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45" windowHeight="7965" tabRatio="903"/>
  </bookViews>
  <sheets>
    <sheet name="Отчёт" sheetId="1" r:id="rId1"/>
    <sheet name="Динамика ТТ" sheetId="2" r:id="rId2"/>
    <sheet name="Динамика SKU" sheetId="3" r:id="rId3"/>
    <sheet name="Лента" sheetId="4" r:id="rId4"/>
    <sheet name="Окей" sheetId="6" r:id="rId5"/>
    <sheet name="Карусель" sheetId="7" r:id="rId6"/>
    <sheet name="Метро" sheetId="8" r:id="rId7"/>
    <sheet name="Верный" sheetId="10" r:id="rId8"/>
    <sheet name="Билла" sheetId="11" r:id="rId9"/>
    <sheet name="Атак" sheetId="12" r:id="rId10"/>
    <sheet name="ГиперГлобус" sheetId="13" r:id="rId11"/>
    <sheet name="Перекрёсток" sheetId="14" r:id="rId12"/>
    <sheet name="Ашан" sheetId="15" r:id="rId13"/>
    <sheet name="Призма" sheetId="16" r:id="rId14"/>
    <sheet name="Реалъ" sheetId="17" r:id="rId15"/>
    <sheet name="Итого" sheetId="19" r:id="rId16"/>
    <sheet name="Ассортимент" sheetId="20" r:id="rId17"/>
  </sheets>
  <definedNames>
    <definedName name="__xlnm._FilterDatabase" localSheetId="5">Карусель!$A$2:$AB$36</definedName>
    <definedName name="__xlnm._FilterDatabase" localSheetId="11">Перекрёсток!$N$1:$N$118</definedName>
    <definedName name="__xlnm._FilterDatabase_1">Карусель!$A$2:$AB$36</definedName>
    <definedName name="__xlnm._FilterDatabase_1_1">Перекрёсток!$N$1:$N$118</definedName>
    <definedName name="_xlnm._FilterDatabase" localSheetId="9" hidden="1">Атак!$A$2:$Y$41</definedName>
    <definedName name="_xlnm._FilterDatabase" localSheetId="12" hidden="1">Ашан!$A$2:$AA$39</definedName>
    <definedName name="_xlnm._FilterDatabase" localSheetId="8" hidden="1">Билла!$A$2:$Y$79</definedName>
    <definedName name="_xlnm._FilterDatabase" localSheetId="7" hidden="1">Верный!$A$2:$Y$35</definedName>
    <definedName name="_xlnm._FilterDatabase" localSheetId="5" hidden="1">Карусель!$A$2:$AB$35</definedName>
    <definedName name="_xlnm._FilterDatabase" localSheetId="3" hidden="1">Лента!$A$2:$AF$65</definedName>
    <definedName name="_xlnm._FilterDatabase" localSheetId="6" hidden="1">Метро!$A$2:$AF$21</definedName>
    <definedName name="_xlnm._FilterDatabase" localSheetId="4" hidden="1">Окей!$A$2:$AB$36</definedName>
    <definedName name="_xlnm._FilterDatabase" localSheetId="11" hidden="1">Перекрёсток!$A$2:$AA$118</definedName>
    <definedName name="_xlnm._FilterDatabase" localSheetId="14" hidden="1">Реалъ!$A$2:$AJ$55</definedName>
    <definedName name="Excel_BuiltIn__FilterDatabase" localSheetId="11">Перекрёсток!$N$1:$N$118</definedName>
  </definedNames>
  <calcPr calcId="145621"/>
</workbook>
</file>

<file path=xl/calcChain.xml><?xml version="1.0" encoding="utf-8"?>
<calcChain xmlns="http://schemas.openxmlformats.org/spreadsheetml/2006/main">
  <c r="AG55" i="17" l="1"/>
  <c r="AA20" i="16"/>
  <c r="Y39" i="15"/>
  <c r="Y126" i="14"/>
  <c r="AE11" i="13"/>
  <c r="W55" i="12"/>
  <c r="W79" i="11"/>
  <c r="W35" i="10"/>
  <c r="AD21" i="8"/>
  <c r="AA35" i="7"/>
  <c r="Z36" i="6"/>
  <c r="AD65" i="4"/>
  <c r="E57" i="14" l="1"/>
  <c r="Z3" i="6"/>
  <c r="Z4" i="6"/>
  <c r="Z5" i="6"/>
  <c r="Z6" i="6"/>
  <c r="Z7" i="6"/>
  <c r="Z8" i="6"/>
  <c r="Z9" i="6"/>
  <c r="Z10" i="6"/>
  <c r="Z11" i="6"/>
  <c r="AD35" i="4" l="1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C7" i="1" l="1"/>
  <c r="C18" i="1" l="1"/>
  <c r="AA33" i="7"/>
  <c r="AD1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E15" i="4"/>
  <c r="H15" i="4"/>
  <c r="N4" i="4"/>
  <c r="N5" i="4"/>
  <c r="N6" i="4"/>
  <c r="N7" i="4"/>
  <c r="N8" i="4"/>
  <c r="N9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3" i="4"/>
  <c r="J15" i="4" l="1"/>
  <c r="L15" i="4" s="1"/>
  <c r="AE15" i="4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3" i="16"/>
  <c r="N4" i="17" l="1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3" i="17"/>
  <c r="E100" i="14" l="1"/>
  <c r="E111" i="14"/>
  <c r="H111" i="14"/>
  <c r="Y111" i="14"/>
  <c r="Z111" i="14" s="1"/>
  <c r="AB111" i="14" l="1"/>
  <c r="J111" i="14"/>
  <c r="L111" i="14" s="1"/>
  <c r="C14" i="1"/>
  <c r="Y125" i="14"/>
  <c r="Y123" i="14"/>
  <c r="Z123" i="14" s="1"/>
  <c r="E123" i="14"/>
  <c r="H123" i="14"/>
  <c r="AB123" i="14" l="1"/>
  <c r="J123" i="14"/>
  <c r="L123" i="14" s="1"/>
  <c r="AA18" i="7" l="1"/>
  <c r="AB18" i="7" s="1"/>
  <c r="E18" i="7"/>
  <c r="H18" i="7"/>
  <c r="J18" i="7" l="1"/>
  <c r="L18" i="7" s="1"/>
  <c r="C25" i="1" l="1"/>
  <c r="E47" i="14" l="1"/>
  <c r="AA4" i="16" l="1"/>
  <c r="AB4" i="16" s="1"/>
  <c r="AA5" i="16"/>
  <c r="AB5" i="16" s="1"/>
  <c r="AA6" i="16"/>
  <c r="AB6" i="16" s="1"/>
  <c r="AA7" i="16"/>
  <c r="AB7" i="16" s="1"/>
  <c r="AA8" i="16"/>
  <c r="AB8" i="16" s="1"/>
  <c r="AA9" i="16"/>
  <c r="AB9" i="16" s="1"/>
  <c r="AA10" i="16"/>
  <c r="AB10" i="16" s="1"/>
  <c r="AA11" i="16"/>
  <c r="AB11" i="16" s="1"/>
  <c r="AA12" i="16"/>
  <c r="AB12" i="16" s="1"/>
  <c r="AA13" i="16"/>
  <c r="AB13" i="16" s="1"/>
  <c r="AA14" i="16"/>
  <c r="AB14" i="16" s="1"/>
  <c r="AA15" i="16"/>
  <c r="AB15" i="16" s="1"/>
  <c r="AA16" i="16"/>
  <c r="AB16" i="16" s="1"/>
  <c r="AA17" i="16"/>
  <c r="AB17" i="16" s="1"/>
  <c r="AA18" i="16"/>
  <c r="AB18" i="16" s="1"/>
  <c r="AA3" i="16"/>
  <c r="AB3" i="16" s="1"/>
  <c r="D25" i="1" l="1"/>
  <c r="E86" i="14" l="1"/>
  <c r="E7" i="6"/>
  <c r="AA19" i="16" l="1"/>
  <c r="E4" i="16"/>
  <c r="J4" i="16" s="1"/>
  <c r="L4" i="16" s="1"/>
  <c r="E5" i="16"/>
  <c r="J5" i="16" s="1"/>
  <c r="L5" i="16" s="1"/>
  <c r="E6" i="16"/>
  <c r="J6" i="16" s="1"/>
  <c r="L6" i="16" s="1"/>
  <c r="E7" i="16"/>
  <c r="J7" i="16" s="1"/>
  <c r="L7" i="16" s="1"/>
  <c r="E8" i="16"/>
  <c r="J8" i="16" s="1"/>
  <c r="L8" i="16" s="1"/>
  <c r="E9" i="16"/>
  <c r="J9" i="16" s="1"/>
  <c r="L9" i="16" s="1"/>
  <c r="E10" i="16"/>
  <c r="J10" i="16" s="1"/>
  <c r="L10" i="16" s="1"/>
  <c r="E11" i="16"/>
  <c r="J11" i="16" s="1"/>
  <c r="L11" i="16" s="1"/>
  <c r="E12" i="16"/>
  <c r="J12" i="16" s="1"/>
  <c r="L12" i="16" s="1"/>
  <c r="E13" i="16"/>
  <c r="J13" i="16" s="1"/>
  <c r="L13" i="16" s="1"/>
  <c r="E14" i="16"/>
  <c r="J14" i="16" s="1"/>
  <c r="L14" i="16" s="1"/>
  <c r="E15" i="16"/>
  <c r="J15" i="16" s="1"/>
  <c r="L15" i="16" s="1"/>
  <c r="E16" i="16"/>
  <c r="J16" i="16" s="1"/>
  <c r="L16" i="16" s="1"/>
  <c r="E17" i="16"/>
  <c r="J17" i="16" s="1"/>
  <c r="L17" i="16" s="1"/>
  <c r="E18" i="16"/>
  <c r="J18" i="16" s="1"/>
  <c r="L18" i="16" s="1"/>
  <c r="E3" i="16"/>
  <c r="J3" i="16" s="1"/>
  <c r="L3" i="16" s="1"/>
  <c r="L19" i="16" l="1"/>
  <c r="E14" i="15" l="1"/>
  <c r="AD17" i="16" l="1"/>
  <c r="O23" i="15" l="1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AG3" i="17" l="1"/>
  <c r="AH3" i="17" s="1"/>
  <c r="AG4" i="17"/>
  <c r="AH4" i="17" s="1"/>
  <c r="AG5" i="17"/>
  <c r="AH5" i="17" s="1"/>
  <c r="AG6" i="17"/>
  <c r="AH6" i="17" s="1"/>
  <c r="AG7" i="17"/>
  <c r="AH7" i="17" s="1"/>
  <c r="AG8" i="17"/>
  <c r="AH8" i="17" s="1"/>
  <c r="AG9" i="17"/>
  <c r="AH9" i="17" s="1"/>
  <c r="AG10" i="17"/>
  <c r="AH10" i="17" s="1"/>
  <c r="AG11" i="17"/>
  <c r="AH11" i="17" s="1"/>
  <c r="AG12" i="17"/>
  <c r="AH12" i="17" s="1"/>
  <c r="AG13" i="17"/>
  <c r="AH13" i="17" s="1"/>
  <c r="AG14" i="17"/>
  <c r="AH14" i="17" s="1"/>
  <c r="AG15" i="17"/>
  <c r="AH15" i="17" s="1"/>
  <c r="AG16" i="17"/>
  <c r="AH16" i="17" s="1"/>
  <c r="AG17" i="17"/>
  <c r="AH17" i="17" s="1"/>
  <c r="AG18" i="17"/>
  <c r="AH18" i="17" s="1"/>
  <c r="AG19" i="17"/>
  <c r="AH19" i="17" s="1"/>
  <c r="AG20" i="17"/>
  <c r="AH20" i="17" s="1"/>
  <c r="AG21" i="17"/>
  <c r="AH21" i="17" s="1"/>
  <c r="AG22" i="17"/>
  <c r="AH22" i="17" s="1"/>
  <c r="AG23" i="17"/>
  <c r="AH23" i="17" s="1"/>
  <c r="AG24" i="17"/>
  <c r="AH24" i="17" s="1"/>
  <c r="AG25" i="17"/>
  <c r="AH25" i="17" s="1"/>
  <c r="AG26" i="17"/>
  <c r="AH26" i="17" s="1"/>
  <c r="AG27" i="17"/>
  <c r="AH27" i="17" s="1"/>
  <c r="AG28" i="17"/>
  <c r="AH28" i="17" s="1"/>
  <c r="AG29" i="17"/>
  <c r="AH29" i="17" s="1"/>
  <c r="AG30" i="17"/>
  <c r="AH30" i="17" s="1"/>
  <c r="AG31" i="17"/>
  <c r="AH31" i="17" s="1"/>
  <c r="AG32" i="17"/>
  <c r="AH32" i="17" s="1"/>
  <c r="AG33" i="17"/>
  <c r="AH33" i="17" s="1"/>
  <c r="AG34" i="17"/>
  <c r="AH34" i="17" s="1"/>
  <c r="AG35" i="17"/>
  <c r="AH35" i="17" s="1"/>
  <c r="AG36" i="17"/>
  <c r="AH36" i="17" s="1"/>
  <c r="AG37" i="17"/>
  <c r="AH37" i="17" s="1"/>
  <c r="AG38" i="17"/>
  <c r="AH38" i="17" s="1"/>
  <c r="AG39" i="17"/>
  <c r="AH39" i="17" s="1"/>
  <c r="AG40" i="17"/>
  <c r="AH40" i="17" s="1"/>
  <c r="AG41" i="17"/>
  <c r="AH41" i="17" s="1"/>
  <c r="AG42" i="17"/>
  <c r="AH42" i="17" s="1"/>
  <c r="AG43" i="17"/>
  <c r="AH43" i="17" s="1"/>
  <c r="AG44" i="17"/>
  <c r="AH44" i="17" s="1"/>
  <c r="AG45" i="17"/>
  <c r="AH45" i="17" s="1"/>
  <c r="AG46" i="17"/>
  <c r="AH46" i="17" s="1"/>
  <c r="AG47" i="17"/>
  <c r="AH47" i="17" s="1"/>
  <c r="AG48" i="17"/>
  <c r="AH48" i="17" s="1"/>
  <c r="AG49" i="17"/>
  <c r="AH49" i="17" s="1"/>
  <c r="AG50" i="17"/>
  <c r="AH50" i="17" s="1"/>
  <c r="AG51" i="17"/>
  <c r="AH51" i="17" s="1"/>
  <c r="AG52" i="17"/>
  <c r="AH52" i="17" s="1"/>
  <c r="AG53" i="17"/>
  <c r="AH53" i="17" s="1"/>
  <c r="O4" i="15" l="1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3" i="15"/>
  <c r="AD3" i="4"/>
  <c r="AD4" i="4"/>
  <c r="AD5" i="4"/>
  <c r="AD6" i="4"/>
  <c r="AD7" i="4"/>
  <c r="E4" i="17" l="1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3" i="17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8" i="14"/>
  <c r="E49" i="14"/>
  <c r="E50" i="14"/>
  <c r="E51" i="14"/>
  <c r="E52" i="14"/>
  <c r="E53" i="14"/>
  <c r="E54" i="14"/>
  <c r="E55" i="14"/>
  <c r="E56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1" i="14"/>
  <c r="E102" i="14"/>
  <c r="E103" i="14"/>
  <c r="E104" i="14"/>
  <c r="E105" i="14"/>
  <c r="E106" i="14"/>
  <c r="E107" i="14"/>
  <c r="E108" i="14"/>
  <c r="E109" i="14"/>
  <c r="E110" i="14"/>
  <c r="E112" i="14"/>
  <c r="E113" i="14"/>
  <c r="E114" i="14"/>
  <c r="E115" i="14"/>
  <c r="E116" i="14"/>
  <c r="E117" i="14"/>
  <c r="E118" i="14"/>
  <c r="E119" i="14"/>
  <c r="E120" i="14"/>
  <c r="E121" i="14"/>
  <c r="E122" i="14"/>
  <c r="E3" i="14"/>
  <c r="E4" i="13"/>
  <c r="E5" i="13"/>
  <c r="E6" i="13"/>
  <c r="E7" i="13"/>
  <c r="E8" i="13"/>
  <c r="E9" i="13"/>
  <c r="E3" i="13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3" i="12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3" i="1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" i="10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" i="7"/>
  <c r="E4" i="4"/>
  <c r="E5" i="4"/>
  <c r="E6" i="4"/>
  <c r="E7" i="4"/>
  <c r="E8" i="4"/>
  <c r="E9" i="4"/>
  <c r="E10" i="4"/>
  <c r="E11" i="4"/>
  <c r="E12" i="4"/>
  <c r="E13" i="4"/>
  <c r="E14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3" i="4"/>
  <c r="H122" i="14" l="1"/>
  <c r="Y122" i="14"/>
  <c r="Z122" i="14" s="1"/>
  <c r="AB122" i="14" l="1"/>
  <c r="J122" i="14"/>
  <c r="L122" i="14" s="1"/>
  <c r="H14" i="8" l="1"/>
  <c r="H15" i="8"/>
  <c r="H16" i="8"/>
  <c r="E14" i="8"/>
  <c r="E15" i="8"/>
  <c r="J15" i="8" s="1"/>
  <c r="L15" i="8" s="1"/>
  <c r="J14" i="8" l="1"/>
  <c r="L14" i="8" s="1"/>
  <c r="O13" i="6" l="1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12" i="6"/>
  <c r="O3" i="11" l="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5" i="12" l="1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3" i="12"/>
  <c r="C8" i="1" l="1"/>
  <c r="AD19" i="8"/>
  <c r="AD14" i="8"/>
  <c r="AD15" i="8"/>
  <c r="O14" i="8"/>
  <c r="O15" i="8"/>
  <c r="AE14" i="8" l="1"/>
  <c r="AE15" i="8"/>
  <c r="AE4" i="4" l="1"/>
  <c r="AG4" i="4" s="1"/>
  <c r="AE5" i="4"/>
  <c r="AG5" i="4" s="1"/>
  <c r="AE6" i="4"/>
  <c r="AG6" i="4" s="1"/>
  <c r="AE7" i="4"/>
  <c r="AG7" i="4" s="1"/>
  <c r="AE3" i="4"/>
  <c r="AG3" i="4" s="1"/>
  <c r="Y3" i="14" l="1"/>
  <c r="Z3" i="14" s="1"/>
  <c r="Y4" i="14"/>
  <c r="Z4" i="14" s="1"/>
  <c r="Y5" i="14"/>
  <c r="Z5" i="14" s="1"/>
  <c r="Y6" i="14"/>
  <c r="Z6" i="14" s="1"/>
  <c r="Y7" i="14"/>
  <c r="Z7" i="14" s="1"/>
  <c r="Y8" i="14"/>
  <c r="Z8" i="14" s="1"/>
  <c r="Y9" i="14"/>
  <c r="Z9" i="14" s="1"/>
  <c r="Y10" i="14"/>
  <c r="Z10" i="14" s="1"/>
  <c r="Y11" i="14"/>
  <c r="Z11" i="14" s="1"/>
  <c r="Y12" i="14"/>
  <c r="Z12" i="14" s="1"/>
  <c r="Y13" i="14"/>
  <c r="Z13" i="14" s="1"/>
  <c r="Y14" i="14"/>
  <c r="Z14" i="14" s="1"/>
  <c r="Y15" i="14"/>
  <c r="Z15" i="14" s="1"/>
  <c r="Y16" i="14"/>
  <c r="Z16" i="14" s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" i="10"/>
  <c r="AD4" i="8" l="1"/>
  <c r="AD5" i="8"/>
  <c r="AD6" i="8"/>
  <c r="AD7" i="8"/>
  <c r="AD8" i="8"/>
  <c r="AD9" i="8"/>
  <c r="AD10" i="8"/>
  <c r="AD11" i="8"/>
  <c r="AD12" i="8"/>
  <c r="AD13" i="8"/>
  <c r="AD3" i="8"/>
  <c r="O4" i="8"/>
  <c r="O5" i="8"/>
  <c r="O6" i="8"/>
  <c r="O7" i="8"/>
  <c r="O8" i="8"/>
  <c r="O9" i="8"/>
  <c r="O10" i="8"/>
  <c r="O11" i="8"/>
  <c r="O12" i="8"/>
  <c r="O13" i="8"/>
  <c r="O3" i="8"/>
  <c r="AE3" i="8" l="1"/>
  <c r="AE4" i="8"/>
  <c r="AE5" i="8"/>
  <c r="AE6" i="8"/>
  <c r="AE7" i="8"/>
  <c r="AE8" i="8"/>
  <c r="AE9" i="8"/>
  <c r="AE10" i="8"/>
  <c r="AE11" i="8"/>
  <c r="AE12" i="8"/>
  <c r="AE13" i="8"/>
  <c r="H3" i="8" l="1"/>
  <c r="AE35" i="4" l="1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Y19" i="14" l="1"/>
  <c r="Z19" i="14" s="1"/>
  <c r="Y20" i="14"/>
  <c r="Z20" i="14" s="1"/>
  <c r="Y21" i="14"/>
  <c r="Z21" i="14" s="1"/>
  <c r="Y22" i="14"/>
  <c r="Z22" i="14" s="1"/>
  <c r="Y23" i="14"/>
  <c r="Z23" i="14" s="1"/>
  <c r="Y24" i="14"/>
  <c r="Z24" i="14" s="1"/>
  <c r="Y25" i="14"/>
  <c r="Z25" i="14" s="1"/>
  <c r="Y26" i="14"/>
  <c r="Z26" i="14" s="1"/>
  <c r="Y27" i="14"/>
  <c r="Z27" i="14" s="1"/>
  <c r="Y28" i="14"/>
  <c r="Z28" i="14" s="1"/>
  <c r="Y29" i="14"/>
  <c r="Z29" i="14" s="1"/>
  <c r="Y30" i="14"/>
  <c r="Z30" i="14" s="1"/>
  <c r="Y31" i="14"/>
  <c r="Z31" i="14" s="1"/>
  <c r="Y32" i="14"/>
  <c r="Z32" i="14" s="1"/>
  <c r="Y33" i="14"/>
  <c r="Z33" i="14" s="1"/>
  <c r="Y34" i="14"/>
  <c r="Z34" i="14" s="1"/>
  <c r="Y35" i="14"/>
  <c r="Z35" i="14" s="1"/>
  <c r="Y36" i="14"/>
  <c r="Z36" i="14" s="1"/>
  <c r="Y37" i="14"/>
  <c r="Z37" i="14" s="1"/>
  <c r="Y38" i="14"/>
  <c r="Z38" i="14" s="1"/>
  <c r="Y39" i="14"/>
  <c r="Z39" i="14" s="1"/>
  <c r="Y40" i="14"/>
  <c r="Z40" i="14" s="1"/>
  <c r="Y41" i="14"/>
  <c r="Z41" i="14" s="1"/>
  <c r="Y42" i="14"/>
  <c r="Z42" i="14" s="1"/>
  <c r="Y43" i="14"/>
  <c r="Z43" i="14" s="1"/>
  <c r="Y44" i="14"/>
  <c r="Z44" i="14" s="1"/>
  <c r="Y45" i="14"/>
  <c r="Z45" i="14" s="1"/>
  <c r="Y46" i="14"/>
  <c r="Z46" i="14" s="1"/>
  <c r="Y47" i="14"/>
  <c r="Z47" i="14" s="1"/>
  <c r="Y48" i="14"/>
  <c r="Z48" i="14" s="1"/>
  <c r="Y49" i="14"/>
  <c r="Z49" i="14" s="1"/>
  <c r="Y50" i="14"/>
  <c r="Z50" i="14" s="1"/>
  <c r="Y51" i="14"/>
  <c r="Z51" i="14" s="1"/>
  <c r="Y52" i="14"/>
  <c r="Z52" i="14" s="1"/>
  <c r="Y53" i="14"/>
  <c r="Z53" i="14" s="1"/>
  <c r="Y54" i="14"/>
  <c r="Z54" i="14" s="1"/>
  <c r="Y55" i="14"/>
  <c r="Z55" i="14" s="1"/>
  <c r="Y56" i="14"/>
  <c r="Z56" i="14" s="1"/>
  <c r="Y57" i="14"/>
  <c r="Z57" i="14" s="1"/>
  <c r="Y58" i="14"/>
  <c r="Z58" i="14" s="1"/>
  <c r="Y59" i="14"/>
  <c r="Z59" i="14" s="1"/>
  <c r="Y60" i="14"/>
  <c r="Z60" i="14" s="1"/>
  <c r="Y61" i="14"/>
  <c r="Z61" i="14" s="1"/>
  <c r="Y62" i="14"/>
  <c r="Z62" i="14" s="1"/>
  <c r="Y63" i="14"/>
  <c r="Z63" i="14" s="1"/>
  <c r="Y64" i="14"/>
  <c r="Z64" i="14" s="1"/>
  <c r="Y65" i="14"/>
  <c r="Z65" i="14" s="1"/>
  <c r="Y66" i="14"/>
  <c r="Z66" i="14" s="1"/>
  <c r="Y67" i="14"/>
  <c r="Z67" i="14" s="1"/>
  <c r="Y68" i="14"/>
  <c r="Z68" i="14" s="1"/>
  <c r="Y69" i="14"/>
  <c r="Z69" i="14" s="1"/>
  <c r="Y70" i="14"/>
  <c r="Z70" i="14" s="1"/>
  <c r="Y71" i="14"/>
  <c r="Z71" i="14" s="1"/>
  <c r="Y72" i="14"/>
  <c r="Z72" i="14" s="1"/>
  <c r="Y73" i="14"/>
  <c r="Z73" i="14" s="1"/>
  <c r="Y74" i="14"/>
  <c r="Z74" i="14" s="1"/>
  <c r="Y75" i="14"/>
  <c r="Z75" i="14" s="1"/>
  <c r="Y76" i="14"/>
  <c r="Z76" i="14" s="1"/>
  <c r="Y77" i="14"/>
  <c r="Z77" i="14" s="1"/>
  <c r="Y78" i="14"/>
  <c r="Z78" i="14" s="1"/>
  <c r="Y79" i="14"/>
  <c r="Z79" i="14" s="1"/>
  <c r="Y80" i="14"/>
  <c r="Z80" i="14" s="1"/>
  <c r="Y81" i="14"/>
  <c r="Z81" i="14" s="1"/>
  <c r="Y82" i="14"/>
  <c r="Z82" i="14" s="1"/>
  <c r="Y83" i="14"/>
  <c r="Z83" i="14" s="1"/>
  <c r="Y84" i="14"/>
  <c r="Z84" i="14" s="1"/>
  <c r="Y85" i="14"/>
  <c r="Z85" i="14" s="1"/>
  <c r="Y86" i="14"/>
  <c r="Z86" i="14" s="1"/>
  <c r="Y87" i="14"/>
  <c r="Z87" i="14" s="1"/>
  <c r="Y88" i="14"/>
  <c r="Z88" i="14" s="1"/>
  <c r="Y89" i="14"/>
  <c r="Z89" i="14" s="1"/>
  <c r="Y90" i="14"/>
  <c r="Z90" i="14" s="1"/>
  <c r="Y91" i="14"/>
  <c r="Z91" i="14" s="1"/>
  <c r="Y92" i="14"/>
  <c r="Z92" i="14" s="1"/>
  <c r="Y93" i="14"/>
  <c r="Z93" i="14" s="1"/>
  <c r="Y94" i="14"/>
  <c r="Z94" i="14" s="1"/>
  <c r="Y95" i="14"/>
  <c r="Z95" i="14" s="1"/>
  <c r="Y96" i="14"/>
  <c r="Z96" i="14" s="1"/>
  <c r="Y97" i="14"/>
  <c r="Z97" i="14" s="1"/>
  <c r="Y98" i="14"/>
  <c r="Z98" i="14" s="1"/>
  <c r="Y99" i="14"/>
  <c r="Z99" i="14" s="1"/>
  <c r="Y100" i="14"/>
  <c r="Z100" i="14" s="1"/>
  <c r="Y101" i="14"/>
  <c r="Z101" i="14" s="1"/>
  <c r="Y102" i="14"/>
  <c r="Z102" i="14" s="1"/>
  <c r="Y103" i="14"/>
  <c r="Z103" i="14" s="1"/>
  <c r="Y104" i="14"/>
  <c r="Z104" i="14" s="1"/>
  <c r="Y105" i="14"/>
  <c r="Z105" i="14" s="1"/>
  <c r="Y106" i="14"/>
  <c r="Z106" i="14" s="1"/>
  <c r="Y107" i="14"/>
  <c r="Z107" i="14" s="1"/>
  <c r="Y108" i="14"/>
  <c r="Z108" i="14" s="1"/>
  <c r="Y109" i="14"/>
  <c r="Z109" i="14" s="1"/>
  <c r="Y110" i="14"/>
  <c r="Z110" i="14" s="1"/>
  <c r="Y112" i="14"/>
  <c r="Z112" i="14" s="1"/>
  <c r="Y113" i="14"/>
  <c r="Z113" i="14" s="1"/>
  <c r="Y114" i="14"/>
  <c r="Z114" i="14" s="1"/>
  <c r="Y115" i="14"/>
  <c r="Z115" i="14" s="1"/>
  <c r="Y116" i="14"/>
  <c r="Z116" i="14" s="1"/>
  <c r="Y117" i="14"/>
  <c r="Z117" i="14" s="1"/>
  <c r="Y118" i="14"/>
  <c r="Z118" i="14" s="1"/>
  <c r="Y119" i="14"/>
  <c r="Z119" i="14" s="1"/>
  <c r="Y120" i="14"/>
  <c r="Z120" i="14" s="1"/>
  <c r="Y121" i="14"/>
  <c r="Z121" i="14" s="1"/>
  <c r="Y28" i="15" l="1"/>
  <c r="Z28" i="15" s="1"/>
  <c r="Y29" i="15"/>
  <c r="Z29" i="15" s="1"/>
  <c r="Y30" i="15"/>
  <c r="Z30" i="15" s="1"/>
  <c r="Y31" i="15"/>
  <c r="Z31" i="15" s="1"/>
  <c r="Y32" i="15"/>
  <c r="Z32" i="15" s="1"/>
  <c r="Y33" i="15"/>
  <c r="Z33" i="15" s="1"/>
  <c r="Y34" i="15"/>
  <c r="Z34" i="15" s="1"/>
  <c r="Y35" i="15"/>
  <c r="Z35" i="15" s="1"/>
  <c r="Y36" i="15"/>
  <c r="Z36" i="15" s="1"/>
  <c r="Y37" i="15"/>
  <c r="Y38" i="15"/>
  <c r="AD10" i="16" l="1"/>
  <c r="AD16" i="8" l="1"/>
  <c r="AD17" i="8"/>
  <c r="AD18" i="8"/>
  <c r="W3" i="11" l="1"/>
  <c r="X3" i="11" s="1"/>
  <c r="W4" i="11"/>
  <c r="X4" i="11" s="1"/>
  <c r="W5" i="11"/>
  <c r="X5" i="11" s="1"/>
  <c r="W6" i="11"/>
  <c r="X6" i="11" s="1"/>
  <c r="W7" i="11"/>
  <c r="X7" i="11" s="1"/>
  <c r="W8" i="11"/>
  <c r="X8" i="11" s="1"/>
  <c r="W9" i="11"/>
  <c r="X9" i="11" s="1"/>
  <c r="W10" i="11"/>
  <c r="X10" i="11" s="1"/>
  <c r="W11" i="11"/>
  <c r="X11" i="11" s="1"/>
  <c r="W12" i="11"/>
  <c r="X12" i="11" s="1"/>
  <c r="W13" i="11"/>
  <c r="X13" i="11" s="1"/>
  <c r="W14" i="11"/>
  <c r="X14" i="11" s="1"/>
  <c r="W15" i="11"/>
  <c r="X15" i="11" s="1"/>
  <c r="W16" i="11"/>
  <c r="X16" i="11" s="1"/>
  <c r="W17" i="11"/>
  <c r="X17" i="11" s="1"/>
  <c r="W18" i="11"/>
  <c r="X18" i="11" s="1"/>
  <c r="W19" i="11"/>
  <c r="X19" i="11" s="1"/>
  <c r="W20" i="11"/>
  <c r="X20" i="11" s="1"/>
  <c r="W21" i="11"/>
  <c r="X21" i="11" s="1"/>
  <c r="W22" i="11"/>
  <c r="X22" i="11" s="1"/>
  <c r="W23" i="11"/>
  <c r="X23" i="11" s="1"/>
  <c r="W24" i="11"/>
  <c r="X24" i="11" s="1"/>
  <c r="W25" i="11"/>
  <c r="X25" i="11" s="1"/>
  <c r="W26" i="11"/>
  <c r="X26" i="11" s="1"/>
  <c r="W27" i="11"/>
  <c r="X27" i="11" s="1"/>
  <c r="W28" i="11"/>
  <c r="X28" i="11" s="1"/>
  <c r="W29" i="11"/>
  <c r="X29" i="11" s="1"/>
  <c r="W30" i="11"/>
  <c r="X30" i="11" s="1"/>
  <c r="W31" i="11"/>
  <c r="X31" i="11" s="1"/>
  <c r="W32" i="11"/>
  <c r="X32" i="11" s="1"/>
  <c r="W33" i="11"/>
  <c r="X33" i="11" s="1"/>
  <c r="W34" i="11"/>
  <c r="X34" i="11" s="1"/>
  <c r="W35" i="11"/>
  <c r="X35" i="11" s="1"/>
  <c r="W36" i="11"/>
  <c r="X36" i="11" s="1"/>
  <c r="W37" i="11"/>
  <c r="X37" i="11" s="1"/>
  <c r="W38" i="11"/>
  <c r="X38" i="11" s="1"/>
  <c r="W39" i="11"/>
  <c r="X39" i="11" s="1"/>
  <c r="W40" i="11"/>
  <c r="X40" i="11" s="1"/>
  <c r="W41" i="11"/>
  <c r="X41" i="11" s="1"/>
  <c r="W42" i="11"/>
  <c r="X42" i="11" s="1"/>
  <c r="W43" i="11"/>
  <c r="X43" i="11" s="1"/>
  <c r="W44" i="11"/>
  <c r="X44" i="11" s="1"/>
  <c r="W45" i="11"/>
  <c r="X45" i="11" s="1"/>
  <c r="W46" i="11"/>
  <c r="X46" i="11" s="1"/>
  <c r="W47" i="11"/>
  <c r="X47" i="11" s="1"/>
  <c r="W48" i="11"/>
  <c r="X48" i="11" s="1"/>
  <c r="W49" i="11"/>
  <c r="X49" i="11" s="1"/>
  <c r="W50" i="11"/>
  <c r="X50" i="11" s="1"/>
  <c r="W51" i="11"/>
  <c r="X51" i="11" s="1"/>
  <c r="W52" i="11"/>
  <c r="X52" i="11" s="1"/>
  <c r="W53" i="11"/>
  <c r="X53" i="11" s="1"/>
  <c r="W54" i="11"/>
  <c r="X54" i="11" s="1"/>
  <c r="W55" i="11"/>
  <c r="X55" i="11" s="1"/>
  <c r="W56" i="11"/>
  <c r="X56" i="11" s="1"/>
  <c r="W57" i="11"/>
  <c r="X57" i="11" s="1"/>
  <c r="W58" i="11"/>
  <c r="X58" i="11" s="1"/>
  <c r="W59" i="11"/>
  <c r="X59" i="11" s="1"/>
  <c r="W60" i="11"/>
  <c r="X60" i="11" s="1"/>
  <c r="W61" i="11"/>
  <c r="X61" i="11" s="1"/>
  <c r="W62" i="11"/>
  <c r="X62" i="11" s="1"/>
  <c r="W63" i="11"/>
  <c r="X63" i="11" s="1"/>
  <c r="W64" i="11"/>
  <c r="X64" i="11" s="1"/>
  <c r="W65" i="11"/>
  <c r="X65" i="11" s="1"/>
  <c r="W66" i="11"/>
  <c r="X66" i="11" s="1"/>
  <c r="W67" i="11"/>
  <c r="X67" i="11" s="1"/>
  <c r="W68" i="11"/>
  <c r="X68" i="11" s="1"/>
  <c r="W69" i="11"/>
  <c r="X69" i="11" s="1"/>
  <c r="W70" i="11"/>
  <c r="X70" i="11" s="1"/>
  <c r="W71" i="11"/>
  <c r="X71" i="11" s="1"/>
  <c r="W72" i="11"/>
  <c r="X72" i="11" s="1"/>
  <c r="W73" i="11"/>
  <c r="X73" i="11" s="1"/>
  <c r="W74" i="11"/>
  <c r="X74" i="11" s="1"/>
  <c r="W75" i="11"/>
  <c r="X75" i="11" s="1"/>
  <c r="W76" i="11"/>
  <c r="X76" i="11" s="1"/>
  <c r="W77" i="11"/>
  <c r="X77" i="11" s="1"/>
  <c r="J23" i="10" l="1"/>
  <c r="L23" i="10" s="1"/>
  <c r="W23" i="10"/>
  <c r="X23" i="10" s="1"/>
  <c r="Z23" i="10" l="1"/>
  <c r="AD8" i="4" l="1"/>
  <c r="AD9" i="4"/>
  <c r="AD10" i="4"/>
  <c r="AD11" i="4"/>
  <c r="AD12" i="4"/>
  <c r="AD13" i="4"/>
  <c r="AD14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H109" i="14" l="1"/>
  <c r="J109" i="14" l="1"/>
  <c r="L109" i="14" s="1"/>
  <c r="AB109" i="14"/>
  <c r="W54" i="12" l="1"/>
  <c r="F26" i="15" l="1"/>
  <c r="F27" i="15"/>
  <c r="E4" i="8" l="1"/>
  <c r="E5" i="8"/>
  <c r="E6" i="8"/>
  <c r="E7" i="8"/>
  <c r="E8" i="8"/>
  <c r="E9" i="8"/>
  <c r="E10" i="8"/>
  <c r="E11" i="8"/>
  <c r="E12" i="8"/>
  <c r="E13" i="8"/>
  <c r="E16" i="8"/>
  <c r="J16" i="8" s="1"/>
  <c r="L16" i="8" s="1"/>
  <c r="E17" i="8"/>
  <c r="E18" i="8"/>
  <c r="E3" i="8"/>
  <c r="AG3" i="8" s="1"/>
  <c r="AG54" i="17" l="1"/>
  <c r="D29" i="1" s="1"/>
  <c r="H53" i="17"/>
  <c r="AJ53" i="17"/>
  <c r="H52" i="17"/>
  <c r="AJ52" i="17"/>
  <c r="H51" i="17"/>
  <c r="AJ51" i="17"/>
  <c r="H50" i="17"/>
  <c r="AJ50" i="17"/>
  <c r="H49" i="17"/>
  <c r="AJ49" i="17"/>
  <c r="H48" i="17"/>
  <c r="AJ48" i="17"/>
  <c r="H47" i="17"/>
  <c r="AJ47" i="17"/>
  <c r="H46" i="17"/>
  <c r="AJ46" i="17"/>
  <c r="H45" i="17"/>
  <c r="AJ45" i="17"/>
  <c r="H44" i="17"/>
  <c r="AJ44" i="17"/>
  <c r="H43" i="17"/>
  <c r="AJ43" i="17"/>
  <c r="H42" i="17"/>
  <c r="AJ42" i="17"/>
  <c r="H41" i="17"/>
  <c r="AJ41" i="17"/>
  <c r="H40" i="17"/>
  <c r="AJ40" i="17"/>
  <c r="H39" i="17"/>
  <c r="AJ39" i="17"/>
  <c r="H38" i="17"/>
  <c r="AJ38" i="17"/>
  <c r="H37" i="17"/>
  <c r="AJ37" i="17"/>
  <c r="H36" i="17"/>
  <c r="AJ36" i="17"/>
  <c r="H35" i="17"/>
  <c r="AJ35" i="17"/>
  <c r="H34" i="17"/>
  <c r="AJ34" i="17"/>
  <c r="H33" i="17"/>
  <c r="AJ33" i="17"/>
  <c r="H32" i="17"/>
  <c r="AJ32" i="17"/>
  <c r="H31" i="17"/>
  <c r="AJ31" i="17"/>
  <c r="H30" i="17"/>
  <c r="AJ30" i="17"/>
  <c r="H29" i="17"/>
  <c r="AJ29" i="17"/>
  <c r="H28" i="17"/>
  <c r="AJ28" i="17"/>
  <c r="H27" i="17"/>
  <c r="AJ27" i="17"/>
  <c r="H26" i="17"/>
  <c r="AJ26" i="17"/>
  <c r="H25" i="17"/>
  <c r="AJ25" i="17"/>
  <c r="H24" i="17"/>
  <c r="AJ24" i="17"/>
  <c r="H23" i="17"/>
  <c r="AJ23" i="17"/>
  <c r="H22" i="17"/>
  <c r="AJ22" i="17"/>
  <c r="H21" i="17"/>
  <c r="AJ21" i="17"/>
  <c r="H20" i="17"/>
  <c r="AJ20" i="17"/>
  <c r="H19" i="17"/>
  <c r="AJ19" i="17"/>
  <c r="H18" i="17"/>
  <c r="AJ18" i="17"/>
  <c r="H17" i="17"/>
  <c r="AJ17" i="17"/>
  <c r="H16" i="17"/>
  <c r="AJ16" i="17"/>
  <c r="H15" i="17"/>
  <c r="AJ15" i="17"/>
  <c r="H14" i="17"/>
  <c r="AJ14" i="17"/>
  <c r="H13" i="17"/>
  <c r="AJ13" i="17"/>
  <c r="H12" i="17"/>
  <c r="AJ12" i="17"/>
  <c r="H11" i="17"/>
  <c r="AJ11" i="17"/>
  <c r="H10" i="17"/>
  <c r="AJ10" i="17"/>
  <c r="H9" i="17"/>
  <c r="AJ9" i="17"/>
  <c r="H8" i="17"/>
  <c r="AJ8" i="17"/>
  <c r="H7" i="17"/>
  <c r="AJ7" i="17"/>
  <c r="H6" i="17"/>
  <c r="AJ6" i="17"/>
  <c r="H5" i="17"/>
  <c r="AJ5" i="17"/>
  <c r="H4" i="17"/>
  <c r="AJ4" i="17"/>
  <c r="H3" i="17"/>
  <c r="AJ3" i="17"/>
  <c r="D28" i="1"/>
  <c r="D13" i="1"/>
  <c r="H36" i="15"/>
  <c r="E36" i="15"/>
  <c r="AB36" i="15" s="1"/>
  <c r="H35" i="15"/>
  <c r="E35" i="15"/>
  <c r="AB35" i="15" s="1"/>
  <c r="H34" i="15"/>
  <c r="E34" i="15"/>
  <c r="AB34" i="15" s="1"/>
  <c r="H33" i="15"/>
  <c r="E33" i="15"/>
  <c r="AB33" i="15" s="1"/>
  <c r="H32" i="15"/>
  <c r="E32" i="15"/>
  <c r="AB32" i="15" s="1"/>
  <c r="H31" i="15"/>
  <c r="E31" i="15"/>
  <c r="AB31" i="15" s="1"/>
  <c r="H30" i="15"/>
  <c r="E30" i="15"/>
  <c r="H29" i="15"/>
  <c r="E29" i="15"/>
  <c r="H28" i="15"/>
  <c r="E28" i="15"/>
  <c r="Y27" i="15"/>
  <c r="Z27" i="15" s="1"/>
  <c r="H27" i="15"/>
  <c r="E27" i="15"/>
  <c r="Y26" i="15"/>
  <c r="Z26" i="15" s="1"/>
  <c r="H26" i="15"/>
  <c r="E26" i="15"/>
  <c r="Y25" i="15"/>
  <c r="Z25" i="15" s="1"/>
  <c r="F25" i="15"/>
  <c r="H25" i="15" s="1"/>
  <c r="E25" i="15"/>
  <c r="Y24" i="15"/>
  <c r="Z24" i="15" s="1"/>
  <c r="F24" i="15"/>
  <c r="H24" i="15" s="1"/>
  <c r="E24" i="15"/>
  <c r="Y23" i="15"/>
  <c r="Z23" i="15" s="1"/>
  <c r="F23" i="15"/>
  <c r="H23" i="15" s="1"/>
  <c r="E23" i="15"/>
  <c r="Y22" i="15"/>
  <c r="Z22" i="15" s="1"/>
  <c r="F22" i="15"/>
  <c r="H22" i="15" s="1"/>
  <c r="E22" i="15"/>
  <c r="Y21" i="15"/>
  <c r="Z21" i="15" s="1"/>
  <c r="H21" i="15"/>
  <c r="F21" i="15"/>
  <c r="Y20" i="15"/>
  <c r="Z20" i="15" s="1"/>
  <c r="F20" i="15"/>
  <c r="H20" i="15" s="1"/>
  <c r="E20" i="15"/>
  <c r="Y19" i="15"/>
  <c r="Z19" i="15" s="1"/>
  <c r="F19" i="15"/>
  <c r="H19" i="15" s="1"/>
  <c r="E19" i="15"/>
  <c r="Y18" i="15"/>
  <c r="Z18" i="15" s="1"/>
  <c r="H18" i="15"/>
  <c r="E18" i="15"/>
  <c r="Y17" i="15"/>
  <c r="Z17" i="15" s="1"/>
  <c r="H17" i="15"/>
  <c r="E17" i="15"/>
  <c r="Y16" i="15"/>
  <c r="Z16" i="15" s="1"/>
  <c r="H16" i="15"/>
  <c r="E16" i="15"/>
  <c r="Y15" i="15"/>
  <c r="Z15" i="15" s="1"/>
  <c r="H15" i="15"/>
  <c r="E15" i="15"/>
  <c r="Y14" i="15"/>
  <c r="Z14" i="15" s="1"/>
  <c r="H14" i="15"/>
  <c r="Y13" i="15"/>
  <c r="Z13" i="15" s="1"/>
  <c r="H13" i="15"/>
  <c r="E13" i="15"/>
  <c r="Y12" i="15"/>
  <c r="Z12" i="15" s="1"/>
  <c r="H12" i="15"/>
  <c r="E12" i="15"/>
  <c r="Y11" i="15"/>
  <c r="Z11" i="15" s="1"/>
  <c r="H11" i="15"/>
  <c r="E11" i="15"/>
  <c r="Y10" i="15"/>
  <c r="Z10" i="15" s="1"/>
  <c r="H10" i="15"/>
  <c r="E10" i="15"/>
  <c r="Y9" i="15"/>
  <c r="Z9" i="15" s="1"/>
  <c r="H9" i="15"/>
  <c r="E9" i="15"/>
  <c r="Y8" i="15"/>
  <c r="Z8" i="15" s="1"/>
  <c r="H8" i="15"/>
  <c r="E8" i="15"/>
  <c r="Y7" i="15"/>
  <c r="Z7" i="15" s="1"/>
  <c r="H7" i="15"/>
  <c r="E7" i="15"/>
  <c r="Y6" i="15"/>
  <c r="H6" i="15"/>
  <c r="E6" i="15"/>
  <c r="Y5" i="15"/>
  <c r="Z5" i="15" s="1"/>
  <c r="H5" i="15"/>
  <c r="E5" i="15"/>
  <c r="Y4" i="15"/>
  <c r="Z4" i="15" s="1"/>
  <c r="H4" i="15"/>
  <c r="E4" i="15"/>
  <c r="Y3" i="15"/>
  <c r="Z3" i="15" s="1"/>
  <c r="H3" i="15"/>
  <c r="E3" i="15"/>
  <c r="D14" i="1"/>
  <c r="Y124" i="14"/>
  <c r="H121" i="14"/>
  <c r="H120" i="14"/>
  <c r="H119" i="14"/>
  <c r="H118" i="14"/>
  <c r="H117" i="14"/>
  <c r="H116" i="14"/>
  <c r="H115" i="14"/>
  <c r="H114" i="14"/>
  <c r="H113" i="14"/>
  <c r="H112" i="14"/>
  <c r="H110" i="14"/>
  <c r="H108" i="14"/>
  <c r="H107" i="14"/>
  <c r="H106" i="14"/>
  <c r="H105" i="14"/>
  <c r="H104" i="14"/>
  <c r="H103" i="14"/>
  <c r="H102" i="14"/>
  <c r="H101" i="14"/>
  <c r="AB100" i="14"/>
  <c r="H100" i="14"/>
  <c r="J100" i="14" s="1"/>
  <c r="L100" i="14" s="1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AB62" i="14"/>
  <c r="H62" i="14"/>
  <c r="J62" i="14" s="1"/>
  <c r="L62" i="14" s="1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Y18" i="14"/>
  <c r="Z18" i="14" s="1"/>
  <c r="H18" i="14"/>
  <c r="Y17" i="14"/>
  <c r="Z17" i="14" s="1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AE10" i="13"/>
  <c r="D11" i="1" s="1"/>
  <c r="AE9" i="13"/>
  <c r="AF9" i="13" s="1"/>
  <c r="H9" i="13"/>
  <c r="AE8" i="13"/>
  <c r="AF8" i="13" s="1"/>
  <c r="H8" i="13"/>
  <c r="AE7" i="13"/>
  <c r="AF7" i="13" s="1"/>
  <c r="H7" i="13"/>
  <c r="AE6" i="13"/>
  <c r="AF6" i="13" s="1"/>
  <c r="H6" i="13"/>
  <c r="AE5" i="13"/>
  <c r="AF5" i="13" s="1"/>
  <c r="H5" i="13"/>
  <c r="AE4" i="13"/>
  <c r="AF4" i="13" s="1"/>
  <c r="H4" i="13"/>
  <c r="AE3" i="13"/>
  <c r="H3" i="13"/>
  <c r="D10" i="1"/>
  <c r="W53" i="12"/>
  <c r="X53" i="12" s="1"/>
  <c r="H53" i="12"/>
  <c r="J53" i="12" s="1"/>
  <c r="W52" i="12"/>
  <c r="X52" i="12" s="1"/>
  <c r="H52" i="12"/>
  <c r="J52" i="12" s="1"/>
  <c r="W51" i="12"/>
  <c r="X51" i="12" s="1"/>
  <c r="H51" i="12"/>
  <c r="W50" i="12"/>
  <c r="X50" i="12" s="1"/>
  <c r="H50" i="12"/>
  <c r="J50" i="12"/>
  <c r="L50" i="12" s="1"/>
  <c r="W49" i="12"/>
  <c r="X49" i="12" s="1"/>
  <c r="H49" i="12"/>
  <c r="J49" i="12"/>
  <c r="L49" i="12" s="1"/>
  <c r="W48" i="12"/>
  <c r="X48" i="12" s="1"/>
  <c r="H48" i="12"/>
  <c r="W47" i="12"/>
  <c r="X47" i="12" s="1"/>
  <c r="H47" i="12"/>
  <c r="W46" i="12"/>
  <c r="X46" i="12" s="1"/>
  <c r="H46" i="12"/>
  <c r="W45" i="12"/>
  <c r="X45" i="12" s="1"/>
  <c r="H45" i="12"/>
  <c r="W44" i="12"/>
  <c r="X44" i="12" s="1"/>
  <c r="H44" i="12"/>
  <c r="W43" i="12"/>
  <c r="X43" i="12" s="1"/>
  <c r="H43" i="12"/>
  <c r="W42" i="12"/>
  <c r="X42" i="12" s="1"/>
  <c r="H42" i="12"/>
  <c r="W41" i="12"/>
  <c r="X41" i="12" s="1"/>
  <c r="H41" i="12"/>
  <c r="W40" i="12"/>
  <c r="X40" i="12" s="1"/>
  <c r="H40" i="12"/>
  <c r="W39" i="12"/>
  <c r="X39" i="12" s="1"/>
  <c r="H39" i="12"/>
  <c r="W38" i="12"/>
  <c r="X38" i="12" s="1"/>
  <c r="H38" i="12"/>
  <c r="W37" i="12"/>
  <c r="X37" i="12" s="1"/>
  <c r="H37" i="12"/>
  <c r="W36" i="12"/>
  <c r="X36" i="12" s="1"/>
  <c r="H36" i="12"/>
  <c r="W35" i="12"/>
  <c r="X35" i="12" s="1"/>
  <c r="H35" i="12"/>
  <c r="W34" i="12"/>
  <c r="X34" i="12" s="1"/>
  <c r="H34" i="12"/>
  <c r="W33" i="12"/>
  <c r="X33" i="12" s="1"/>
  <c r="H33" i="12"/>
  <c r="W32" i="12"/>
  <c r="X32" i="12" s="1"/>
  <c r="H32" i="12"/>
  <c r="W31" i="12"/>
  <c r="X31" i="12" s="1"/>
  <c r="H31" i="12"/>
  <c r="W30" i="12"/>
  <c r="X30" i="12" s="1"/>
  <c r="H30" i="12"/>
  <c r="W29" i="12"/>
  <c r="X29" i="12" s="1"/>
  <c r="H29" i="12"/>
  <c r="W28" i="12"/>
  <c r="X28" i="12" s="1"/>
  <c r="H28" i="12"/>
  <c r="W27" i="12"/>
  <c r="X27" i="12" s="1"/>
  <c r="H27" i="12"/>
  <c r="W26" i="12"/>
  <c r="X26" i="12" s="1"/>
  <c r="H26" i="12"/>
  <c r="W25" i="12"/>
  <c r="X25" i="12" s="1"/>
  <c r="H25" i="12"/>
  <c r="W24" i="12"/>
  <c r="X24" i="12" s="1"/>
  <c r="H24" i="12"/>
  <c r="W23" i="12"/>
  <c r="X23" i="12" s="1"/>
  <c r="H23" i="12"/>
  <c r="W22" i="12"/>
  <c r="X22" i="12" s="1"/>
  <c r="H22" i="12"/>
  <c r="W21" i="12"/>
  <c r="X21" i="12" s="1"/>
  <c r="H21" i="12"/>
  <c r="W20" i="12"/>
  <c r="X20" i="12" s="1"/>
  <c r="H20" i="12"/>
  <c r="W19" i="12"/>
  <c r="X19" i="12" s="1"/>
  <c r="H19" i="12"/>
  <c r="W18" i="12"/>
  <c r="X18" i="12" s="1"/>
  <c r="H18" i="12"/>
  <c r="W17" i="12"/>
  <c r="X17" i="12" s="1"/>
  <c r="H17" i="12"/>
  <c r="W16" i="12"/>
  <c r="X16" i="12" s="1"/>
  <c r="H16" i="12"/>
  <c r="W15" i="12"/>
  <c r="X15" i="12" s="1"/>
  <c r="H15" i="12"/>
  <c r="W14" i="12"/>
  <c r="X14" i="12" s="1"/>
  <c r="H14" i="12"/>
  <c r="W13" i="12"/>
  <c r="X13" i="12" s="1"/>
  <c r="H13" i="12"/>
  <c r="W12" i="12"/>
  <c r="X12" i="12" s="1"/>
  <c r="H12" i="12"/>
  <c r="W11" i="12"/>
  <c r="X11" i="12" s="1"/>
  <c r="H11" i="12"/>
  <c r="W10" i="12"/>
  <c r="X10" i="12" s="1"/>
  <c r="H10" i="12"/>
  <c r="W9" i="12"/>
  <c r="X9" i="12" s="1"/>
  <c r="H9" i="12"/>
  <c r="W8" i="12"/>
  <c r="X8" i="12" s="1"/>
  <c r="H8" i="12"/>
  <c r="W7" i="12"/>
  <c r="X7" i="12" s="1"/>
  <c r="H7" i="12"/>
  <c r="W6" i="12"/>
  <c r="X6" i="12" s="1"/>
  <c r="H6" i="12"/>
  <c r="W5" i="12"/>
  <c r="H5" i="12"/>
  <c r="W4" i="12"/>
  <c r="X4" i="12" s="1"/>
  <c r="Z4" i="12" s="1"/>
  <c r="H4" i="12"/>
  <c r="J4" i="12" s="1"/>
  <c r="L4" i="12" s="1"/>
  <c r="W3" i="12"/>
  <c r="X3" i="12" s="1"/>
  <c r="H3" i="12"/>
  <c r="W78" i="11"/>
  <c r="D9" i="1" s="1"/>
  <c r="H77" i="11"/>
  <c r="J77" i="11" s="1"/>
  <c r="L77" i="11" s="1"/>
  <c r="H76" i="11"/>
  <c r="H75" i="11"/>
  <c r="H74" i="11"/>
  <c r="H73" i="11"/>
  <c r="H72" i="11"/>
  <c r="H71" i="11"/>
  <c r="H70" i="11"/>
  <c r="H69" i="11"/>
  <c r="Z68" i="11"/>
  <c r="H68" i="11"/>
  <c r="J68" i="11" s="1"/>
  <c r="L68" i="11" s="1"/>
  <c r="H67" i="11"/>
  <c r="J67" i="11" s="1"/>
  <c r="L67" i="11" s="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J41" i="11" s="1"/>
  <c r="L41" i="11" s="1"/>
  <c r="H40" i="11"/>
  <c r="H39" i="11"/>
  <c r="H38" i="11"/>
  <c r="H37" i="11"/>
  <c r="H36" i="11"/>
  <c r="H35" i="11"/>
  <c r="H34" i="11"/>
  <c r="H33" i="11"/>
  <c r="H32" i="11"/>
  <c r="H31" i="11"/>
  <c r="H30" i="11"/>
  <c r="H29" i="11"/>
  <c r="J29" i="11" s="1"/>
  <c r="L29" i="11" s="1"/>
  <c r="H28" i="11"/>
  <c r="H27" i="11"/>
  <c r="H26" i="11"/>
  <c r="H25" i="11"/>
  <c r="H24" i="11"/>
  <c r="H23" i="11"/>
  <c r="H22" i="11"/>
  <c r="H21" i="11"/>
  <c r="H20" i="11"/>
  <c r="H19" i="11"/>
  <c r="H18" i="11"/>
  <c r="J18" i="11" s="1"/>
  <c r="L18" i="11" s="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W34" i="10"/>
  <c r="D6" i="1" s="1"/>
  <c r="W33" i="10"/>
  <c r="X33" i="10" s="1"/>
  <c r="J33" i="10"/>
  <c r="L33" i="10" s="1"/>
  <c r="W32" i="10"/>
  <c r="X32" i="10" s="1"/>
  <c r="W31" i="10"/>
  <c r="X31" i="10" s="1"/>
  <c r="J31" i="10"/>
  <c r="L31" i="10" s="1"/>
  <c r="W30" i="10"/>
  <c r="X30" i="10" s="1"/>
  <c r="J30" i="10"/>
  <c r="L30" i="10" s="1"/>
  <c r="W29" i="10"/>
  <c r="X29" i="10" s="1"/>
  <c r="J29" i="10"/>
  <c r="L29" i="10" s="1"/>
  <c r="W28" i="10"/>
  <c r="X28" i="10" s="1"/>
  <c r="J28" i="10"/>
  <c r="L28" i="10" s="1"/>
  <c r="W27" i="10"/>
  <c r="X27" i="10" s="1"/>
  <c r="J27" i="10"/>
  <c r="L27" i="10" s="1"/>
  <c r="W26" i="10"/>
  <c r="X26" i="10" s="1"/>
  <c r="J26" i="10"/>
  <c r="L26" i="10" s="1"/>
  <c r="W25" i="10"/>
  <c r="X25" i="10" s="1"/>
  <c r="J25" i="10"/>
  <c r="L25" i="10" s="1"/>
  <c r="W24" i="10"/>
  <c r="X24" i="10" s="1"/>
  <c r="W22" i="10"/>
  <c r="X22" i="10" s="1"/>
  <c r="W21" i="10"/>
  <c r="X21" i="10" s="1"/>
  <c r="W20" i="10"/>
  <c r="X20" i="10" s="1"/>
  <c r="J20" i="10"/>
  <c r="L20" i="10" s="1"/>
  <c r="W19" i="10"/>
  <c r="X19" i="10" s="1"/>
  <c r="J19" i="10"/>
  <c r="L19" i="10" s="1"/>
  <c r="W18" i="10"/>
  <c r="X18" i="10" s="1"/>
  <c r="H18" i="10"/>
  <c r="W17" i="10"/>
  <c r="X17" i="10" s="1"/>
  <c r="H17" i="10"/>
  <c r="W16" i="10"/>
  <c r="X16" i="10" s="1"/>
  <c r="H16" i="10"/>
  <c r="W15" i="10"/>
  <c r="X15" i="10" s="1"/>
  <c r="H15" i="10"/>
  <c r="W14" i="10"/>
  <c r="X14" i="10" s="1"/>
  <c r="H14" i="10"/>
  <c r="W13" i="10"/>
  <c r="X13" i="10" s="1"/>
  <c r="H13" i="10"/>
  <c r="W12" i="10"/>
  <c r="X12" i="10" s="1"/>
  <c r="H12" i="10"/>
  <c r="W11" i="10"/>
  <c r="X11" i="10" s="1"/>
  <c r="H11" i="10"/>
  <c r="W10" i="10"/>
  <c r="X10" i="10" s="1"/>
  <c r="H10" i="10"/>
  <c r="W9" i="10"/>
  <c r="X9" i="10" s="1"/>
  <c r="H9" i="10"/>
  <c r="W8" i="10"/>
  <c r="X8" i="10" s="1"/>
  <c r="H8" i="10"/>
  <c r="W7" i="10"/>
  <c r="X7" i="10" s="1"/>
  <c r="H7" i="10"/>
  <c r="W6" i="10"/>
  <c r="X6" i="10" s="1"/>
  <c r="H6" i="10"/>
  <c r="W5" i="10"/>
  <c r="X5" i="10" s="1"/>
  <c r="H5" i="10"/>
  <c r="W4" i="10"/>
  <c r="H4" i="10"/>
  <c r="W3" i="10"/>
  <c r="X3" i="10" s="1"/>
  <c r="H3" i="10"/>
  <c r="AD20" i="8"/>
  <c r="D8" i="1"/>
  <c r="H18" i="8"/>
  <c r="J18" i="8" s="1"/>
  <c r="L18" i="8" s="1"/>
  <c r="AE17" i="8"/>
  <c r="AG17" i="8" s="1"/>
  <c r="H17" i="8"/>
  <c r="J17" i="8" s="1"/>
  <c r="L17" i="8" s="1"/>
  <c r="AE16" i="8"/>
  <c r="AG16" i="8" s="1"/>
  <c r="H13" i="8"/>
  <c r="J13" i="8" s="1"/>
  <c r="L13" i="8" s="1"/>
  <c r="AG12" i="8"/>
  <c r="H12" i="8"/>
  <c r="AG11" i="8"/>
  <c r="H11" i="8"/>
  <c r="J11" i="8" s="1"/>
  <c r="L11" i="8" s="1"/>
  <c r="H10" i="8"/>
  <c r="J10" i="8" s="1"/>
  <c r="L10" i="8" s="1"/>
  <c r="AG9" i="8"/>
  <c r="H9" i="8"/>
  <c r="J9" i="8" s="1"/>
  <c r="L9" i="8" s="1"/>
  <c r="AG8" i="8"/>
  <c r="H8" i="8"/>
  <c r="J8" i="8" s="1"/>
  <c r="L8" i="8" s="1"/>
  <c r="H7" i="8"/>
  <c r="J7" i="8" s="1"/>
  <c r="L7" i="8" s="1"/>
  <c r="AG6" i="8"/>
  <c r="H6" i="8"/>
  <c r="J6" i="8" s="1"/>
  <c r="L6" i="8" s="1"/>
  <c r="AG5" i="8"/>
  <c r="H5" i="8"/>
  <c r="J5" i="8" s="1"/>
  <c r="L5" i="8" s="1"/>
  <c r="AG4" i="8"/>
  <c r="H4" i="8"/>
  <c r="J4" i="8" s="1"/>
  <c r="L4" i="8" s="1"/>
  <c r="AA34" i="7"/>
  <c r="D27" i="1" s="1"/>
  <c r="D7" i="1"/>
  <c r="AA32" i="7"/>
  <c r="AB32" i="7" s="1"/>
  <c r="H32" i="7"/>
  <c r="AA31" i="7"/>
  <c r="AB31" i="7" s="1"/>
  <c r="H31" i="7"/>
  <c r="AA30" i="7"/>
  <c r="AB30" i="7" s="1"/>
  <c r="H30" i="7"/>
  <c r="AA29" i="7"/>
  <c r="AB29" i="7" s="1"/>
  <c r="H29" i="7"/>
  <c r="AA28" i="7"/>
  <c r="AB28" i="7" s="1"/>
  <c r="H28" i="7"/>
  <c r="AA27" i="7"/>
  <c r="AB27" i="7" s="1"/>
  <c r="H27" i="7"/>
  <c r="AA26" i="7"/>
  <c r="AB26" i="7" s="1"/>
  <c r="H26" i="7"/>
  <c r="AA25" i="7"/>
  <c r="AB25" i="7" s="1"/>
  <c r="H25" i="7"/>
  <c r="AA24" i="7"/>
  <c r="AB24" i="7" s="1"/>
  <c r="H24" i="7"/>
  <c r="AA23" i="7"/>
  <c r="AB23" i="7" s="1"/>
  <c r="H23" i="7"/>
  <c r="AA22" i="7"/>
  <c r="AB22" i="7" s="1"/>
  <c r="H22" i="7"/>
  <c r="AA21" i="7"/>
  <c r="H21" i="7"/>
  <c r="AA20" i="7"/>
  <c r="AB20" i="7" s="1"/>
  <c r="H20" i="7"/>
  <c r="AA19" i="7"/>
  <c r="AB19" i="7" s="1"/>
  <c r="H19" i="7"/>
  <c r="AA17" i="7"/>
  <c r="AB17" i="7" s="1"/>
  <c r="H17" i="7"/>
  <c r="AA16" i="7"/>
  <c r="AB16" i="7" s="1"/>
  <c r="H16" i="7"/>
  <c r="AA15" i="7"/>
  <c r="AB15" i="7" s="1"/>
  <c r="H15" i="7"/>
  <c r="AA14" i="7"/>
  <c r="AB14" i="7" s="1"/>
  <c r="H14" i="7"/>
  <c r="AA13" i="7"/>
  <c r="AB13" i="7" s="1"/>
  <c r="H13" i="7"/>
  <c r="AA12" i="7"/>
  <c r="AB12" i="7" s="1"/>
  <c r="H12" i="7"/>
  <c r="AA11" i="7"/>
  <c r="AB11" i="7" s="1"/>
  <c r="H11" i="7"/>
  <c r="AA10" i="7"/>
  <c r="AB10" i="7" s="1"/>
  <c r="H10" i="7"/>
  <c r="AA9" i="7"/>
  <c r="AB9" i="7" s="1"/>
  <c r="H9" i="7"/>
  <c r="AA8" i="7"/>
  <c r="AB8" i="7" s="1"/>
  <c r="H8" i="7"/>
  <c r="AA7" i="7"/>
  <c r="H7" i="7"/>
  <c r="AA6" i="7"/>
  <c r="AB6" i="7" s="1"/>
  <c r="H6" i="7"/>
  <c r="AA5" i="7"/>
  <c r="AB5" i="7" s="1"/>
  <c r="AD5" i="7" s="1"/>
  <c r="H5" i="7"/>
  <c r="AA4" i="7"/>
  <c r="AB4" i="7" s="1"/>
  <c r="H4" i="7"/>
  <c r="AA3" i="7"/>
  <c r="AB3" i="7" s="1"/>
  <c r="H3" i="7"/>
  <c r="Z35" i="6"/>
  <c r="D31" i="1" s="1"/>
  <c r="Z34" i="6"/>
  <c r="D12" i="1" s="1"/>
  <c r="Z33" i="6"/>
  <c r="AA33" i="6" s="1"/>
  <c r="H33" i="6"/>
  <c r="E33" i="6"/>
  <c r="Z32" i="6"/>
  <c r="H32" i="6"/>
  <c r="E32" i="6"/>
  <c r="Z31" i="6"/>
  <c r="AA31" i="6" s="1"/>
  <c r="H31" i="6"/>
  <c r="E31" i="6"/>
  <c r="Z30" i="6"/>
  <c r="AA30" i="6" s="1"/>
  <c r="H30" i="6"/>
  <c r="E30" i="6"/>
  <c r="Z29" i="6"/>
  <c r="AA29" i="6" s="1"/>
  <c r="H29" i="6"/>
  <c r="E29" i="6"/>
  <c r="Z28" i="6"/>
  <c r="AA28" i="6" s="1"/>
  <c r="H28" i="6"/>
  <c r="E28" i="6"/>
  <c r="Z27" i="6"/>
  <c r="AA27" i="6" s="1"/>
  <c r="H27" i="6"/>
  <c r="E27" i="6"/>
  <c r="Z26" i="6"/>
  <c r="AA26" i="6" s="1"/>
  <c r="H26" i="6"/>
  <c r="E26" i="6"/>
  <c r="Z25" i="6"/>
  <c r="AA25" i="6" s="1"/>
  <c r="H25" i="6"/>
  <c r="E25" i="6"/>
  <c r="Z24" i="6"/>
  <c r="AA24" i="6" s="1"/>
  <c r="H24" i="6"/>
  <c r="E24" i="6"/>
  <c r="Z23" i="6"/>
  <c r="AA23" i="6" s="1"/>
  <c r="H23" i="6"/>
  <c r="E23" i="6"/>
  <c r="Z22" i="6"/>
  <c r="AA22" i="6" s="1"/>
  <c r="H22" i="6"/>
  <c r="E22" i="6"/>
  <c r="Z21" i="6"/>
  <c r="AA21" i="6" s="1"/>
  <c r="H21" i="6"/>
  <c r="E21" i="6"/>
  <c r="Z20" i="6"/>
  <c r="AA20" i="6" s="1"/>
  <c r="H20" i="6"/>
  <c r="E20" i="6"/>
  <c r="Z19" i="6"/>
  <c r="AA19" i="6" s="1"/>
  <c r="H19" i="6"/>
  <c r="E19" i="6"/>
  <c r="Z18" i="6"/>
  <c r="AA18" i="6" s="1"/>
  <c r="H18" i="6"/>
  <c r="E18" i="6"/>
  <c r="Z17" i="6"/>
  <c r="AA17" i="6" s="1"/>
  <c r="H17" i="6"/>
  <c r="E17" i="6"/>
  <c r="Z16" i="6"/>
  <c r="AA16" i="6" s="1"/>
  <c r="H16" i="6"/>
  <c r="E16" i="6"/>
  <c r="Z15" i="6"/>
  <c r="AA15" i="6" s="1"/>
  <c r="H15" i="6"/>
  <c r="E15" i="6"/>
  <c r="Z14" i="6"/>
  <c r="AA14" i="6" s="1"/>
  <c r="H14" i="6"/>
  <c r="E14" i="6"/>
  <c r="Z13" i="6"/>
  <c r="AA13" i="6" s="1"/>
  <c r="H13" i="6"/>
  <c r="E13" i="6"/>
  <c r="Z12" i="6"/>
  <c r="AA12" i="6" s="1"/>
  <c r="H12" i="6"/>
  <c r="E12" i="6"/>
  <c r="AA11" i="6"/>
  <c r="H11" i="6"/>
  <c r="E11" i="6"/>
  <c r="AA10" i="6"/>
  <c r="H10" i="6"/>
  <c r="E10" i="6"/>
  <c r="AA9" i="6"/>
  <c r="H9" i="6"/>
  <c r="E9" i="6"/>
  <c r="AA8" i="6"/>
  <c r="H8" i="6"/>
  <c r="E8" i="6"/>
  <c r="AA7" i="6"/>
  <c r="H7" i="6"/>
  <c r="AA6" i="6"/>
  <c r="H6" i="6"/>
  <c r="E6" i="6"/>
  <c r="AA5" i="6"/>
  <c r="H5" i="6"/>
  <c r="E5" i="6"/>
  <c r="AA4" i="6"/>
  <c r="H4" i="6"/>
  <c r="E4" i="6"/>
  <c r="AA3" i="6"/>
  <c r="H3" i="6"/>
  <c r="E3" i="6"/>
  <c r="AD64" i="4"/>
  <c r="D26" i="1" s="1"/>
  <c r="AD63" i="4"/>
  <c r="D15" i="1" s="1"/>
  <c r="F62" i="4"/>
  <c r="H62" i="4" s="1"/>
  <c r="F61" i="4"/>
  <c r="H61" i="4" s="1"/>
  <c r="F60" i="4"/>
  <c r="H60" i="4" s="1"/>
  <c r="F59" i="4"/>
  <c r="H59" i="4" s="1"/>
  <c r="F58" i="4"/>
  <c r="H58" i="4" s="1"/>
  <c r="F57" i="4"/>
  <c r="H57" i="4" s="1"/>
  <c r="A57" i="4"/>
  <c r="A58" i="4" s="1"/>
  <c r="A59" i="4" s="1"/>
  <c r="A60" i="4" s="1"/>
  <c r="A61" i="4" s="1"/>
  <c r="A62" i="4" s="1"/>
  <c r="F56" i="4"/>
  <c r="H56" i="4" s="1"/>
  <c r="F55" i="4"/>
  <c r="H55" i="4" s="1"/>
  <c r="F54" i="4"/>
  <c r="H54" i="4" s="1"/>
  <c r="F53" i="4"/>
  <c r="H53" i="4" s="1"/>
  <c r="F52" i="4"/>
  <c r="H52" i="4" s="1"/>
  <c r="F51" i="4"/>
  <c r="H51" i="4" s="1"/>
  <c r="F50" i="4"/>
  <c r="H50" i="4" s="1"/>
  <c r="A50" i="4"/>
  <c r="A51" i="4" s="1"/>
  <c r="A52" i="4" s="1"/>
  <c r="A53" i="4" s="1"/>
  <c r="A54" i="4" s="1"/>
  <c r="A55" i="4" s="1"/>
  <c r="F49" i="4"/>
  <c r="H49" i="4" s="1"/>
  <c r="F48" i="4"/>
  <c r="H48" i="4" s="1"/>
  <c r="F47" i="4"/>
  <c r="H47" i="4" s="1"/>
  <c r="F46" i="4"/>
  <c r="H46" i="4" s="1"/>
  <c r="F45" i="4"/>
  <c r="H45" i="4" s="1"/>
  <c r="F44" i="4"/>
  <c r="H44" i="4" s="1"/>
  <c r="A44" i="4"/>
  <c r="A45" i="4" s="1"/>
  <c r="A46" i="4" s="1"/>
  <c r="A47" i="4" s="1"/>
  <c r="A48" i="4" s="1"/>
  <c r="F43" i="4"/>
  <c r="H43" i="4" s="1"/>
  <c r="F42" i="4"/>
  <c r="H42" i="4" s="1"/>
  <c r="F41" i="4"/>
  <c r="H41" i="4" s="1"/>
  <c r="H40" i="4"/>
  <c r="H39" i="4"/>
  <c r="H38" i="4"/>
  <c r="A38" i="4"/>
  <c r="A39" i="4" s="1"/>
  <c r="A40" i="4" s="1"/>
  <c r="A41" i="4" s="1"/>
  <c r="A42" i="4" s="1"/>
  <c r="H37" i="4"/>
  <c r="H36" i="4"/>
  <c r="A36" i="4"/>
  <c r="H35" i="4"/>
  <c r="AE34" i="4"/>
  <c r="H34" i="4"/>
  <c r="AE33" i="4"/>
  <c r="H33" i="4"/>
  <c r="AE32" i="4"/>
  <c r="H32" i="4"/>
  <c r="AE31" i="4"/>
  <c r="H31" i="4"/>
  <c r="AE30" i="4"/>
  <c r="H30" i="4"/>
  <c r="AE29" i="4"/>
  <c r="H29" i="4"/>
  <c r="AE28" i="4"/>
  <c r="H28" i="4"/>
  <c r="AE27" i="4"/>
  <c r="H27" i="4"/>
  <c r="AE26" i="4"/>
  <c r="H26" i="4"/>
  <c r="AE25" i="4"/>
  <c r="H25" i="4"/>
  <c r="AE24" i="4"/>
  <c r="H24" i="4"/>
  <c r="AE23" i="4"/>
  <c r="H23" i="4"/>
  <c r="AE22" i="4"/>
  <c r="H22" i="4"/>
  <c r="AE21" i="4"/>
  <c r="H21" i="4"/>
  <c r="AE20" i="4"/>
  <c r="H20" i="4"/>
  <c r="AE19" i="4"/>
  <c r="H19" i="4"/>
  <c r="AE18" i="4"/>
  <c r="H18" i="4"/>
  <c r="AE17" i="4"/>
  <c r="H17" i="4"/>
  <c r="AE16" i="4"/>
  <c r="H16" i="4"/>
  <c r="AE14" i="4"/>
  <c r="H14" i="4"/>
  <c r="AE13" i="4"/>
  <c r="H13" i="4"/>
  <c r="AE12" i="4"/>
  <c r="H12" i="4"/>
  <c r="AE11" i="4"/>
  <c r="H11" i="4"/>
  <c r="AE10" i="4"/>
  <c r="H10" i="4"/>
  <c r="AE9" i="4"/>
  <c r="H9" i="4"/>
  <c r="AE8" i="4"/>
  <c r="H8" i="4"/>
  <c r="H7" i="4"/>
  <c r="H6" i="4"/>
  <c r="H5" i="4"/>
  <c r="A5" i="4"/>
  <c r="H4" i="4"/>
  <c r="H3" i="4"/>
  <c r="F31" i="1"/>
  <c r="C31" i="1"/>
  <c r="F30" i="1"/>
  <c r="D30" i="1"/>
  <c r="C30" i="1"/>
  <c r="G29" i="1"/>
  <c r="F29" i="1"/>
  <c r="C29" i="1"/>
  <c r="F28" i="1"/>
  <c r="C28" i="1"/>
  <c r="F27" i="1"/>
  <c r="C27" i="1"/>
  <c r="F26" i="1"/>
  <c r="G25" i="1"/>
  <c r="F25" i="1"/>
  <c r="F24" i="1"/>
  <c r="D24" i="1"/>
  <c r="C24" i="1"/>
  <c r="F15" i="1"/>
  <c r="F14" i="1"/>
  <c r="F13" i="1"/>
  <c r="C13" i="1"/>
  <c r="F12" i="1"/>
  <c r="C12" i="1"/>
  <c r="F11" i="1"/>
  <c r="C11" i="1"/>
  <c r="F10" i="1"/>
  <c r="C10" i="1"/>
  <c r="F9" i="1"/>
  <c r="C9" i="1"/>
  <c r="F8" i="1"/>
  <c r="F7" i="1"/>
  <c r="F6" i="1"/>
  <c r="C6" i="1"/>
  <c r="J23" i="4" l="1"/>
  <c r="L23" i="4" s="1"/>
  <c r="E11" i="1"/>
  <c r="J13" i="6"/>
  <c r="L13" i="6" s="1"/>
  <c r="J15" i="10"/>
  <c r="L15" i="10" s="1"/>
  <c r="AB28" i="15"/>
  <c r="AB29" i="15"/>
  <c r="J30" i="15"/>
  <c r="L30" i="15" s="1"/>
  <c r="AB30" i="15"/>
  <c r="J20" i="7"/>
  <c r="L20" i="7" s="1"/>
  <c r="J29" i="4"/>
  <c r="L29" i="4" s="1"/>
  <c r="J13" i="10"/>
  <c r="L13" i="10" s="1"/>
  <c r="E29" i="1"/>
  <c r="J44" i="4"/>
  <c r="L44" i="4" s="1"/>
  <c r="J52" i="4"/>
  <c r="L52" i="4" s="1"/>
  <c r="J40" i="4"/>
  <c r="L40" i="4" s="1"/>
  <c r="H25" i="1"/>
  <c r="E25" i="1"/>
  <c r="J72" i="11"/>
  <c r="L72" i="11" s="1"/>
  <c r="J118" i="14"/>
  <c r="L118" i="14" s="1"/>
  <c r="J34" i="14"/>
  <c r="L34" i="14" s="1"/>
  <c r="J59" i="11"/>
  <c r="L59" i="11" s="1"/>
  <c r="J17" i="15"/>
  <c r="L17" i="15" s="1"/>
  <c r="J26" i="14"/>
  <c r="L26" i="14" s="1"/>
  <c r="J58" i="14"/>
  <c r="L58" i="14" s="1"/>
  <c r="J42" i="14"/>
  <c r="L42" i="14" s="1"/>
  <c r="J106" i="14"/>
  <c r="L106" i="14" s="1"/>
  <c r="AB121" i="14"/>
  <c r="AF10" i="13"/>
  <c r="AD5" i="16"/>
  <c r="J10" i="15"/>
  <c r="L10" i="15" s="1"/>
  <c r="J31" i="15"/>
  <c r="L31" i="15" s="1"/>
  <c r="J3" i="14"/>
  <c r="L3" i="14" s="1"/>
  <c r="J40" i="12"/>
  <c r="L40" i="12" s="1"/>
  <c r="J8" i="11"/>
  <c r="L8" i="11" s="1"/>
  <c r="J26" i="6"/>
  <c r="L26" i="6" s="1"/>
  <c r="J38" i="14"/>
  <c r="L38" i="14" s="1"/>
  <c r="J21" i="12"/>
  <c r="L21" i="12" s="1"/>
  <c r="J10" i="11"/>
  <c r="L10" i="11" s="1"/>
  <c r="J30" i="12"/>
  <c r="L30" i="12" s="1"/>
  <c r="J75" i="11"/>
  <c r="L75" i="11" s="1"/>
  <c r="J28" i="7"/>
  <c r="L28" i="7" s="1"/>
  <c r="J6" i="15"/>
  <c r="L6" i="15" s="1"/>
  <c r="J37" i="12"/>
  <c r="L37" i="12" s="1"/>
  <c r="J41" i="12"/>
  <c r="L41" i="12" s="1"/>
  <c r="J32" i="15"/>
  <c r="L32" i="15" s="1"/>
  <c r="E14" i="1"/>
  <c r="J43" i="14"/>
  <c r="L43" i="14" s="1"/>
  <c r="J23" i="14"/>
  <c r="L23" i="14" s="1"/>
  <c r="J55" i="14"/>
  <c r="L55" i="14" s="1"/>
  <c r="J57" i="14"/>
  <c r="L57" i="14" s="1"/>
  <c r="E10" i="1"/>
  <c r="E6" i="1"/>
  <c r="J15" i="7"/>
  <c r="L15" i="7" s="1"/>
  <c r="J30" i="7"/>
  <c r="L30" i="7" s="1"/>
  <c r="J13" i="4"/>
  <c r="L13" i="4" s="1"/>
  <c r="J20" i="4"/>
  <c r="L20" i="4" s="1"/>
  <c r="J5" i="14"/>
  <c r="L5" i="14" s="1"/>
  <c r="J69" i="14"/>
  <c r="L69" i="14" s="1"/>
  <c r="AD17" i="7"/>
  <c r="J27" i="14"/>
  <c r="L27" i="14" s="1"/>
  <c r="J47" i="14"/>
  <c r="L47" i="14" s="1"/>
  <c r="E7" i="1"/>
  <c r="E27" i="1"/>
  <c r="J25" i="6"/>
  <c r="L25" i="6" s="1"/>
  <c r="J29" i="6"/>
  <c r="L29" i="6" s="1"/>
  <c r="E12" i="1"/>
  <c r="E31" i="1"/>
  <c r="J35" i="4"/>
  <c r="L35" i="4" s="1"/>
  <c r="J18" i="4"/>
  <c r="L18" i="4" s="1"/>
  <c r="Z35" i="12"/>
  <c r="E30" i="1"/>
  <c r="J14" i="15"/>
  <c r="L14" i="15" s="1"/>
  <c r="E13" i="1"/>
  <c r="E28" i="1"/>
  <c r="AB102" i="14"/>
  <c r="J17" i="14"/>
  <c r="L17" i="14" s="1"/>
  <c r="J30" i="14"/>
  <c r="L30" i="14" s="1"/>
  <c r="J52" i="14"/>
  <c r="L52" i="14" s="1"/>
  <c r="E24" i="1"/>
  <c r="J14" i="14"/>
  <c r="L14" i="14" s="1"/>
  <c r="J46" i="14"/>
  <c r="L46" i="14" s="1"/>
  <c r="J39" i="14"/>
  <c r="L39" i="14" s="1"/>
  <c r="J18" i="14"/>
  <c r="L18" i="14" s="1"/>
  <c r="J114" i="14"/>
  <c r="L114" i="14" s="1"/>
  <c r="J19" i="14"/>
  <c r="L19" i="14" s="1"/>
  <c r="J51" i="14"/>
  <c r="L51" i="14" s="1"/>
  <c r="J73" i="14"/>
  <c r="L73" i="14" s="1"/>
  <c r="AD24" i="7"/>
  <c r="J30" i="4"/>
  <c r="L30" i="4" s="1"/>
  <c r="J9" i="4"/>
  <c r="L9" i="4" s="1"/>
  <c r="Z34" i="11"/>
  <c r="E8" i="1"/>
  <c r="J11" i="4"/>
  <c r="L11" i="4" s="1"/>
  <c r="AG47" i="4"/>
  <c r="Z15" i="12"/>
  <c r="AB21" i="14"/>
  <c r="AG11" i="4"/>
  <c r="J34" i="4"/>
  <c r="L34" i="4" s="1"/>
  <c r="Z33" i="10"/>
  <c r="Z52" i="11"/>
  <c r="J24" i="15"/>
  <c r="L24" i="15" s="1"/>
  <c r="J29" i="7"/>
  <c r="L29" i="7" s="1"/>
  <c r="Z37" i="12"/>
  <c r="J3" i="10"/>
  <c r="L3" i="10" s="1"/>
  <c r="J10" i="7"/>
  <c r="L10" i="7" s="1"/>
  <c r="AB108" i="14"/>
  <c r="AD30" i="7"/>
  <c r="AD15" i="16"/>
  <c r="AB11" i="15"/>
  <c r="AB94" i="14"/>
  <c r="AH4" i="13"/>
  <c r="AH5" i="13"/>
  <c r="Z7" i="10"/>
  <c r="AG56" i="4"/>
  <c r="AB56" i="14"/>
  <c r="Z54" i="11"/>
  <c r="AG34" i="4"/>
  <c r="J79" i="14"/>
  <c r="L79" i="14" s="1"/>
  <c r="J36" i="11"/>
  <c r="L36" i="11" s="1"/>
  <c r="AB79" i="14"/>
  <c r="AB24" i="15"/>
  <c r="AD25" i="7"/>
  <c r="J39" i="11"/>
  <c r="L39" i="11" s="1"/>
  <c r="AB51" i="14"/>
  <c r="Z39" i="11"/>
  <c r="J36" i="15"/>
  <c r="L36" i="15" s="1"/>
  <c r="J39" i="4"/>
  <c r="L39" i="4" s="1"/>
  <c r="AG39" i="4"/>
  <c r="J47" i="4"/>
  <c r="L47" i="4" s="1"/>
  <c r="J21" i="14"/>
  <c r="L21" i="14" s="1"/>
  <c r="J21" i="11"/>
  <c r="L21" i="11" s="1"/>
  <c r="J75" i="14"/>
  <c r="L75" i="14" s="1"/>
  <c r="AG30" i="4"/>
  <c r="J52" i="11"/>
  <c r="L52" i="11" s="1"/>
  <c r="AD12" i="16"/>
  <c r="AB15" i="15"/>
  <c r="AB19" i="15"/>
  <c r="AB116" i="14"/>
  <c r="AB72" i="14"/>
  <c r="AH8" i="13"/>
  <c r="AH9" i="13"/>
  <c r="G10" i="1"/>
  <c r="H10" i="1" s="1"/>
  <c r="Z48" i="12"/>
  <c r="Z51" i="12"/>
  <c r="Z4" i="11"/>
  <c r="AG19" i="4"/>
  <c r="AC3" i="6"/>
  <c r="J23" i="7"/>
  <c r="L23" i="7" s="1"/>
  <c r="AB43" i="14"/>
  <c r="J4" i="7"/>
  <c r="L4" i="7" s="1"/>
  <c r="J23" i="12"/>
  <c r="L23" i="12" s="1"/>
  <c r="Z53" i="12"/>
  <c r="J6" i="6"/>
  <c r="L6" i="6" s="1"/>
  <c r="J9" i="17"/>
  <c r="L9" i="17" s="1"/>
  <c r="J25" i="17"/>
  <c r="L25" i="17" s="1"/>
  <c r="J51" i="11"/>
  <c r="L51" i="11" s="1"/>
  <c r="J55" i="4"/>
  <c r="L55" i="4" s="1"/>
  <c r="J32" i="11"/>
  <c r="L32" i="11" s="1"/>
  <c r="AG55" i="4"/>
  <c r="Z32" i="11"/>
  <c r="Z6" i="12"/>
  <c r="Z16" i="12"/>
  <c r="J12" i="14"/>
  <c r="L12" i="14" s="1"/>
  <c r="J53" i="14"/>
  <c r="L53" i="14" s="1"/>
  <c r="Z32" i="12"/>
  <c r="J7" i="17"/>
  <c r="L7" i="17" s="1"/>
  <c r="J28" i="17"/>
  <c r="L28" i="17" s="1"/>
  <c r="J24" i="11"/>
  <c r="L24" i="11" s="1"/>
  <c r="J59" i="14"/>
  <c r="L59" i="14" s="1"/>
  <c r="J12" i="4"/>
  <c r="L12" i="4" s="1"/>
  <c r="J91" i="14"/>
  <c r="L91" i="14" s="1"/>
  <c r="AB91" i="14"/>
  <c r="J3" i="6"/>
  <c r="L3" i="6" s="1"/>
  <c r="J38" i="17"/>
  <c r="L38" i="17" s="1"/>
  <c r="J24" i="7"/>
  <c r="L24" i="7" s="1"/>
  <c r="J15" i="14"/>
  <c r="L15" i="14" s="1"/>
  <c r="J13" i="17"/>
  <c r="L13" i="17" s="1"/>
  <c r="Z5" i="11"/>
  <c r="J25" i="11"/>
  <c r="L25" i="11" s="1"/>
  <c r="AB12" i="15"/>
  <c r="Z26" i="10"/>
  <c r="J13" i="15"/>
  <c r="L13" i="15" s="1"/>
  <c r="AB63" i="14"/>
  <c r="J33" i="14"/>
  <c r="L33" i="14" s="1"/>
  <c r="AB33" i="14"/>
  <c r="J52" i="17"/>
  <c r="L52" i="17" s="1"/>
  <c r="Z41" i="12"/>
  <c r="J14" i="7"/>
  <c r="L14" i="7" s="1"/>
  <c r="J24" i="17"/>
  <c r="L24" i="17" s="1"/>
  <c r="J39" i="17"/>
  <c r="L39" i="17" s="1"/>
  <c r="J33" i="11"/>
  <c r="L33" i="11" s="1"/>
  <c r="J7" i="12"/>
  <c r="L7" i="12" s="1"/>
  <c r="J11" i="15"/>
  <c r="L11" i="15" s="1"/>
  <c r="J48" i="4"/>
  <c r="L48" i="4" s="1"/>
  <c r="J14" i="10"/>
  <c r="L14" i="10" s="1"/>
  <c r="J5" i="11"/>
  <c r="L5" i="11" s="1"/>
  <c r="J29" i="17"/>
  <c r="L29" i="17" s="1"/>
  <c r="AG12" i="4"/>
  <c r="J48" i="11"/>
  <c r="L48" i="11" s="1"/>
  <c r="J32" i="12"/>
  <c r="L32" i="12" s="1"/>
  <c r="J53" i="17"/>
  <c r="L53" i="17" s="1"/>
  <c r="J35" i="14"/>
  <c r="L35" i="14" s="1"/>
  <c r="Z59" i="11"/>
  <c r="AG42" i="4"/>
  <c r="J102" i="14"/>
  <c r="L102" i="14" s="1"/>
  <c r="J4" i="15"/>
  <c r="L4" i="15" s="1"/>
  <c r="AB4" i="15"/>
  <c r="J16" i="4"/>
  <c r="L16" i="4" s="1"/>
  <c r="AG58" i="4"/>
  <c r="J17" i="6"/>
  <c r="L17" i="6" s="1"/>
  <c r="AD6" i="7"/>
  <c r="J25" i="7"/>
  <c r="L25" i="7" s="1"/>
  <c r="Z25" i="11"/>
  <c r="Z43" i="11"/>
  <c r="J16" i="14"/>
  <c r="L16" i="14" s="1"/>
  <c r="AB22" i="15"/>
  <c r="J15" i="17"/>
  <c r="L15" i="17" s="1"/>
  <c r="AC8" i="6"/>
  <c r="J46" i="12"/>
  <c r="L46" i="12" s="1"/>
  <c r="AB16" i="14"/>
  <c r="J45" i="14"/>
  <c r="L45" i="14" s="1"/>
  <c r="J64" i="14"/>
  <c r="L64" i="14" s="1"/>
  <c r="Z17" i="11"/>
  <c r="AB36" i="14"/>
  <c r="AB55" i="14"/>
  <c r="AB64" i="14"/>
  <c r="J74" i="14"/>
  <c r="L74" i="14" s="1"/>
  <c r="Z18" i="10"/>
  <c r="J44" i="11"/>
  <c r="L44" i="11" s="1"/>
  <c r="J54" i="11"/>
  <c r="L54" i="11" s="1"/>
  <c r="Z46" i="12"/>
  <c r="AB27" i="14"/>
  <c r="J33" i="15"/>
  <c r="L33" i="15" s="1"/>
  <c r="J9" i="14"/>
  <c r="L9" i="14" s="1"/>
  <c r="J86" i="14"/>
  <c r="L86" i="14" s="1"/>
  <c r="Z10" i="10"/>
  <c r="Z31" i="10"/>
  <c r="J61" i="4"/>
  <c r="L61" i="4" s="1"/>
  <c r="AC10" i="6"/>
  <c r="J30" i="6"/>
  <c r="L30" i="6" s="1"/>
  <c r="AD20" i="7"/>
  <c r="J11" i="10"/>
  <c r="L11" i="10" s="1"/>
  <c r="J39" i="12"/>
  <c r="L39" i="12" s="1"/>
  <c r="J67" i="14"/>
  <c r="L67" i="14" s="1"/>
  <c r="J77" i="14"/>
  <c r="L77" i="14" s="1"/>
  <c r="J20" i="17"/>
  <c r="L20" i="17" s="1"/>
  <c r="J48" i="17"/>
  <c r="L48" i="17" s="1"/>
  <c r="J6" i="13"/>
  <c r="L6" i="13" s="1"/>
  <c r="J17" i="7"/>
  <c r="L17" i="7" s="1"/>
  <c r="J9" i="11"/>
  <c r="L9" i="11" s="1"/>
  <c r="J18" i="17"/>
  <c r="L18" i="17" s="1"/>
  <c r="J38" i="12"/>
  <c r="L38" i="12" s="1"/>
  <c r="AB9" i="14"/>
  <c r="AB47" i="14"/>
  <c r="J48" i="12"/>
  <c r="L48" i="12" s="1"/>
  <c r="J19" i="17"/>
  <c r="L19" i="17" s="1"/>
  <c r="J10" i="6"/>
  <c r="L10" i="6" s="1"/>
  <c r="AC30" i="6"/>
  <c r="Z11" i="10"/>
  <c r="J38" i="11"/>
  <c r="L38" i="11" s="1"/>
  <c r="J20" i="14"/>
  <c r="L20" i="14" s="1"/>
  <c r="AB67" i="14"/>
  <c r="AB107" i="14"/>
  <c r="J50" i="17"/>
  <c r="L50" i="17" s="1"/>
  <c r="J83" i="14"/>
  <c r="L83" i="14" s="1"/>
  <c r="J28" i="4"/>
  <c r="L28" i="4" s="1"/>
  <c r="AG60" i="4"/>
  <c r="J54" i="4"/>
  <c r="L54" i="4" s="1"/>
  <c r="J11" i="6"/>
  <c r="L11" i="6" s="1"/>
  <c r="J6" i="17"/>
  <c r="L6" i="17" s="1"/>
  <c r="J21" i="17"/>
  <c r="L21" i="17" s="1"/>
  <c r="AB35" i="14"/>
  <c r="J58" i="4"/>
  <c r="L58" i="4" s="1"/>
  <c r="J35" i="12"/>
  <c r="L35" i="12" s="1"/>
  <c r="AB83" i="14"/>
  <c r="J27" i="7"/>
  <c r="L27" i="7" s="1"/>
  <c r="Z19" i="10"/>
  <c r="Z28" i="12"/>
  <c r="Z55" i="11"/>
  <c r="AG18" i="4"/>
  <c r="AB96" i="14"/>
  <c r="J49" i="17"/>
  <c r="L49" i="17" s="1"/>
  <c r="AG54" i="4"/>
  <c r="Z30" i="12"/>
  <c r="Z49" i="12"/>
  <c r="AB11" i="14"/>
  <c r="J68" i="14"/>
  <c r="L68" i="14" s="1"/>
  <c r="J78" i="14"/>
  <c r="L78" i="14" s="1"/>
  <c r="J22" i="17"/>
  <c r="L22" i="17" s="1"/>
  <c r="J51" i="17"/>
  <c r="L51" i="17" s="1"/>
  <c r="G28" i="1"/>
  <c r="H28" i="1" s="1"/>
  <c r="AB12" i="14"/>
  <c r="F16" i="1"/>
  <c r="F32" i="1"/>
  <c r="AC12" i="6"/>
  <c r="AC22" i="6"/>
  <c r="AD9" i="16"/>
  <c r="AD11" i="16"/>
  <c r="AD3" i="16"/>
  <c r="AD4" i="16"/>
  <c r="AB26" i="15"/>
  <c r="AB20" i="15"/>
  <c r="G13" i="1"/>
  <c r="H13" i="1" s="1"/>
  <c r="AB23" i="15"/>
  <c r="AB75" i="14"/>
  <c r="AB87" i="14"/>
  <c r="AB98" i="14"/>
  <c r="AB66" i="14"/>
  <c r="AB71" i="14"/>
  <c r="AB70" i="14"/>
  <c r="AB105" i="14"/>
  <c r="G14" i="1"/>
  <c r="H14" i="1" s="1"/>
  <c r="AB120" i="14"/>
  <c r="G24" i="1"/>
  <c r="H24" i="1" s="1"/>
  <c r="AF3" i="13"/>
  <c r="AH3" i="13" s="1"/>
  <c r="G11" i="1"/>
  <c r="H11" i="1" s="1"/>
  <c r="AH7" i="13"/>
  <c r="Z17" i="12"/>
  <c r="Z43" i="12"/>
  <c r="Z20" i="12"/>
  <c r="Z11" i="12"/>
  <c r="Z52" i="12"/>
  <c r="Z14" i="12"/>
  <c r="Z18" i="12"/>
  <c r="Z42" i="12"/>
  <c r="Z24" i="12"/>
  <c r="E9" i="1"/>
  <c r="Z28" i="11"/>
  <c r="G9" i="1"/>
  <c r="H9" i="1" s="1"/>
  <c r="Z77" i="11"/>
  <c r="Z3" i="11"/>
  <c r="Z12" i="10"/>
  <c r="Z14" i="10"/>
  <c r="Z32" i="10"/>
  <c r="Z24" i="10"/>
  <c r="Z8" i="10"/>
  <c r="Z9" i="10"/>
  <c r="G8" i="1"/>
  <c r="H8" i="1" s="1"/>
  <c r="G30" i="1"/>
  <c r="H30" i="1" s="1"/>
  <c r="AD29" i="7"/>
  <c r="AD16" i="7"/>
  <c r="AD11" i="7"/>
  <c r="G31" i="1"/>
  <c r="H31" i="1" s="1"/>
  <c r="AC7" i="6"/>
  <c r="AC4" i="6"/>
  <c r="AC11" i="6"/>
  <c r="AG50" i="4"/>
  <c r="AG49" i="4"/>
  <c r="AG14" i="4"/>
  <c r="AG25" i="4"/>
  <c r="G15" i="1"/>
  <c r="H15" i="1" s="1"/>
  <c r="AG35" i="4"/>
  <c r="AG38" i="4"/>
  <c r="AG31" i="4"/>
  <c r="AG32" i="4"/>
  <c r="AG28" i="4"/>
  <c r="AG41" i="4"/>
  <c r="AG26" i="4"/>
  <c r="J10" i="12"/>
  <c r="L10" i="12" s="1"/>
  <c r="J43" i="4"/>
  <c r="L43" i="4" s="1"/>
  <c r="J15" i="15"/>
  <c r="L15" i="15" s="1"/>
  <c r="J36" i="12"/>
  <c r="L36" i="12" s="1"/>
  <c r="Z26" i="11"/>
  <c r="J26" i="11"/>
  <c r="L26" i="11" s="1"/>
  <c r="J62" i="4"/>
  <c r="L62" i="4" s="1"/>
  <c r="J24" i="6"/>
  <c r="L24" i="6" s="1"/>
  <c r="J50" i="4"/>
  <c r="L50" i="4" s="1"/>
  <c r="J14" i="17"/>
  <c r="L14" i="17" s="1"/>
  <c r="AC24" i="6"/>
  <c r="J16" i="7"/>
  <c r="L16" i="7" s="1"/>
  <c r="J16" i="10"/>
  <c r="L16" i="10" s="1"/>
  <c r="Z57" i="11"/>
  <c r="J29" i="12"/>
  <c r="L29" i="12" s="1"/>
  <c r="J92" i="14"/>
  <c r="L92" i="14" s="1"/>
  <c r="AB8" i="15"/>
  <c r="J23" i="6"/>
  <c r="L23" i="6" s="1"/>
  <c r="Z36" i="12"/>
  <c r="J57" i="4"/>
  <c r="L57" i="4" s="1"/>
  <c r="Z27" i="11"/>
  <c r="Z29" i="12"/>
  <c r="AB110" i="14"/>
  <c r="J110" i="14"/>
  <c r="L110" i="14" s="1"/>
  <c r="J9" i="10"/>
  <c r="L9" i="10" s="1"/>
  <c r="J20" i="11"/>
  <c r="L20" i="11" s="1"/>
  <c r="J45" i="12"/>
  <c r="L45" i="12" s="1"/>
  <c r="Z45" i="12"/>
  <c r="J120" i="14"/>
  <c r="L120" i="14" s="1"/>
  <c r="J6" i="10"/>
  <c r="L6" i="10" s="1"/>
  <c r="J13" i="12"/>
  <c r="L13" i="12" s="1"/>
  <c r="AG57" i="4"/>
  <c r="J12" i="11"/>
  <c r="L12" i="11" s="1"/>
  <c r="J14" i="12"/>
  <c r="L14" i="12" s="1"/>
  <c r="J11" i="14"/>
  <c r="L11" i="14" s="1"/>
  <c r="J63" i="11"/>
  <c r="L63" i="11" s="1"/>
  <c r="AC23" i="6"/>
  <c r="Z64" i="11"/>
  <c r="Z74" i="11"/>
  <c r="J51" i="4"/>
  <c r="L51" i="4" s="1"/>
  <c r="Z3" i="12"/>
  <c r="AB24" i="14"/>
  <c r="J8" i="7"/>
  <c r="L8" i="7" s="1"/>
  <c r="AB40" i="14"/>
  <c r="J35" i="15"/>
  <c r="L35" i="15" s="1"/>
  <c r="J17" i="17"/>
  <c r="L17" i="17" s="1"/>
  <c r="AC31" i="6"/>
  <c r="Z44" i="11"/>
  <c r="Z51" i="11"/>
  <c r="J4" i="14"/>
  <c r="L4" i="14" s="1"/>
  <c r="AB4" i="14"/>
  <c r="AG29" i="4"/>
  <c r="AD8" i="16"/>
  <c r="J8" i="17"/>
  <c r="L8" i="17" s="1"/>
  <c r="J34" i="17"/>
  <c r="L34" i="17" s="1"/>
  <c r="J7" i="13"/>
  <c r="L7" i="13" s="1"/>
  <c r="J40" i="14"/>
  <c r="L40" i="14" s="1"/>
  <c r="J82" i="14"/>
  <c r="L82" i="14" s="1"/>
  <c r="J64" i="11"/>
  <c r="L64" i="11" s="1"/>
  <c r="AG33" i="4"/>
  <c r="AB59" i="14"/>
  <c r="AG43" i="4"/>
  <c r="J33" i="4"/>
  <c r="L33" i="4" s="1"/>
  <c r="J25" i="4"/>
  <c r="L25" i="4" s="1"/>
  <c r="J4" i="6"/>
  <c r="L4" i="6" s="1"/>
  <c r="J4" i="11"/>
  <c r="L4" i="11" s="1"/>
  <c r="AC20" i="6"/>
  <c r="J20" i="6"/>
  <c r="L20" i="6" s="1"/>
  <c r="Z47" i="12"/>
  <c r="J47" i="12"/>
  <c r="L47" i="12" s="1"/>
  <c r="J29" i="14"/>
  <c r="L29" i="14" s="1"/>
  <c r="J44" i="14"/>
  <c r="L44" i="14" s="1"/>
  <c r="AB103" i="14"/>
  <c r="J26" i="17"/>
  <c r="L26" i="17" s="1"/>
  <c r="J47" i="11"/>
  <c r="L47" i="11" s="1"/>
  <c r="J16" i="6"/>
  <c r="L16" i="6" s="1"/>
  <c r="J34" i="11"/>
  <c r="L34" i="11" s="1"/>
  <c r="J27" i="11"/>
  <c r="L27" i="11" s="1"/>
  <c r="AB95" i="14"/>
  <c r="J28" i="15"/>
  <c r="L28" i="15" s="1"/>
  <c r="Z47" i="11"/>
  <c r="Z30" i="11"/>
  <c r="J53" i="11"/>
  <c r="L53" i="11" s="1"/>
  <c r="J95" i="14"/>
  <c r="L95" i="14" s="1"/>
  <c r="J14" i="4"/>
  <c r="L14" i="4" s="1"/>
  <c r="J23" i="15"/>
  <c r="L23" i="15" s="1"/>
  <c r="J17" i="4"/>
  <c r="L17" i="4" s="1"/>
  <c r="J46" i="4"/>
  <c r="L46" i="4" s="1"/>
  <c r="J26" i="4"/>
  <c r="L26" i="4" s="1"/>
  <c r="AD28" i="7"/>
  <c r="Z27" i="10"/>
  <c r="J30" i="11"/>
  <c r="L30" i="11" s="1"/>
  <c r="J13" i="14"/>
  <c r="L13" i="14" s="1"/>
  <c r="J37" i="14"/>
  <c r="L37" i="14" s="1"/>
  <c r="J20" i="15"/>
  <c r="L20" i="15" s="1"/>
  <c r="Z50" i="12"/>
  <c r="AG40" i="4"/>
  <c r="J59" i="4"/>
  <c r="L59" i="4" s="1"/>
  <c r="J3" i="12"/>
  <c r="L3" i="12" s="1"/>
  <c r="AG37" i="4"/>
  <c r="Z28" i="10"/>
  <c r="J7" i="4"/>
  <c r="L7" i="4" s="1"/>
  <c r="J4" i="10"/>
  <c r="L4" i="10" s="1"/>
  <c r="J46" i="11"/>
  <c r="L46" i="11" s="1"/>
  <c r="Z62" i="11"/>
  <c r="Z76" i="11"/>
  <c r="J31" i="14"/>
  <c r="L31" i="14" s="1"/>
  <c r="AB21" i="15"/>
  <c r="AD16" i="16"/>
  <c r="AC16" i="6"/>
  <c r="AG27" i="4"/>
  <c r="J60" i="4"/>
  <c r="L60" i="4" s="1"/>
  <c r="J5" i="4"/>
  <c r="L5" i="4" s="1"/>
  <c r="J21" i="7"/>
  <c r="L21" i="7" s="1"/>
  <c r="AB88" i="14"/>
  <c r="J117" i="14"/>
  <c r="L117" i="14" s="1"/>
  <c r="J8" i="15"/>
  <c r="L8" i="15" s="1"/>
  <c r="AG13" i="4"/>
  <c r="J62" i="11"/>
  <c r="L62" i="11" s="1"/>
  <c r="J18" i="12"/>
  <c r="L18" i="12" s="1"/>
  <c r="J71" i="14"/>
  <c r="L71" i="14" s="1"/>
  <c r="Z21" i="10"/>
  <c r="J21" i="10"/>
  <c r="L21" i="10" s="1"/>
  <c r="J88" i="14"/>
  <c r="L88" i="14" s="1"/>
  <c r="J97" i="14"/>
  <c r="L97" i="14" s="1"/>
  <c r="J12" i="17"/>
  <c r="L12" i="17" s="1"/>
  <c r="AB99" i="14"/>
  <c r="J42" i="4"/>
  <c r="L42" i="4" s="1"/>
  <c r="J14" i="6"/>
  <c r="L14" i="6" s="1"/>
  <c r="J5" i="10"/>
  <c r="L5" i="10" s="1"/>
  <c r="Z46" i="11"/>
  <c r="J55" i="11"/>
  <c r="L55" i="11" s="1"/>
  <c r="AB31" i="14"/>
  <c r="J63" i="14"/>
  <c r="L63" i="14" s="1"/>
  <c r="J99" i="14"/>
  <c r="L99" i="14" s="1"/>
  <c r="J12" i="15"/>
  <c r="L12" i="15" s="1"/>
  <c r="J27" i="15"/>
  <c r="L27" i="15" s="1"/>
  <c r="J30" i="17"/>
  <c r="L30" i="17" s="1"/>
  <c r="J7" i="7"/>
  <c r="L7" i="7" s="1"/>
  <c r="Z6" i="10"/>
  <c r="Z21" i="11"/>
  <c r="J76" i="11"/>
  <c r="L76" i="11" s="1"/>
  <c r="J51" i="12"/>
  <c r="L51" i="12" s="1"/>
  <c r="AB15" i="14"/>
  <c r="J76" i="14"/>
  <c r="L76" i="14" s="1"/>
  <c r="J85" i="14"/>
  <c r="L85" i="14" s="1"/>
  <c r="J23" i="17"/>
  <c r="L23" i="17" s="1"/>
  <c r="J42" i="11"/>
  <c r="L42" i="11" s="1"/>
  <c r="J16" i="12"/>
  <c r="L16" i="12" s="1"/>
  <c r="AB23" i="14"/>
  <c r="AB92" i="14"/>
  <c r="J40" i="17"/>
  <c r="L40" i="17" s="1"/>
  <c r="J21" i="15"/>
  <c r="L21" i="15" s="1"/>
  <c r="J101" i="14"/>
  <c r="L101" i="14" s="1"/>
  <c r="J6" i="4"/>
  <c r="L6" i="4" s="1"/>
  <c r="J27" i="4"/>
  <c r="L27" i="4" s="1"/>
  <c r="AD8" i="7"/>
  <c r="Z42" i="11"/>
  <c r="J57" i="11"/>
  <c r="L57" i="11" s="1"/>
  <c r="Z8" i="12"/>
  <c r="J24" i="12"/>
  <c r="L24" i="12" s="1"/>
  <c r="J24" i="14"/>
  <c r="L24" i="14" s="1"/>
  <c r="J61" i="14"/>
  <c r="L61" i="14" s="1"/>
  <c r="AB13" i="15"/>
  <c r="J29" i="15"/>
  <c r="L29" i="15" s="1"/>
  <c r="J41" i="17"/>
  <c r="L41" i="17" s="1"/>
  <c r="J41" i="4"/>
  <c r="L41" i="4" s="1"/>
  <c r="J32" i="6"/>
  <c r="L32" i="6" s="1"/>
  <c r="J6" i="11"/>
  <c r="L6" i="11" s="1"/>
  <c r="J23" i="11"/>
  <c r="L23" i="11" s="1"/>
  <c r="J37" i="11"/>
  <c r="L37" i="11" s="1"/>
  <c r="J43" i="11"/>
  <c r="L43" i="11" s="1"/>
  <c r="Z63" i="11"/>
  <c r="J87" i="14"/>
  <c r="L87" i="14" s="1"/>
  <c r="J7" i="15"/>
  <c r="L7" i="15" s="1"/>
  <c r="J9" i="7"/>
  <c r="L9" i="7" s="1"/>
  <c r="AD15" i="7"/>
  <c r="J9" i="12"/>
  <c r="L9" i="12" s="1"/>
  <c r="L53" i="12"/>
  <c r="J32" i="14"/>
  <c r="L32" i="14" s="1"/>
  <c r="AB39" i="14"/>
  <c r="J70" i="14"/>
  <c r="L70" i="14" s="1"/>
  <c r="J94" i="14"/>
  <c r="L94" i="14" s="1"/>
  <c r="J22" i="15"/>
  <c r="L22" i="15" s="1"/>
  <c r="J33" i="17"/>
  <c r="L33" i="17" s="1"/>
  <c r="J31" i="7"/>
  <c r="L31" i="7" s="1"/>
  <c r="J10" i="10"/>
  <c r="L10" i="10" s="1"/>
  <c r="Z38" i="11"/>
  <c r="J65" i="11"/>
  <c r="L65" i="11" s="1"/>
  <c r="J48" i="14"/>
  <c r="L48" i="14" s="1"/>
  <c r="J112" i="14"/>
  <c r="L112" i="14" s="1"/>
  <c r="J37" i="4"/>
  <c r="L37" i="4" s="1"/>
  <c r="J17" i="10"/>
  <c r="L17" i="10" s="1"/>
  <c r="J17" i="11"/>
  <c r="L17" i="11" s="1"/>
  <c r="J33" i="12"/>
  <c r="L33" i="12" s="1"/>
  <c r="AB48" i="14"/>
  <c r="J56" i="14"/>
  <c r="L56" i="14" s="1"/>
  <c r="J104" i="14"/>
  <c r="L104" i="14" s="1"/>
  <c r="AB112" i="14"/>
  <c r="J121" i="14"/>
  <c r="L121" i="14" s="1"/>
  <c r="J16" i="15"/>
  <c r="L16" i="15" s="1"/>
  <c r="J35" i="17"/>
  <c r="L35" i="17" s="1"/>
  <c r="J3" i="7"/>
  <c r="L3" i="7" s="1"/>
  <c r="AB16" i="15"/>
  <c r="Z9" i="11"/>
  <c r="J45" i="11"/>
  <c r="L45" i="11" s="1"/>
  <c r="J66" i="11"/>
  <c r="L66" i="11" s="1"/>
  <c r="J20" i="12"/>
  <c r="L20" i="12" s="1"/>
  <c r="J4" i="13"/>
  <c r="L4" i="13" s="1"/>
  <c r="J49" i="14"/>
  <c r="L49" i="14" s="1"/>
  <c r="J81" i="14"/>
  <c r="L81" i="14" s="1"/>
  <c r="J105" i="14"/>
  <c r="L105" i="14" s="1"/>
  <c r="J45" i="17"/>
  <c r="L45" i="17" s="1"/>
  <c r="Z40" i="12"/>
  <c r="AG48" i="4"/>
  <c r="Z3" i="10"/>
  <c r="J18" i="10"/>
  <c r="L18" i="10" s="1"/>
  <c r="Z25" i="10"/>
  <c r="J73" i="11"/>
  <c r="L73" i="11" s="1"/>
  <c r="J27" i="12"/>
  <c r="L27" i="12" s="1"/>
  <c r="AB19" i="14"/>
  <c r="J3" i="17"/>
  <c r="L3" i="17" s="1"/>
  <c r="AC14" i="6"/>
  <c r="J11" i="7"/>
  <c r="L11" i="7" s="1"/>
  <c r="J74" i="11"/>
  <c r="L74" i="11" s="1"/>
  <c r="J90" i="14"/>
  <c r="L90" i="14" s="1"/>
  <c r="J3" i="15"/>
  <c r="L3" i="15" s="1"/>
  <c r="J46" i="17"/>
  <c r="L46" i="17" s="1"/>
  <c r="J25" i="15"/>
  <c r="L25" i="15" s="1"/>
  <c r="J10" i="4"/>
  <c r="L10" i="4" s="1"/>
  <c r="J8" i="6"/>
  <c r="L8" i="6" s="1"/>
  <c r="J26" i="7"/>
  <c r="L26" i="7" s="1"/>
  <c r="J40" i="11"/>
  <c r="L40" i="11" s="1"/>
  <c r="Z53" i="11"/>
  <c r="J28" i="12"/>
  <c r="L28" i="12" s="1"/>
  <c r="AB13" i="14"/>
  <c r="J28" i="14"/>
  <c r="L28" i="14" s="1"/>
  <c r="Z13" i="12"/>
  <c r="J15" i="6"/>
  <c r="L15" i="6" s="1"/>
  <c r="J12" i="7"/>
  <c r="L12" i="7" s="1"/>
  <c r="AD21" i="7"/>
  <c r="J12" i="10"/>
  <c r="L12" i="10" s="1"/>
  <c r="Z40" i="11"/>
  <c r="Z67" i="11"/>
  <c r="J6" i="12"/>
  <c r="L6" i="12" s="1"/>
  <c r="AH6" i="13"/>
  <c r="J36" i="14"/>
  <c r="L36" i="14" s="1"/>
  <c r="J66" i="14"/>
  <c r="L66" i="14" s="1"/>
  <c r="J98" i="14"/>
  <c r="L98" i="14" s="1"/>
  <c r="AB115" i="14"/>
  <c r="J19" i="15"/>
  <c r="L19" i="15" s="1"/>
  <c r="J26" i="15"/>
  <c r="L26" i="15" s="1"/>
  <c r="AD6" i="16"/>
  <c r="J47" i="17"/>
  <c r="L47" i="17" s="1"/>
  <c r="C15" i="1"/>
  <c r="C16" i="1" s="1"/>
  <c r="AG21" i="4"/>
  <c r="AG53" i="4"/>
  <c r="AG16" i="4"/>
  <c r="AC26" i="6"/>
  <c r="AB22" i="14"/>
  <c r="J22" i="14"/>
  <c r="L22" i="14" s="1"/>
  <c r="AB29" i="14"/>
  <c r="AD31" i="7"/>
  <c r="Z58" i="11"/>
  <c r="J58" i="11"/>
  <c r="L58" i="11" s="1"/>
  <c r="J32" i="7"/>
  <c r="L32" i="7" s="1"/>
  <c r="AD32" i="7"/>
  <c r="J21" i="4"/>
  <c r="L21" i="4" s="1"/>
  <c r="G6" i="1"/>
  <c r="H6" i="1" s="1"/>
  <c r="J3" i="4"/>
  <c r="L3" i="4" s="1"/>
  <c r="J45" i="4"/>
  <c r="L45" i="4" s="1"/>
  <c r="J27" i="6"/>
  <c r="L27" i="6" s="1"/>
  <c r="AC27" i="6"/>
  <c r="Z19" i="11"/>
  <c r="H29" i="1"/>
  <c r="AB7" i="7"/>
  <c r="AD7" i="7" s="1"/>
  <c r="J9" i="6"/>
  <c r="L9" i="6" s="1"/>
  <c r="J11" i="12"/>
  <c r="L11" i="12" s="1"/>
  <c r="J31" i="4"/>
  <c r="L31" i="4" s="1"/>
  <c r="G27" i="1"/>
  <c r="H27" i="1" s="1"/>
  <c r="AG36" i="4"/>
  <c r="G12" i="1"/>
  <c r="H12" i="1" s="1"/>
  <c r="J32" i="4"/>
  <c r="L32" i="4" s="1"/>
  <c r="AC28" i="6"/>
  <c r="J28" i="6"/>
  <c r="L28" i="6" s="1"/>
  <c r="AB21" i="7"/>
  <c r="AD22" i="7" s="1"/>
  <c r="Z15" i="10"/>
  <c r="J53" i="4"/>
  <c r="L53" i="4" s="1"/>
  <c r="J49" i="4"/>
  <c r="L49" i="4" s="1"/>
  <c r="AD26" i="7"/>
  <c r="AC9" i="6"/>
  <c r="J22" i="6"/>
  <c r="L22" i="6" s="1"/>
  <c r="J5" i="12"/>
  <c r="L5" i="12" s="1"/>
  <c r="AB93" i="14"/>
  <c r="AG62" i="4"/>
  <c r="AG46" i="4"/>
  <c r="Z12" i="11"/>
  <c r="J93" i="14"/>
  <c r="L93" i="14" s="1"/>
  <c r="AA32" i="6"/>
  <c r="AC32" i="6" s="1"/>
  <c r="J4" i="4"/>
  <c r="L4" i="4" s="1"/>
  <c r="AG9" i="4"/>
  <c r="AG17" i="4"/>
  <c r="AG13" i="8"/>
  <c r="Z13" i="11"/>
  <c r="X5" i="12"/>
  <c r="Z5" i="12" s="1"/>
  <c r="J22" i="7"/>
  <c r="L22" i="7" s="1"/>
  <c r="J13" i="11"/>
  <c r="L13" i="11" s="1"/>
  <c r="J3" i="13"/>
  <c r="L3" i="13" s="1"/>
  <c r="G7" i="1"/>
  <c r="H7" i="1" s="1"/>
  <c r="J38" i="4"/>
  <c r="L38" i="4" s="1"/>
  <c r="AC17" i="6"/>
  <c r="Z41" i="11"/>
  <c r="Z75" i="11"/>
  <c r="AG45" i="4"/>
  <c r="A6" i="4"/>
  <c r="A7" i="4" s="1"/>
  <c r="A8" i="4" s="1"/>
  <c r="A9" i="4" s="1"/>
  <c r="A10" i="4" s="1"/>
  <c r="A11" i="4" s="1"/>
  <c r="A12" i="4" s="1"/>
  <c r="A13" i="4" s="1"/>
  <c r="A14" i="4" s="1"/>
  <c r="AG59" i="4"/>
  <c r="AC5" i="6"/>
  <c r="J5" i="6"/>
  <c r="L5" i="6" s="1"/>
  <c r="AG61" i="4"/>
  <c r="AD4" i="7"/>
  <c r="Z35" i="11"/>
  <c r="J36" i="4"/>
  <c r="L36" i="4" s="1"/>
  <c r="AG10" i="4"/>
  <c r="AG23" i="4"/>
  <c r="J35" i="11"/>
  <c r="L35" i="11" s="1"/>
  <c r="AC6" i="6"/>
  <c r="AB41" i="14"/>
  <c r="AG51" i="4"/>
  <c r="J19" i="4"/>
  <c r="L19" i="4" s="1"/>
  <c r="AC18" i="6"/>
  <c r="J41" i="14"/>
  <c r="L41" i="14" s="1"/>
  <c r="G26" i="1"/>
  <c r="H26" i="1" s="1"/>
  <c r="J18" i="6"/>
  <c r="L18" i="6" s="1"/>
  <c r="J32" i="10"/>
  <c r="L32" i="10" s="1"/>
  <c r="Z29" i="11"/>
  <c r="AG24" i="4"/>
  <c r="J24" i="4"/>
  <c r="L24" i="4" s="1"/>
  <c r="Z8" i="11"/>
  <c r="D32" i="1"/>
  <c r="J12" i="6"/>
  <c r="L12" i="6" s="1"/>
  <c r="J19" i="6"/>
  <c r="L19" i="6" s="1"/>
  <c r="Z24" i="11"/>
  <c r="AB28" i="14"/>
  <c r="J56" i="4"/>
  <c r="L56" i="4" s="1"/>
  <c r="AC19" i="6"/>
  <c r="AG20" i="4"/>
  <c r="AG44" i="4"/>
  <c r="AG52" i="4"/>
  <c r="J31" i="6"/>
  <c r="L31" i="6" s="1"/>
  <c r="AC13" i="6"/>
  <c r="AD12" i="7"/>
  <c r="X4" i="10"/>
  <c r="Z4" i="10" s="1"/>
  <c r="AD3" i="7"/>
  <c r="AE18" i="8"/>
  <c r="AG18" i="8" s="1"/>
  <c r="Z16" i="10"/>
  <c r="J7" i="11"/>
  <c r="L7" i="11" s="1"/>
  <c r="J42" i="12"/>
  <c r="L42" i="12" s="1"/>
  <c r="AB10" i="14"/>
  <c r="J10" i="14"/>
  <c r="L10" i="14" s="1"/>
  <c r="Z70" i="11"/>
  <c r="J70" i="11"/>
  <c r="L70" i="11" s="1"/>
  <c r="Z7" i="11"/>
  <c r="Z20" i="11"/>
  <c r="J12" i="8"/>
  <c r="L12" i="8" s="1"/>
  <c r="Z14" i="11"/>
  <c r="AB65" i="14"/>
  <c r="J72" i="14"/>
  <c r="L72" i="14" s="1"/>
  <c r="J14" i="11"/>
  <c r="L14" i="11" s="1"/>
  <c r="AD14" i="16"/>
  <c r="Z17" i="10"/>
  <c r="Z31" i="11"/>
  <c r="Z65" i="11"/>
  <c r="J25" i="12"/>
  <c r="L25" i="12" s="1"/>
  <c r="J43" i="12"/>
  <c r="L43" i="12" s="1"/>
  <c r="AB17" i="14"/>
  <c r="J65" i="14"/>
  <c r="L65" i="14" s="1"/>
  <c r="AB80" i="14"/>
  <c r="J16" i="17"/>
  <c r="L16" i="17" s="1"/>
  <c r="Z31" i="12"/>
  <c r="Z15" i="11"/>
  <c r="Z60" i="11"/>
  <c r="Z19" i="12"/>
  <c r="AB89" i="14"/>
  <c r="J89" i="14"/>
  <c r="L89" i="14" s="1"/>
  <c r="J7" i="10"/>
  <c r="L7" i="10" s="1"/>
  <c r="J15" i="11"/>
  <c r="L15" i="11" s="1"/>
  <c r="J60" i="11"/>
  <c r="L60" i="11" s="1"/>
  <c r="J33" i="6"/>
  <c r="L33" i="6" s="1"/>
  <c r="AD13" i="7"/>
  <c r="AD19" i="7"/>
  <c r="J19" i="7"/>
  <c r="L19" i="7" s="1"/>
  <c r="Z48" i="11"/>
  <c r="Z66" i="11"/>
  <c r="Z25" i="12"/>
  <c r="Z26" i="12"/>
  <c r="AB25" i="14"/>
  <c r="AC29" i="6"/>
  <c r="J13" i="7"/>
  <c r="L13" i="7" s="1"/>
  <c r="Z61" i="11"/>
  <c r="AB9" i="15"/>
  <c r="J9" i="15"/>
  <c r="L9" i="15" s="1"/>
  <c r="J7" i="6"/>
  <c r="L7" i="6" s="1"/>
  <c r="AD9" i="7"/>
  <c r="Z13" i="10"/>
  <c r="J49" i="11"/>
  <c r="L49" i="11" s="1"/>
  <c r="J26" i="12"/>
  <c r="L26" i="12" s="1"/>
  <c r="AB6" i="14"/>
  <c r="J6" i="14"/>
  <c r="L6" i="14" s="1"/>
  <c r="Z29" i="10"/>
  <c r="Z16" i="11"/>
  <c r="AC33" i="6"/>
  <c r="J8" i="10"/>
  <c r="L8" i="10" s="1"/>
  <c r="Z33" i="11"/>
  <c r="Z9" i="12"/>
  <c r="Z33" i="12"/>
  <c r="J60" i="14"/>
  <c r="L60" i="14" s="1"/>
  <c r="J3" i="8"/>
  <c r="L3" i="8" s="1"/>
  <c r="Z10" i="11"/>
  <c r="AB54" i="14"/>
  <c r="AC25" i="6"/>
  <c r="J5" i="7"/>
  <c r="L5" i="7" s="1"/>
  <c r="AC15" i="6"/>
  <c r="J24" i="10"/>
  <c r="L24" i="10" s="1"/>
  <c r="Z23" i="11"/>
  <c r="Z49" i="11"/>
  <c r="Z73" i="11"/>
  <c r="AB60" i="14"/>
  <c r="AB68" i="14"/>
  <c r="Z56" i="11"/>
  <c r="L52" i="12"/>
  <c r="J54" i="14"/>
  <c r="L54" i="14" s="1"/>
  <c r="J28" i="11"/>
  <c r="L28" i="11" s="1"/>
  <c r="Z45" i="11"/>
  <c r="J50" i="11"/>
  <c r="L50" i="11" s="1"/>
  <c r="J8" i="13"/>
  <c r="L8" i="13" s="1"/>
  <c r="Z11" i="11"/>
  <c r="J56" i="11"/>
  <c r="L56" i="11" s="1"/>
  <c r="Z10" i="12"/>
  <c r="J15" i="12"/>
  <c r="L15" i="12" s="1"/>
  <c r="AC21" i="6"/>
  <c r="J6" i="7"/>
  <c r="L6" i="7" s="1"/>
  <c r="Z50" i="11"/>
  <c r="J21" i="6"/>
  <c r="L21" i="6" s="1"/>
  <c r="AG10" i="8"/>
  <c r="Z20" i="10"/>
  <c r="J22" i="12"/>
  <c r="L22" i="12" s="1"/>
  <c r="Z22" i="12"/>
  <c r="AB77" i="14"/>
  <c r="J108" i="14"/>
  <c r="L108" i="14" s="1"/>
  <c r="AB101" i="14"/>
  <c r="J116" i="14"/>
  <c r="L116" i="14" s="1"/>
  <c r="Z69" i="11"/>
  <c r="J69" i="11"/>
  <c r="L69" i="11" s="1"/>
  <c r="AB18" i="14"/>
  <c r="AB30" i="14"/>
  <c r="AB81" i="14"/>
  <c r="AB18" i="15"/>
  <c r="AB61" i="14"/>
  <c r="J18" i="15"/>
  <c r="L18" i="15" s="1"/>
  <c r="AB5" i="15"/>
  <c r="AB8" i="14"/>
  <c r="J8" i="14"/>
  <c r="L8" i="14" s="1"/>
  <c r="J25" i="14"/>
  <c r="L25" i="14" s="1"/>
  <c r="AB76" i="14"/>
  <c r="J5" i="15"/>
  <c r="L5" i="15" s="1"/>
  <c r="AD27" i="7"/>
  <c r="Z36" i="11"/>
  <c r="Z38" i="12"/>
  <c r="AB20" i="14"/>
  <c r="AB50" i="14"/>
  <c r="J50" i="14"/>
  <c r="L50" i="14" s="1"/>
  <c r="J96" i="14"/>
  <c r="L96" i="14" s="1"/>
  <c r="AB104" i="14"/>
  <c r="AB90" i="14"/>
  <c r="AD23" i="7"/>
  <c r="J16" i="11"/>
  <c r="L16" i="11" s="1"/>
  <c r="J61" i="11"/>
  <c r="L61" i="11" s="1"/>
  <c r="Z71" i="11"/>
  <c r="J71" i="11"/>
  <c r="L71" i="11" s="1"/>
  <c r="J44" i="12"/>
  <c r="L44" i="12" s="1"/>
  <c r="Z44" i="12"/>
  <c r="AB38" i="14"/>
  <c r="AB44" i="14"/>
  <c r="Z22" i="10"/>
  <c r="J22" i="10"/>
  <c r="L22" i="10" s="1"/>
  <c r="J11" i="11"/>
  <c r="L11" i="11" s="1"/>
  <c r="Z12" i="12"/>
  <c r="J17" i="12"/>
  <c r="L17" i="12" s="1"/>
  <c r="J84" i="14"/>
  <c r="L84" i="14" s="1"/>
  <c r="AD14" i="7"/>
  <c r="Z6" i="11"/>
  <c r="AB32" i="14"/>
  <c r="AD7" i="16"/>
  <c r="Z5" i="10"/>
  <c r="Z72" i="11"/>
  <c r="Z7" i="12"/>
  <c r="J5" i="13"/>
  <c r="L5" i="13" s="1"/>
  <c r="AB45" i="14"/>
  <c r="Z22" i="11"/>
  <c r="J22" i="11"/>
  <c r="L22" i="11" s="1"/>
  <c r="AB113" i="14"/>
  <c r="AD10" i="7"/>
  <c r="Z23" i="12"/>
  <c r="AB78" i="14"/>
  <c r="AB84" i="14"/>
  <c r="Z34" i="12"/>
  <c r="J34" i="12"/>
  <c r="L34" i="12" s="1"/>
  <c r="AB52" i="14"/>
  <c r="AB14" i="15"/>
  <c r="J9" i="13"/>
  <c r="L9" i="13" s="1"/>
  <c r="J7" i="14"/>
  <c r="L7" i="14" s="1"/>
  <c r="AB7" i="14"/>
  <c r="AB49" i="14"/>
  <c r="AB85" i="14"/>
  <c r="J32" i="17"/>
  <c r="L32" i="17" s="1"/>
  <c r="J19" i="12"/>
  <c r="L19" i="12" s="1"/>
  <c r="AB73" i="14"/>
  <c r="AB86" i="14"/>
  <c r="AB3" i="15"/>
  <c r="J34" i="15"/>
  <c r="L34" i="15" s="1"/>
  <c r="AB34" i="14"/>
  <c r="J80" i="14"/>
  <c r="L80" i="14" s="1"/>
  <c r="AB117" i="14"/>
  <c r="AG7" i="8"/>
  <c r="Z30" i="10"/>
  <c r="AB74" i="14"/>
  <c r="J43" i="17"/>
  <c r="L43" i="17" s="1"/>
  <c r="Z21" i="12"/>
  <c r="AB3" i="14"/>
  <c r="AB14" i="14"/>
  <c r="AB57" i="14"/>
  <c r="AB69" i="14"/>
  <c r="AB17" i="15"/>
  <c r="AB106" i="14"/>
  <c r="J12" i="12"/>
  <c r="L12" i="12" s="1"/>
  <c r="AB82" i="14"/>
  <c r="J44" i="17"/>
  <c r="L44" i="17" s="1"/>
  <c r="J36" i="17"/>
  <c r="L36" i="17" s="1"/>
  <c r="J113" i="14"/>
  <c r="L113" i="14" s="1"/>
  <c r="J19" i="11"/>
  <c r="L19" i="11" s="1"/>
  <c r="Z27" i="12"/>
  <c r="AB5" i="14"/>
  <c r="AB42" i="14"/>
  <c r="Z6" i="15"/>
  <c r="AB6" i="15" s="1"/>
  <c r="AB26" i="14"/>
  <c r="AB7" i="15"/>
  <c r="AB25" i="15"/>
  <c r="J11" i="17"/>
  <c r="L11" i="17" s="1"/>
  <c r="J3" i="11"/>
  <c r="L3" i="11" s="1"/>
  <c r="Z39" i="12"/>
  <c r="AB46" i="14"/>
  <c r="J4" i="17"/>
  <c r="L4" i="17" s="1"/>
  <c r="AB118" i="14"/>
  <c r="AB10" i="15"/>
  <c r="J31" i="17"/>
  <c r="L31" i="17" s="1"/>
  <c r="AB58" i="14"/>
  <c r="AB119" i="14"/>
  <c r="J31" i="11"/>
  <c r="L31" i="11" s="1"/>
  <c r="J8" i="12"/>
  <c r="L8" i="12" s="1"/>
  <c r="J31" i="12"/>
  <c r="L31" i="12" s="1"/>
  <c r="AB53" i="14"/>
  <c r="AB97" i="14"/>
  <c r="Z18" i="11"/>
  <c r="AB37" i="14"/>
  <c r="AB114" i="14"/>
  <c r="J27" i="17"/>
  <c r="L27" i="17" s="1"/>
  <c r="J5" i="17"/>
  <c r="L5" i="17" s="1"/>
  <c r="J37" i="17"/>
  <c r="L37" i="17" s="1"/>
  <c r="J103" i="14"/>
  <c r="L103" i="14" s="1"/>
  <c r="J107" i="14"/>
  <c r="L107" i="14" s="1"/>
  <c r="J115" i="14"/>
  <c r="L115" i="14" s="1"/>
  <c r="J119" i="14"/>
  <c r="L119" i="14" s="1"/>
  <c r="J10" i="17"/>
  <c r="L10" i="17" s="1"/>
  <c r="J42" i="17"/>
  <c r="L42" i="17" s="1"/>
  <c r="A15" i="4" l="1"/>
  <c r="A16" i="4" s="1"/>
  <c r="L1" i="14"/>
  <c r="C14" i="19" s="1"/>
  <c r="D16" i="1"/>
  <c r="C19" i="1" s="1"/>
  <c r="L1" i="12"/>
  <c r="C12" i="19" s="1"/>
  <c r="L54" i="12"/>
  <c r="H33" i="1"/>
  <c r="L1" i="6"/>
  <c r="C7" i="19" s="1"/>
  <c r="L1" i="7"/>
  <c r="C9" i="19" s="1"/>
  <c r="L1" i="16"/>
  <c r="L33" i="7"/>
  <c r="L34" i="10"/>
  <c r="L1" i="15"/>
  <c r="C15" i="19" s="1"/>
  <c r="L1" i="11"/>
  <c r="C11" i="19" s="1"/>
  <c r="L78" i="11"/>
  <c r="L1" i="10"/>
  <c r="E15" i="1"/>
  <c r="E17" i="1" s="1"/>
  <c r="L1" i="8"/>
  <c r="C16" i="19" s="1"/>
  <c r="L10" i="13"/>
  <c r="L1" i="13"/>
  <c r="C13" i="19" s="1"/>
  <c r="H17" i="1"/>
  <c r="G16" i="1"/>
  <c r="L1" i="17"/>
  <c r="C18" i="19" s="1"/>
  <c r="L54" i="17"/>
  <c r="G32" i="1"/>
  <c r="A17" i="4" l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F7" i="19"/>
  <c r="C17" i="19"/>
  <c r="C10" i="19"/>
  <c r="C20" i="1"/>
  <c r="AG8" i="4"/>
  <c r="AG22" i="4"/>
  <c r="J22" i="4"/>
  <c r="L22" i="4" s="1"/>
  <c r="J8" i="4"/>
  <c r="L8" i="4" s="1"/>
  <c r="F8" i="19" s="1"/>
  <c r="C26" i="1" l="1"/>
  <c r="F9" i="19"/>
  <c r="L63" i="4"/>
  <c r="L1" i="4"/>
  <c r="C8" i="19" s="1"/>
  <c r="C19" i="19" s="1"/>
  <c r="E26" i="1" l="1"/>
  <c r="E33" i="1" s="1"/>
  <c r="C32" i="1"/>
</calcChain>
</file>

<file path=xl/sharedStrings.xml><?xml version="1.0" encoding="utf-8"?>
<sst xmlns="http://schemas.openxmlformats.org/spreadsheetml/2006/main" count="3144" uniqueCount="871">
  <si>
    <t>Дата:</t>
  </si>
  <si>
    <t>Москва</t>
  </si>
  <si>
    <t>Сеть</t>
  </si>
  <si>
    <t>Количество магазинов              ВСЕГО</t>
  </si>
  <si>
    <t>Количество магазинов в ОБСЛУЖИВАНИИ</t>
  </si>
  <si>
    <t>%</t>
  </si>
  <si>
    <t>Сумма      план SKU</t>
  </si>
  <si>
    <t xml:space="preserve"> Сумма   факт  SKU</t>
  </si>
  <si>
    <t>Верный</t>
  </si>
  <si>
    <t>Карусель</t>
  </si>
  <si>
    <t>Метро</t>
  </si>
  <si>
    <t>Билла</t>
  </si>
  <si>
    <t>Атак</t>
  </si>
  <si>
    <t>ГиперГлобус</t>
  </si>
  <si>
    <t>Окей</t>
  </si>
  <si>
    <t>Ашан</t>
  </si>
  <si>
    <t>Перекресток</t>
  </si>
  <si>
    <t>Лента</t>
  </si>
  <si>
    <t>среднее:</t>
  </si>
  <si>
    <t>Отчётов по магазинам сегодня:</t>
  </si>
  <si>
    <t>Новых магазинов:</t>
  </si>
  <si>
    <t>Все подключённые:</t>
  </si>
  <si>
    <t>Санкт-Петербург</t>
  </si>
  <si>
    <t xml:space="preserve">Сет ь </t>
  </si>
  <si>
    <t>Количество магазинов         ВСЕГО</t>
  </si>
  <si>
    <t>Призма</t>
  </si>
  <si>
    <t xml:space="preserve">Ашан </t>
  </si>
  <si>
    <t>Реалъ</t>
  </si>
  <si>
    <t>Любавушка</t>
  </si>
  <si>
    <t>№</t>
  </si>
  <si>
    <t>Формат</t>
  </si>
  <si>
    <t>Регион</t>
  </si>
  <si>
    <t>Адрес</t>
  </si>
  <si>
    <t>Кол-во рабочих дней в месяце, дней</t>
  </si>
  <si>
    <t>Продолжительность 1 выкладки, часов</t>
  </si>
  <si>
    <t>Кол-во выкладок в день, раз</t>
  </si>
  <si>
    <t>Объем работ в день, часов</t>
  </si>
  <si>
    <t>Кол-во SKU, SKU</t>
  </si>
  <si>
    <t>Итого продолжитель-ность в месяц, часов</t>
  </si>
  <si>
    <t>Тариф за 1 час без НДС, руб</t>
  </si>
  <si>
    <t>Итого за месяц без НДС, руб</t>
  </si>
  <si>
    <t>Формат магазина</t>
  </si>
  <si>
    <t>Кол-во SKU ПЛАН, шт</t>
  </si>
  <si>
    <t>Дата</t>
  </si>
  <si>
    <t>Нектар ТЕДИ морковь, персик, яблоко0.75L</t>
  </si>
  <si>
    <t>Напиток ТЕДИ морковь банан яблоко 0.75L</t>
  </si>
  <si>
    <t>Нектар ТЕДИ морковный 0.75L</t>
  </si>
  <si>
    <t>Нектар ТЕДИ морковь 0.3L</t>
  </si>
  <si>
    <t>Напиток ТЕДИ морковь-малина-яблоко 0,3л</t>
  </si>
  <si>
    <t>Нектар ТЕДИ морковь-персик-яблоко 0.3L</t>
  </si>
  <si>
    <t>Напиток сокосод ТЕДИ РАДУЖ МоркКиви0.3L</t>
  </si>
  <si>
    <t>Напиток сокосод ТЕДИ РАДУЖ МоркКлубн0.3L</t>
  </si>
  <si>
    <t>Напиток сокосод ТЕДИ мультифрукт - нектар 0.3L</t>
  </si>
  <si>
    <t>"Ekoland" растворимый чайный напиток_15г*10шт_Имбирный чай с апельсином</t>
  </si>
  <si>
    <t>"Ekoland" растворимый чайный напиток_15г*10шт_Имбирный чай с лимоном и медом</t>
  </si>
  <si>
    <t>LA FESTA "Cappuccino" напиток растворимый с натуральным кофе _"Maximo"_27г*10шт</t>
  </si>
  <si>
    <t>LA FESTA "Cappuccino" напиток растворимый с натуральным кофе_Сливочный_12,5г*10шт</t>
  </si>
  <si>
    <t>Какао-напиток LA FESTA горячий шоколад растворимый классический(Россия)10*22г.</t>
  </si>
  <si>
    <t>Какао-напиток LA FESTA горячий шоколад растворимый карамель(Россия)10*22г.</t>
  </si>
  <si>
    <t>Какао Van 200 г.</t>
  </si>
  <si>
    <t>Кол-во SKU ФАКТ, шт</t>
  </si>
  <si>
    <t>Комментарий</t>
  </si>
  <si>
    <t>Проверка рабочих дней</t>
  </si>
  <si>
    <t>ГМ</t>
  </si>
  <si>
    <t>СПб  пр. Энергетиков, д 16</t>
  </si>
  <si>
    <t xml:space="preserve"> </t>
  </si>
  <si>
    <t>СПб  ул.Савушкина, д.112</t>
  </si>
  <si>
    <t>СПб ул. Шереметьевская, д. 11</t>
  </si>
  <si>
    <t>СПб ул. Бухарестская, д. 69</t>
  </si>
  <si>
    <t>СПб Выборгское шоссе, д.11</t>
  </si>
  <si>
    <t>СПб Таллинское шоссе, дом 159</t>
  </si>
  <si>
    <t>СПб Дальневосточный пр-кт д.16</t>
  </si>
  <si>
    <t>СПб Московское шоссе, д.16.</t>
  </si>
  <si>
    <t xml:space="preserve">СПб ул. Уральская, д.29    </t>
  </si>
  <si>
    <t>СПб наб.Обводного кан., д.118 кор.7</t>
  </si>
  <si>
    <t xml:space="preserve">СПб ул. Руставели, д.61  </t>
  </si>
  <si>
    <t>СПб ул.Хасанская, д.17 корп.1</t>
  </si>
  <si>
    <t>СПб Приморский р-н Вербная ул. д. 21 А</t>
  </si>
  <si>
    <t>СПб Парголово, Выборгское шоссе, 216/1</t>
  </si>
  <si>
    <t>СПб Петергофское шоссе, 98</t>
  </si>
  <si>
    <t>СПБ Бабушкина ул. 125</t>
  </si>
  <si>
    <t>СПб Обуховской обороны пр. 305 лит. А</t>
  </si>
  <si>
    <t xml:space="preserve">СПб Колпино поселок Тельмана 2 лит. </t>
  </si>
  <si>
    <t>Урхов пер.,7,лит.А</t>
  </si>
  <si>
    <t>Шуваловский пр.,д.45</t>
  </si>
  <si>
    <t>Л.О.Юрия Гагарина пр.,д.34,к.2,лит.Б</t>
  </si>
  <si>
    <t>Пискаревский пр.,59</t>
  </si>
  <si>
    <t>Планерная ул.,17</t>
  </si>
  <si>
    <t>Лен.Обл.,г.Всеволожск,шоссеДорога Жизни,д.12</t>
  </si>
  <si>
    <t>Парашютная ул., д.60</t>
  </si>
  <si>
    <t>г.Петергоф,Гостилицкое шоссе,д.58</t>
  </si>
  <si>
    <t>Симонова ул.д.13/2,лит.А</t>
  </si>
  <si>
    <t>Брантовская дорога, д. 3</t>
  </si>
  <si>
    <t>7-й км Дороги Жизни (Всеволожск)</t>
  </si>
  <si>
    <t>Лиговский пр., д. 283 А</t>
  </si>
  <si>
    <t>Строителей пр., стр. 7 (Кудрово)</t>
  </si>
  <si>
    <t>Южная ул., стр. 5 (Бугры)</t>
  </si>
  <si>
    <t>Моск.обл. г.Балашиха ш. Энтузиастов 80</t>
  </si>
  <si>
    <t>Москва ул. Борисовские пруды вл. 26</t>
  </si>
  <si>
    <t xml:space="preserve">Моск.обл.сп Луневское, д. Елино 20, корп.2 </t>
  </si>
  <si>
    <t>(взросл)</t>
  </si>
  <si>
    <t xml:space="preserve">Москва г. 7-я Кожуховская ул., вл. 3А и вл. 5  </t>
  </si>
  <si>
    <t>Моск. обл., Железнодорожный г. Пригородная ул. 119</t>
  </si>
  <si>
    <t>Моск.обл. г  Сергиев Посад Новоугличское ш.85</t>
  </si>
  <si>
    <t>СМ</t>
  </si>
  <si>
    <t>Москва г. 1-я Останкинская ул. 55</t>
  </si>
  <si>
    <t>В матрице открыты 3 позиции</t>
  </si>
  <si>
    <t>Москва г.  Привольная ул. 8</t>
  </si>
  <si>
    <t>заблокировано в РЦ, приходят только 3 позиции</t>
  </si>
  <si>
    <t xml:space="preserve">Москва г. Зеленодольская ул. 44 </t>
  </si>
  <si>
    <t>Москва г.  Твардовского ул., д.2, корп. 1</t>
  </si>
  <si>
    <t>в магазине активны 3 sku и присутствуют в наличии</t>
  </si>
  <si>
    <t xml:space="preserve">Москва г. Ивана Франко ул. 38 корп.1 г. </t>
  </si>
  <si>
    <t>Москва, г. Тушинская ул., 17</t>
  </si>
  <si>
    <t>Моск.обл  Реутов г. Юбилейный пр. 2А</t>
  </si>
  <si>
    <t>х</t>
  </si>
  <si>
    <t>0,3 клубника не приходит с РЦ</t>
  </si>
  <si>
    <t>Моск.обл Егорьевс Советская ул. 4 стр.  4</t>
  </si>
  <si>
    <t>Московская обл., Ногинск г. Декабристов ул. д.2, стр.1</t>
  </si>
  <si>
    <t>Московская обл., Фрязино г. 60-летия СССР ул. 10</t>
  </si>
  <si>
    <t>Московская обл., Зеленоград г. Гоголя ул. 2</t>
  </si>
  <si>
    <t xml:space="preserve">Москва г., Гурьянова ул. 2 лит.А </t>
  </si>
  <si>
    <t>Московская обл. Ногинск г., 2 Глуховская ул. д.8</t>
  </si>
  <si>
    <t>Московская обл., г.Балашиха, мкр. Заря, ул. Гагарина, д.7</t>
  </si>
  <si>
    <t>Московская обл. Одинцово г.,Трёхгорка пос.,Трёхгорная ул д. 4</t>
  </si>
  <si>
    <t xml:space="preserve">МО, Солнечногорский р-н, Голиково д. Усковский проезд 2 </t>
  </si>
  <si>
    <t>(детск)</t>
  </si>
  <si>
    <t xml:space="preserve">Московская обл,г.Ногинск, ул.Ильича, д.6 </t>
  </si>
  <si>
    <t>Московская обл.,г.Клин, ул. Карла Маркса, д.6</t>
  </si>
  <si>
    <t>Московская обл,г.Мытищи,ул.1-я Пролетарская, стр.12 Б</t>
  </si>
  <si>
    <t xml:space="preserve">Москва г. Красных Зорь ул. 19 </t>
  </si>
  <si>
    <t>Москва г. Буденного пр. д. 18 б</t>
  </si>
  <si>
    <t>3 sku активны в матрице</t>
  </si>
  <si>
    <t>МО, Серпухов г. Ворошилова ул. д. 139</t>
  </si>
  <si>
    <t>СПб</t>
  </si>
  <si>
    <t>Cегодня</t>
  </si>
  <si>
    <t>Акция</t>
  </si>
  <si>
    <t>Теди 0,3_морковь - нектар</t>
  </si>
  <si>
    <t xml:space="preserve">Теди 0,3_морковь-малина-яблоко - напиток сокосодержащий </t>
  </si>
  <si>
    <t xml:space="preserve">Теди 0,3_морковь-персик-яблоко - нектар </t>
  </si>
  <si>
    <t>Теди 0,3_РАДУЖНЫЙ морковь-яблоко-банан-КЛУБНИКА</t>
  </si>
  <si>
    <t xml:space="preserve">Теди 0,3_РАДУЖНЫЙ морковь- банан -яблоко- КИВИ </t>
  </si>
  <si>
    <t>ДС</t>
  </si>
  <si>
    <t>г.Москва</t>
  </si>
  <si>
    <t>г.Москва,г.Зеленоград</t>
  </si>
  <si>
    <t>ДИНАМИКА ТТ</t>
  </si>
  <si>
    <t>средние</t>
  </si>
  <si>
    <t>неделя</t>
  </si>
  <si>
    <t>ДИНАМИКА SKU</t>
  </si>
  <si>
    <t>Подольск</t>
  </si>
  <si>
    <t>Теди 0,75_морковь - нектар</t>
  </si>
  <si>
    <t xml:space="preserve">Теди 0,75_морковь-малина-яблоко - напиток сокосодержащий </t>
  </si>
  <si>
    <t>Теди 0,75_морковь-персик-яблоко - нектар</t>
  </si>
  <si>
    <t>Теди 0,3_МОНО Яблоко - нектар</t>
  </si>
  <si>
    <t xml:space="preserve">Теди 0,3_МОНО Вишня - нектар </t>
  </si>
  <si>
    <t xml:space="preserve">Теди 0,3_МОНО Томат с морской солью - сок </t>
  </si>
  <si>
    <t>Андропова , д. 8</t>
  </si>
  <si>
    <t>1-я Дубровская 13А</t>
  </si>
  <si>
    <t>ТЕДИ 0,7 персик</t>
  </si>
  <si>
    <t>ТЕДИ 0,7 морковь</t>
  </si>
  <si>
    <t>Пюре Банан</t>
  </si>
  <si>
    <t>Пюре Персик</t>
  </si>
  <si>
    <t>Пюре Клубника</t>
  </si>
  <si>
    <t>О’КЕЙ «Пятницкое 7км»  7 км Пятницкого ш., вл. 2, ТП «ОТРАДА»</t>
  </si>
  <si>
    <t>HM4_MSK</t>
  </si>
  <si>
    <t>Шоссейная 2Б</t>
  </si>
  <si>
    <t>Бронницы, Каширский пр-д 66</t>
  </si>
  <si>
    <t>О’КЕЙ «ГУД ЗОН»  Каширское ш., 14</t>
  </si>
  <si>
    <t>Проспект Мира 211 стр. 1</t>
  </si>
  <si>
    <t>HM3_MSK</t>
  </si>
  <si>
    <t>Западная ул. стр. 7 Минское ш., 2км МКАД</t>
  </si>
  <si>
    <t>О'КЕЙ «Кировоградская Колумбус»  ул. Кировоградская, 13А</t>
  </si>
  <si>
    <t>Декабристов ул., д. 12</t>
  </si>
  <si>
    <t>HM2_MSK</t>
  </si>
  <si>
    <t>Рябиновая 59</t>
  </si>
  <si>
    <t>О'КЕЙ «Ростокино»  пр-т Мира, 211 корп. 2</t>
  </si>
  <si>
    <t>Дмитров, Бирлово поле, д. 1</t>
  </si>
  <si>
    <t>Маршала Прошлякова 14</t>
  </si>
  <si>
    <t>О’КЕЙ «Путилково»  МО, 71 км МКАД</t>
  </si>
  <si>
    <t>Домодедово, Краснодарская ул. 2</t>
  </si>
  <si>
    <t>Ленинградское шоссе 71Г</t>
  </si>
  <si>
    <t>Дмитровское шоссе 165Б</t>
  </si>
  <si>
    <t>Ленинский р-он , пл. Битца , 32-й КМ Мкад</t>
  </si>
  <si>
    <t>О’КЕЙ «Июнь Мытищи»  Мытищи, ул. Мира, 51</t>
  </si>
  <si>
    <t>Мытищи, Коммунистическая ул. 1</t>
  </si>
  <si>
    <t>О'КЕЙ «Весна Алтуфьево»  85 км МКАД, 1-й км Алтуфьевского ш</t>
  </si>
  <si>
    <t>Новоясеневский проспект, д.1</t>
  </si>
  <si>
    <t xml:space="preserve">О’КЕЙ «Ногинск Борилово»  50 км автодороги М-7 «Волга», 5 </t>
  </si>
  <si>
    <t>О'КЕЙ «Водный»  Головинское ш., 5</t>
  </si>
  <si>
    <t>Лобня</t>
  </si>
  <si>
    <t>Горки Киовские владение 15</t>
  </si>
  <si>
    <t>Подольск, Симферопольское ш, д. 20А стр.1</t>
  </si>
  <si>
    <t>HM1_MSK1</t>
  </si>
  <si>
    <t>О’КЕЙ «Савушкина» </t>
  </si>
  <si>
    <t>Чёрная грязь</t>
  </si>
  <si>
    <t>Торгово-Промышленная 5 (с.п. Луневское)</t>
  </si>
  <si>
    <t xml:space="preserve">Поляны ул., д. 8  </t>
  </si>
  <si>
    <t>О’КЕЙ «Большевиков» </t>
  </si>
  <si>
    <t>Новые Псарьки</t>
  </si>
  <si>
    <t>Парковая 4</t>
  </si>
  <si>
    <t>Химки, Ленинградское ш., 5</t>
  </si>
  <si>
    <t>О’КЕЙ «Выборгское» </t>
  </si>
  <si>
    <t>23 км Киевского ш., п. Московский, д. Картмазово 7</t>
  </si>
  <si>
    <t>Чехов, Симферопольское шоссе д.1</t>
  </si>
  <si>
    <t>О’КЕЙ «Типанова» </t>
  </si>
  <si>
    <t>Комендантский проспект 3, лит. А</t>
  </si>
  <si>
    <t>ул. Озерная, 50, стр. 1</t>
  </si>
  <si>
    <t>Радужный киви, клубника заблокированы в матрице</t>
  </si>
  <si>
    <t>Косыгина 4, лит. А</t>
  </si>
  <si>
    <t>О’КЕЙ «Гатчина Ленинградское» </t>
  </si>
  <si>
    <t>Шараповский пр. 2, ТРЦ "Красный кит"</t>
  </si>
  <si>
    <t>О’КЕЙ «Балканская» </t>
  </si>
  <si>
    <t>Пулковское шоссе 23, лит. A</t>
  </si>
  <si>
    <t>О’КЕЙ «Ленэкспо» </t>
  </si>
  <si>
    <t>пр.Большевиков,32</t>
  </si>
  <si>
    <t>О’КЕЙ «Ладожская» </t>
  </si>
  <si>
    <t>пр Просвещения,74</t>
  </si>
  <si>
    <t>О’КЕЙ «Таллинское шоссе» </t>
  </si>
  <si>
    <t>О’КЕЙ «Богатырский» </t>
  </si>
  <si>
    <t>ул. Карбышева,9</t>
  </si>
  <si>
    <t>Сегодня</t>
  </si>
  <si>
    <t>О’КЕЙ «Электросила» </t>
  </si>
  <si>
    <t>Просвещения,  60</t>
  </si>
  <si>
    <t>ул. Савушкина,116</t>
  </si>
  <si>
    <t>О’КЕЙ «Озерки» </t>
  </si>
  <si>
    <t>ул. Коллонтай,3</t>
  </si>
  <si>
    <t>О’КЕЙ «Жукова» </t>
  </si>
  <si>
    <t>ул.Партизана Германа,47</t>
  </si>
  <si>
    <t>О’КЕЙ «Пулковское» </t>
  </si>
  <si>
    <t>ул.Бухарестская,89</t>
  </si>
  <si>
    <t>О’КЕЙ «Гранд-Каньон» </t>
  </si>
  <si>
    <t>пр.М Блюхера,41</t>
  </si>
  <si>
    <t>О’КЕЙ «Богатырский Яхтенная» </t>
  </si>
  <si>
    <t>ул.Кузнецовская,31</t>
  </si>
  <si>
    <t>О’КЕЙ «Колпино» </t>
  </si>
  <si>
    <t>Ленинский пр.,100</t>
  </si>
  <si>
    <t>О’КЕЙ «Рио» </t>
  </si>
  <si>
    <t>Индустриальный пр.,24</t>
  </si>
  <si>
    <t>О’КЕЙ «Академическая» </t>
  </si>
  <si>
    <t>Коломяжский пр.,17</t>
  </si>
  <si>
    <t>О’КЕЙ «Индустриальный» </t>
  </si>
  <si>
    <t>ул. Руставелли,43</t>
  </si>
  <si>
    <t>О’КЕЙ "Партизана Германа "</t>
  </si>
  <si>
    <t>О’КЕЙ "RIVER HOUSE "</t>
  </si>
  <si>
    <t>За сегодня</t>
  </si>
  <si>
    <t xml:space="preserve">Nutti 330 г_шоколадно-молочная паста орех. с доб.какао </t>
  </si>
  <si>
    <t xml:space="preserve">Nutti 330 г_шоколадная паста орехов с доб.какао </t>
  </si>
  <si>
    <t>Беговая аллея, 7В</t>
  </si>
  <si>
    <t>пр-т вернадского, 15</t>
  </si>
  <si>
    <t>В матрице открыто 3 sku</t>
  </si>
  <si>
    <t>Зеленый проспект, 8</t>
  </si>
  <si>
    <t>Новочеркасский б-р, 13 А</t>
  </si>
  <si>
    <t>Нектар ТЕДИ морковь-банан-яблоко 0.3L</t>
  </si>
  <si>
    <t>Теди 0,3_МОНО Яблако - нектар</t>
  </si>
  <si>
    <t>Новочеркасский б-р, 44,</t>
  </si>
  <si>
    <t>Севастопольский пр-т, 15 к.3</t>
  </si>
  <si>
    <t>Южнобутовская, 117</t>
  </si>
  <si>
    <t>Коровинское шоссе, 9</t>
  </si>
  <si>
    <t>3-ий Митинский пер, д 3</t>
  </si>
  <si>
    <t>Шокальского, 61</t>
  </si>
  <si>
    <t>800-летия Москвы ул., д. 11</t>
  </si>
  <si>
    <t>Демьяна Бедного24</t>
  </si>
  <si>
    <t>9-я Парковая ул., д. 68</t>
  </si>
  <si>
    <t>Лукинская ул,13</t>
  </si>
  <si>
    <t>Академика Капицы ул., д. 28</t>
  </si>
  <si>
    <t>Пятницкое ш. 43</t>
  </si>
  <si>
    <t>Академика Королева ул., 8А</t>
  </si>
  <si>
    <t>Салтыковская 7</t>
  </si>
  <si>
    <t>Алтуфьевское  шоссе, 22</t>
  </si>
  <si>
    <t xml:space="preserve">Анадырский проезд, д.63 </t>
  </si>
  <si>
    <t>1-ый Щипковский пер.3</t>
  </si>
  <si>
    <t>Бартеневская ул.61</t>
  </si>
  <si>
    <t>Армавирская ул., д. 5</t>
  </si>
  <si>
    <t>Ярославское ш., д.144</t>
  </si>
  <si>
    <t>Батайский пр-д, д. 69</t>
  </si>
  <si>
    <t>Бауманская ул., д.32 стр.2</t>
  </si>
  <si>
    <t>Вешних вод, д. 6, корп. 2</t>
  </si>
  <si>
    <t>Волжский бульвар, д.8 к.1.</t>
  </si>
  <si>
    <t>Берингов пр-д, д. 3 стр. 6</t>
  </si>
  <si>
    <t>ул. Пырьева, д. 20</t>
  </si>
  <si>
    <t>Берников пер, д. 2/6</t>
  </si>
  <si>
    <t>Большая Академическая ул., д 17</t>
  </si>
  <si>
    <t>Боровское шоссе, д. 37/2</t>
  </si>
  <si>
    <t xml:space="preserve">ул. Маршала Федоренко </t>
  </si>
  <si>
    <t>Валдайский пр-д, д. 8</t>
  </si>
  <si>
    <t xml:space="preserve"> ул. Главная 19</t>
  </si>
  <si>
    <t>Винокурова ул., д. 4</t>
  </si>
  <si>
    <t>ул. Декабристов 10к2</t>
  </si>
  <si>
    <t>Волгоградский пр-т, д. 73</t>
  </si>
  <si>
    <t>Большая Спасская 8</t>
  </si>
  <si>
    <t>Воронежская ул., д. 7</t>
  </si>
  <si>
    <t>ул.Коломенская д.9</t>
  </si>
  <si>
    <t>Гарибальди ул., д. 4 Г</t>
  </si>
  <si>
    <t>Квессиская 18стр.10</t>
  </si>
  <si>
    <t>Генерала Белобородова ул., д 17-19</t>
  </si>
  <si>
    <t xml:space="preserve">Коненкова 13/2             </t>
  </si>
  <si>
    <t>Генерала Тюленева ул., д. 4 А</t>
  </si>
  <si>
    <t>Чонгарский бульвар, д. 19</t>
  </si>
  <si>
    <t>Дмитровское шоссе, д 113</t>
  </si>
  <si>
    <t>ул. 1-я Машиностроения, д.10</t>
  </si>
  <si>
    <t>Дубнинская ул., д. 12/3</t>
  </si>
  <si>
    <t>ул. Наташи Ковшовой, д.8А</t>
  </si>
  <si>
    <t>Дудинка ул., д. 2/1</t>
  </si>
  <si>
    <t>Волоколамское ш д. 20 корп. 2</t>
  </si>
  <si>
    <t>Живописная ул., д. 12 к. 1</t>
  </si>
  <si>
    <t>В матрице доступны к заказу 3 sku</t>
  </si>
  <si>
    <t>4 сетуньский проезд, д.10а</t>
  </si>
  <si>
    <t>Зеленоград, Гоголя ул., корп. 1006А</t>
  </si>
  <si>
    <t>Зеленый пр-т, д. 24</t>
  </si>
  <si>
    <t>Измайловская п-д, д. 8</t>
  </si>
  <si>
    <t>Измайловский б-р, 60/10</t>
  </si>
  <si>
    <t>Измайловский пр., д. 3 к. 2</t>
  </si>
  <si>
    <t>Изюмская ул., д. 36</t>
  </si>
  <si>
    <t>Исаковского ул., д. 6 к. 2</t>
  </si>
  <si>
    <t>Кантемировская ул., д. 17</t>
  </si>
  <si>
    <t>Кантемировская ул., д. 20 к. 1</t>
  </si>
  <si>
    <t>Комсомольская площадь, 6/1</t>
  </si>
  <si>
    <t>Авангардная д.3</t>
  </si>
  <si>
    <t>Краснобогатырская, 23</t>
  </si>
  <si>
    <t>Красного маяка, 9</t>
  </si>
  <si>
    <t>Красногорск, 50 лет Октября ул., 12</t>
  </si>
  <si>
    <t>Ак. Анохина, д. 9а</t>
  </si>
  <si>
    <t>Красногорск, Павшинский бульвар д.16</t>
  </si>
  <si>
    <t>Ангарская, д. 13</t>
  </si>
  <si>
    <t>Краснодарская ул., д. 57</t>
  </si>
  <si>
    <t>0,3 персик и клуб. заблокированы</t>
  </si>
  <si>
    <t>Балашиха, Третьяка ул., д.8</t>
  </si>
  <si>
    <t>Красняя пресня, 23 б/1</t>
  </si>
  <si>
    <t>Балашиха, ул.Свердлова, 30</t>
  </si>
  <si>
    <t>Ленинский проспект, д.74</t>
  </si>
  <si>
    <t>Балашиха, ул.Энтузиастов, д.54а</t>
  </si>
  <si>
    <t>Летчика Бабушкина ул., д. 24</t>
  </si>
  <si>
    <t>Люблинская ул., д. 59</t>
  </si>
  <si>
    <t>Бибиревская д. 9</t>
  </si>
  <si>
    <t>Миклухо-Маклая ул., д. 36 А</t>
  </si>
  <si>
    <t>Большая Семеновская 42</t>
  </si>
  <si>
    <t>Митинская ул., 53/2</t>
  </si>
  <si>
    <t xml:space="preserve">Большой Овчинниковский пер., 16 </t>
  </si>
  <si>
    <t>0,3 персик заблокирован%</t>
  </si>
  <si>
    <t>Гурьевский проезд, д. 19, корп. 1</t>
  </si>
  <si>
    <t>Михалковская ул., д 6</t>
  </si>
  <si>
    <t>Напиток ТЕДИ морковь малина яблоко 0.75L</t>
  </si>
  <si>
    <t>Теди 0,3_морковь-банан-яблоко - нектар</t>
  </si>
  <si>
    <t>Напиток кофейный LA FESTA Капучино растворимый классический (Россия) 270г</t>
  </si>
  <si>
    <t>Nutti 330 г_шоколадно-молочная паста орех. с доб.какао</t>
  </si>
  <si>
    <t>Nutti  330 г_шоколадная паста орехов с доб.какао</t>
  </si>
  <si>
    <t>Гм</t>
  </si>
  <si>
    <t>Климовск, Молодежная д.11</t>
  </si>
  <si>
    <t>0.3 перс.и клуб. заблокированы</t>
  </si>
  <si>
    <t>Гурьянова, 61</t>
  </si>
  <si>
    <t>Мичуринский пр-т, Олимпийская деревня, д. 4, к. 3</t>
  </si>
  <si>
    <t>Денисовский пер., д. 30, стр.</t>
  </si>
  <si>
    <t>Молостовых, 13-1</t>
  </si>
  <si>
    <t>Дубравная, д. 38</t>
  </si>
  <si>
    <t>Народного Ополчения ул., д 28, к 1</t>
  </si>
  <si>
    <t>Щелково, Пролетарский пр-т</t>
  </si>
  <si>
    <t>Нахимовский пр-т, д. 30/43</t>
  </si>
  <si>
    <t>капучино заблокировано к заказу</t>
  </si>
  <si>
    <t>Зеленоград 2 р-н</t>
  </si>
  <si>
    <t>МО</t>
  </si>
  <si>
    <t>г. Пушкино, Красноармейское ш., вл. 105</t>
  </si>
  <si>
    <t>Новочеркасский бул.41/4</t>
  </si>
  <si>
    <t>Зеленоград, корп. 1801</t>
  </si>
  <si>
    <t>г. Королев, ул. Коммунальная, д. 1</t>
  </si>
  <si>
    <t>Новочеркасский бульвар, д. 20/1</t>
  </si>
  <si>
    <t>Ивантеевская, д.25А</t>
  </si>
  <si>
    <t>Новорижское ш., 22‑й км, вл. 1, стр. 1</t>
  </si>
  <si>
    <t>Обручева ул., д. 55 А</t>
  </si>
  <si>
    <t>Каширское шоссе., д. 96, корп. 2</t>
  </si>
  <si>
    <t>Одинцовский р-н, с⁄п Жаворонковское, с. Юдино, д. 55Е</t>
  </si>
  <si>
    <t>Ключевая, д. 16/29</t>
  </si>
  <si>
    <t>Ногинский р-н, пос. Случайный, массив 1, стр. 2</t>
  </si>
  <si>
    <t>Овчинниковская наб., 22/24</t>
  </si>
  <si>
    <t>Королев МО, мкр.Болшево, ул.Пушкинская, д.17</t>
  </si>
  <si>
    <t>Отрадная ул., д. 7</t>
  </si>
  <si>
    <t>Королев, Фрунзе ул., д. 4</t>
  </si>
  <si>
    <t>Перовская ул., д. 32, стр. 1</t>
  </si>
  <si>
    <t>0,3 персик заблокирован</t>
  </si>
  <si>
    <t>Прокатная ул., д. 2</t>
  </si>
  <si>
    <t>Красный Казанец, д. 1б</t>
  </si>
  <si>
    <t>Рижский пр., д. 11</t>
  </si>
  <si>
    <t>Ленинградское ш., д. 132а</t>
  </si>
  <si>
    <t>Рогожский вал, д. 3</t>
  </si>
  <si>
    <t>0,3 персик заблокировано</t>
  </si>
  <si>
    <t>Лётчика Бабушкина 15</t>
  </si>
  <si>
    <t>Россошанский, д. 8</t>
  </si>
  <si>
    <t>Люберцы, Инициативная ул., д.3В</t>
  </si>
  <si>
    <t>Рязанский пр., д. 75</t>
  </si>
  <si>
    <t>Люберцы, Инициативная, д.76</t>
  </si>
  <si>
    <t>Северный б-р, д.10</t>
  </si>
  <si>
    <t>Малая Юшуньская дом 1, стр. 1</t>
  </si>
  <si>
    <t>Тайнинская ул., д. 20</t>
  </si>
  <si>
    <t>МКАД 87 км (ул. Корнейчука, ТЦ "Час Пик")</t>
  </si>
  <si>
    <t>Молодежная д. 12А</t>
  </si>
  <si>
    <t>Тихорецкий бульвар, д. 12</t>
  </si>
  <si>
    <t>Мытищи, Олимпийский пр.,д 13</t>
  </si>
  <si>
    <t>Богатырский пр-т 7</t>
  </si>
  <si>
    <t>Усачева ул., 35,1</t>
  </si>
  <si>
    <t>Фрунзенская наб. 30/2</t>
  </si>
  <si>
    <t>0.3 персик не доступен к заказу</t>
  </si>
  <si>
    <t>Мячковский бульвар, д. 16</t>
  </si>
  <si>
    <t>Хлобыстова ул., д. 20/1</t>
  </si>
  <si>
    <t>Печорская, д. 3</t>
  </si>
  <si>
    <t>Часовая ул., 13</t>
  </si>
  <si>
    <t>Толбухина, д.13, к.3</t>
  </si>
  <si>
    <t>Тушинская, 16</t>
  </si>
  <si>
    <t>Широкая ул., д. 31/5</t>
  </si>
  <si>
    <t>ул.Большая Черкизовская, 125, стр.2.</t>
  </si>
  <si>
    <t>Щелковское шоссе, д. 27 А</t>
  </si>
  <si>
    <t>Заневский пр-т 67, корп. 2</t>
  </si>
  <si>
    <t>Широкая д.29</t>
  </si>
  <si>
    <t>Яна Райниса бульвар, д 41</t>
  </si>
  <si>
    <t>Марата ул. 86А</t>
  </si>
  <si>
    <t>Реутов,  Победы 28</t>
  </si>
  <si>
    <t>Щелково, Пролетарский пр-т, 8a</t>
  </si>
  <si>
    <t>Ясный пр-д, д. 13</t>
  </si>
  <si>
    <t>Просвещения пр-т 37А</t>
  </si>
  <si>
    <t>Ясный проезд, 19</t>
  </si>
  <si>
    <t>Маршала Жукова, 42</t>
  </si>
  <si>
    <t>Революции ш. 41/39</t>
  </si>
  <si>
    <t>Староватутинский пр., 12</t>
  </si>
  <si>
    <t>Кировоградская, 9</t>
  </si>
  <si>
    <t>Пражская ул. 48/50А</t>
  </si>
  <si>
    <t>Снежная ул., 16</t>
  </si>
  <si>
    <t>Комендантский 33</t>
  </si>
  <si>
    <t>Красная сосна, 2</t>
  </si>
  <si>
    <t>Зеленоград , корп. 313</t>
  </si>
  <si>
    <t>Энгельса пр-т 27</t>
  </si>
  <si>
    <t>Клин</t>
  </si>
  <si>
    <t>Гагарина, 31</t>
  </si>
  <si>
    <t>Карла Маркса 2</t>
  </si>
  <si>
    <t>Морская Набережная 35, корп. 1, лит. А</t>
  </si>
  <si>
    <t>Чайковского 62</t>
  </si>
  <si>
    <t>Савушкина ул. 141А</t>
  </si>
  <si>
    <t>Маяковского 10</t>
  </si>
  <si>
    <t>Стачек пл. 7А</t>
  </si>
  <si>
    <t>Дмитров</t>
  </si>
  <si>
    <t>Профессиональная 5</t>
  </si>
  <si>
    <t>5 sku доступны для заказа</t>
  </si>
  <si>
    <t>Тверская ул. 58/6А</t>
  </si>
  <si>
    <t>Королев</t>
  </si>
  <si>
    <t>Ленина 25</t>
  </si>
  <si>
    <t>Пятилеток пр-кт 2</t>
  </si>
  <si>
    <t>Адмирала Макарова, 6</t>
  </si>
  <si>
    <t>Камышовая ул. 17</t>
  </si>
  <si>
    <t>Щёлково</t>
  </si>
  <si>
    <t>Богородская, 8</t>
  </si>
  <si>
    <t xml:space="preserve">Nutti 700 г_шоколадно-молочная паста орех. с доб.какао </t>
  </si>
  <si>
    <t>ст.Рыбацкое,уч.ж.д."ул.Юннатов – ст.Рыбацкое", лит. Е</t>
  </si>
  <si>
    <t>Фрязино</t>
  </si>
  <si>
    <t>Советская, 17</t>
  </si>
  <si>
    <t>Алтуфьво</t>
  </si>
  <si>
    <t>Львовская ул 27А</t>
  </si>
  <si>
    <t>Москва, 84 км МКАД, 1стр3</t>
  </si>
  <si>
    <t>3-я Парковая ул. Вл. 24</t>
  </si>
  <si>
    <t>Гагаринский</t>
  </si>
  <si>
    <t>Москва, Вавилова ул, 3</t>
  </si>
  <si>
    <t>Академика Челомея ул 3</t>
  </si>
  <si>
    <t>0,7 недоступны к заказу, ожидается поставка с 14.07</t>
  </si>
  <si>
    <t>г.Москва,п.Сосенское,п.Коммунарка</t>
  </si>
  <si>
    <t>Александры Монаховой ул 30</t>
  </si>
  <si>
    <t>Борисовский проезд 3</t>
  </si>
  <si>
    <t>Вернадского пр-кт 86А</t>
  </si>
  <si>
    <t>Дубнинская ул. 30</t>
  </si>
  <si>
    <t>г.Москва,г.Щербинка</t>
  </si>
  <si>
    <t>Щербинка, Железнодорожная ул. 44</t>
  </si>
  <si>
    <t>Зеленоград корп. 1446</t>
  </si>
  <si>
    <t>Кутузовский пр-кт 57</t>
  </si>
  <si>
    <t>Лескова ул 19А</t>
  </si>
  <si>
    <t>Малыгина ул. 7</t>
  </si>
  <si>
    <t>Марксистская ул. 1</t>
  </si>
  <si>
    <t>Милашенкова ул. 8</t>
  </si>
  <si>
    <t>Мира пр-кт 122</t>
  </si>
  <si>
    <t>0,7 соки выведены из матрицы</t>
  </si>
  <si>
    <t>Мичуринский проспект 3</t>
  </si>
  <si>
    <t>Наметкина ул 3</t>
  </si>
  <si>
    <t>Паперника ул 9</t>
  </si>
  <si>
    <t>Римского-Корсакова ул. 20</t>
  </si>
  <si>
    <t>г.Москва,д.Румянцево</t>
  </si>
  <si>
    <t>Румянцево д. 1</t>
  </si>
  <si>
    <t>г.Москва,п.Щаповское</t>
  </si>
  <si>
    <t>с.Ознобишено 187А</t>
  </si>
  <si>
    <t>Нектар ТЕДИ морковь-яблоко-банан-клубника 0.3L</t>
  </si>
  <si>
    <t>Нектар ТЕДИ морковь-яблоко-банан-киви 0.3L</t>
  </si>
  <si>
    <t>Напиток сокосод ТЕДИ яблочный 0.3L</t>
  </si>
  <si>
    <t>Тымбарк Фруктовое путешествие Яблоко-Лайм-Кактус</t>
  </si>
  <si>
    <t>Тымбарк Вишня-Яблоко 0.25</t>
  </si>
  <si>
    <t>Тымбарк Лимон-Мята 0.25</t>
  </si>
  <si>
    <t>Какао Ван 200 г.</t>
  </si>
  <si>
    <t>Комментарии</t>
  </si>
  <si>
    <t>197022, Санкт-Петербург г, Академика Павлова ул, дом № 5</t>
  </si>
  <si>
    <t>191317, Санкт-Петербург г, Александра Невского пл, дом № 2</t>
  </si>
  <si>
    <t>196158, Санкт-Петербург г, Звездная ул, дом № 1</t>
  </si>
  <si>
    <t>196191, Санкт-Петербург г, Конституции пл, дом № 7</t>
  </si>
  <si>
    <t>Сокольники</t>
  </si>
  <si>
    <t>Москва, Красносельская Верхн. ул, 3А</t>
  </si>
  <si>
    <t>188661, Ленинградская обл, Всеволожский р-н, Новое Девяткино д, дом № 101</t>
  </si>
  <si>
    <t>Марьино</t>
  </si>
  <si>
    <t>Москва, Люблинская ул, 153</t>
  </si>
  <si>
    <t>192007, Санкт-Петербург г, Лиговский пр-кт, дом № 153</t>
  </si>
  <si>
    <t>190005, Санкт-Петербург г, Обводного Канала наб, дом № 118</t>
  </si>
  <si>
    <t>190000, Санкт-Петербург г, Белы Куна ул, дом № 3</t>
  </si>
  <si>
    <t>197374, Санкт-Петербург г, Савушкина ул, дом № 126</t>
  </si>
  <si>
    <t>190000, Санкт-Петербург г, Бухарестская ул, дом № 32</t>
  </si>
  <si>
    <t>192281, Санкт-Петербург г, Малая Балканская ул, дом № 17</t>
  </si>
  <si>
    <t>198206, Санкт-Петербург г, Петергофское ш, дом № 51</t>
  </si>
  <si>
    <t>199106, Санкт-Петербург г, Большой В.О. пр-кт, дом № 68</t>
  </si>
  <si>
    <t>Коммунарка</t>
  </si>
  <si>
    <t>Москва, МКАД 41-й км, 41</t>
  </si>
  <si>
    <t>Рублево</t>
  </si>
  <si>
    <t>Москва, Рублевское ш, 62</t>
  </si>
  <si>
    <t xml:space="preserve">Рязанский </t>
  </si>
  <si>
    <t>Москва, Рязанский пр-кт, 2стр2</t>
  </si>
  <si>
    <t>Сигнальный</t>
  </si>
  <si>
    <t>Москва, Сигнальный проезд, 17</t>
  </si>
  <si>
    <t>Зеленоград, Солнечная аллея, корп. 900</t>
  </si>
  <si>
    <t>Лефортово</t>
  </si>
  <si>
    <t>Москва, Энтузиастов ш, 12</t>
  </si>
  <si>
    <t>Таллинская ул. 7</t>
  </si>
  <si>
    <t>Белая Дача</t>
  </si>
  <si>
    <t>Котельники, 1-й Покровский проезд, 5</t>
  </si>
  <si>
    <t>Тимирязевская ул. 2/3</t>
  </si>
  <si>
    <t>Химки</t>
  </si>
  <si>
    <t>Хорошевское ш. вл. 27</t>
  </si>
  <si>
    <t>Химки, м/р ИКЕА (МЕГА Химки), корпус 4</t>
  </si>
  <si>
    <t>Шереметьевская ул. 6</t>
  </si>
  <si>
    <t>Красногорск</t>
  </si>
  <si>
    <t>Красногорск, Красногорск МКАД 66 км, 1</t>
  </si>
  <si>
    <t>Щелковское ш 2А</t>
  </si>
  <si>
    <t>Вегас</t>
  </si>
  <si>
    <t>совхоза им Ленина, 24 км.МКАД (Вегас), 1</t>
  </si>
  <si>
    <t>197373, Санкт-Петербург г, Долгоозерная ул, дом № 14</t>
  </si>
  <si>
    <t>г.Мытищи</t>
  </si>
  <si>
    <t>Селезнева ул. 33</t>
  </si>
  <si>
    <t>Мытищи</t>
  </si>
  <si>
    <t>Мытищи, Осташковское ш, 1</t>
  </si>
  <si>
    <t>197373, Санкт-Петербург г, Планерная ул, дом № 59</t>
  </si>
  <si>
    <t>п.Горки-10</t>
  </si>
  <si>
    <t>Горки-10, дом 23</t>
  </si>
  <si>
    <t>Марфино</t>
  </si>
  <si>
    <t>Марфино, Марфино, 110</t>
  </si>
  <si>
    <t>190000, Санкт-Петербург г, Полюстровский пр-кт, дом № 84А</t>
  </si>
  <si>
    <t>п.Совхоза им.Ленина</t>
  </si>
  <si>
    <t>Совхоз им. ленина, дом 5А</t>
  </si>
  <si>
    <t>Авиапарк</t>
  </si>
  <si>
    <t xml:space="preserve"> Ходынский б-р, 4</t>
  </si>
  <si>
    <t>Москва, Боровское ш, 6</t>
  </si>
  <si>
    <t>Солнцевский пр-кт, дом № 21</t>
  </si>
  <si>
    <t>Ленинградское шоссе, д. 16А, стр.4</t>
  </si>
  <si>
    <t>Москва, Алтуфьевское ш, 70стр1</t>
  </si>
  <si>
    <t>Москва, Домодедовская ул, 12</t>
  </si>
  <si>
    <t>См</t>
  </si>
  <si>
    <t>Орехово-Зуева</t>
  </si>
  <si>
    <t>Якова Флиера ул, 4</t>
  </si>
  <si>
    <t>Москва, Кавказский б-р, 26</t>
  </si>
  <si>
    <t>Нектар ТЕДИ морковь-банан-яблоко-киви 0.3L</t>
  </si>
  <si>
    <t>Напиток сокосод ТЕДИ вишневый 0.3L</t>
  </si>
  <si>
    <t>Напиток сокосод ТЕДИ апельсиновый - нектар 0.3L</t>
  </si>
  <si>
    <t>Теди пюре Персик-Морковь, второй завтрак</t>
  </si>
  <si>
    <t>Теди пюре Морковь-Яблоко-Банан, второй завтрак</t>
  </si>
  <si>
    <t>Теди пюре Яблоко-Банан, второй завтрак</t>
  </si>
  <si>
    <t>Теди пюре Морковь-Яблоко-Банан-Клубника, второй завтрак</t>
  </si>
  <si>
    <t>Пюре Теди baby Яблоко-абрикос с рисовой кашей</t>
  </si>
  <si>
    <t>Nutti шоколадно-молочная Duo паста орех.330 г</t>
  </si>
  <si>
    <t>Шок-мол. Паста Дуо "Мультимикс" 200 г</t>
  </si>
  <si>
    <t>Хрен столовый Krakus 190 г</t>
  </si>
  <si>
    <t>Огурцы соленые Krakus 630 г</t>
  </si>
  <si>
    <t>Огурцы маринованные Krakus 670 г</t>
  </si>
  <si>
    <t>Кол-во SKU</t>
  </si>
  <si>
    <t>ул. Боткинская, д.15/1</t>
  </si>
  <si>
    <t>Москва, Кутузовский пр-кт, 88</t>
  </si>
  <si>
    <t>Филион</t>
  </si>
  <si>
    <t>Москва, Багратионовский проезд, 5</t>
  </si>
  <si>
    <t>Москва, Литовский б-р, 22</t>
  </si>
  <si>
    <t>Капитолий</t>
  </si>
  <si>
    <t>Москва, Вернадского пр-кт, 6</t>
  </si>
  <si>
    <t>Беляево</t>
  </si>
  <si>
    <t>Москва, Миклухо-Маклая ул, 32а</t>
  </si>
  <si>
    <t>Москва, Маршала Полубоярова ул, 16</t>
  </si>
  <si>
    <t>ул. Варшавская, д. 6</t>
  </si>
  <si>
    <t>Москва, Новослободская ул, 4</t>
  </si>
  <si>
    <t>Ленинградский</t>
  </si>
  <si>
    <t>Москва, Правобережная ул, 1</t>
  </si>
  <si>
    <t>пр. Владимирский, 13/15</t>
  </si>
  <si>
    <t>Москва, Паустовского ул, 6\1</t>
  </si>
  <si>
    <t>пр. Вознесенский, д. 30</t>
  </si>
  <si>
    <t>Севастопольский</t>
  </si>
  <si>
    <t>Москва, Севастопольский пр-кт, 11Е</t>
  </si>
  <si>
    <t>пр. Каменноостровский, д. 59</t>
  </si>
  <si>
    <t>Марьна Роща</t>
  </si>
  <si>
    <t>Москва, Шереметьевская ул, 20</t>
  </si>
  <si>
    <t>Москва, Полянка Б. ул, 28стр1</t>
  </si>
  <si>
    <t>пер. Конюшенный, д.1</t>
  </si>
  <si>
    <t>Кастанаевская, д. 54, корп. 3</t>
  </si>
  <si>
    <t>Москва, Пришвина ул, 22</t>
  </si>
  <si>
    <t>пр. Комендантcкий, д. 17</t>
  </si>
  <si>
    <t>Москва, Рязанский пр-кт, 28/1</t>
  </si>
  <si>
    <t>Ярцевская, дом 19</t>
  </si>
  <si>
    <t>пр. Королева д.34/2</t>
  </si>
  <si>
    <t>Ленинградская область, Всеволожский район, Мурманское шоссе, 12 км, ТЦ "Мега"</t>
  </si>
  <si>
    <t>Москва, Скульптора Мухиной ул, 12</t>
  </si>
  <si>
    <t>Москва, Смоленская пл, 3стр1</t>
  </si>
  <si>
    <t>пр. Лесной д. 32</t>
  </si>
  <si>
    <t>Ленинградская область, Всеволожский район, пересечение КАД и автодороги Санкт-Петербург-Скотное, ТЦ "Мега"</t>
  </si>
  <si>
    <t>Москва, Фестивальная ул, 2стрБ</t>
  </si>
  <si>
    <t>ул. Полозова, д. 2</t>
  </si>
  <si>
    <t>ул.Боровая, 47</t>
  </si>
  <si>
    <t>Москва, Онежская ул, 34</t>
  </si>
  <si>
    <t>ул. Садовая, д. 100</t>
  </si>
  <si>
    <t xml:space="preserve"> Торфяная дорога, д. 7</t>
  </si>
  <si>
    <t>пр. Среднеохтинский, 18</t>
  </si>
  <si>
    <t>Москва, Чертаново Северное мкр, 1Астр1</t>
  </si>
  <si>
    <t>ПОЗИЦИИ ЗАБЛОКИРОВАНЫ: Напиток ТЕДИ морковь малина яблоко 0.75L Нектар ТЕДИ морковь-персик-яблоко 0.3L Напиток сокосод ТЕДИ РАДУЖ МоркКиви0.3L Напиток сокосод ТЕДИ РАДУЖ МоркКлубн0.3L Какао-напиток LA FESTA горячий шоколад растворимый карамель(Россия)10*22г.</t>
  </si>
  <si>
    <t>Пулковское шоссе,25 ТЦ "Лето"</t>
  </si>
  <si>
    <t>Москва, Шипиловская ул, 50стр1</t>
  </si>
  <si>
    <t>пр. Ленинский, д. 106/3</t>
  </si>
  <si>
    <t>пр.Культуры,41</t>
  </si>
  <si>
    <t>Плещеева ул, 4</t>
  </si>
  <si>
    <t xml:space="preserve"> ул. Седова, д. 11 А</t>
  </si>
  <si>
    <t>пр. Вeтеранов, д. 114, к. 1</t>
  </si>
  <si>
    <t>Домодедовская ул, 28</t>
  </si>
  <si>
    <t>пр. Космонавтов,14</t>
  </si>
  <si>
    <t>ул. Большая Морская, д. 28</t>
  </si>
  <si>
    <t>пр.Коломяжский,19/2</t>
  </si>
  <si>
    <t>ул. Гатчинская, д. 18</t>
  </si>
  <si>
    <t>Москва, Андропова пр-кт, 36</t>
  </si>
  <si>
    <t>Москва, Дежнева проезд, 21</t>
  </si>
  <si>
    <t>ул. Ушинского, д. 4, корп.3</t>
  </si>
  <si>
    <t>ул. Мытнинская, д. 4/48</t>
  </si>
  <si>
    <t>Москва, Кировоградская ул, 14</t>
  </si>
  <si>
    <t>пр. Суворовский, д. 3/5</t>
  </si>
  <si>
    <t>Москва, Коломенская ул, 7стр1</t>
  </si>
  <si>
    <t>ул. Коллонтай, д. 24</t>
  </si>
  <si>
    <t>Москва, Нагатинская ул, 16</t>
  </si>
  <si>
    <t>пр. Большой В.О., д. 62</t>
  </si>
  <si>
    <t>Москва, Новоясеневский пр-кт, 11</t>
  </si>
  <si>
    <t>ул. Кирочная, д.18</t>
  </si>
  <si>
    <t>Москва, Осенний б-р, 12стр1</t>
  </si>
  <si>
    <t>5-й Предпортовый проезд, д.1</t>
  </si>
  <si>
    <t>Москва, Раменки ул, 3</t>
  </si>
  <si>
    <t>ул. Большая Конюшенная, д. 4-6-8</t>
  </si>
  <si>
    <t>Хрен столовый с клюквой Krakus 190 г</t>
  </si>
  <si>
    <t>Москва, Тишинская пл, 1стр1</t>
  </si>
  <si>
    <t>ул. Коммуны, д. 63</t>
  </si>
  <si>
    <t>пр. Космонавтов д.65, корп. 2</t>
  </si>
  <si>
    <t>Елецкая ул, дом № 15</t>
  </si>
  <si>
    <t>ул. Латышских Стрелков, д. 1</t>
  </si>
  <si>
    <t>Москва, Бирюлевская ул, 51</t>
  </si>
  <si>
    <t>Москва, Кустанайская ул, 6</t>
  </si>
  <si>
    <t>ул. Садовая, д. 39-41</t>
  </si>
  <si>
    <t>пр. Народного Ополчения, д. 10</t>
  </si>
  <si>
    <t>Москва, Россошанский проезд, 3</t>
  </si>
  <si>
    <t>Москва, Старокачаловская ул, 1б</t>
  </si>
  <si>
    <t>Москва, Сходненская ул, 25</t>
  </si>
  <si>
    <t>пр. Загородный, д. 25/16</t>
  </si>
  <si>
    <t>пр. Московский, д. 70</t>
  </si>
  <si>
    <t>ул. Турку, д. 11/2</t>
  </si>
  <si>
    <t>ул. Димитрова, д. 1</t>
  </si>
  <si>
    <t>пр. Маршала Блюхера, д. 40</t>
  </si>
  <si>
    <t>пр. Константиновский, д. 20 А</t>
  </si>
  <si>
    <t>пр. Ю. Гагарина, д. 24</t>
  </si>
  <si>
    <t>ул. Савушкина, д. 37</t>
  </si>
  <si>
    <t>г. Коммунар, ул. Советская д.8</t>
  </si>
  <si>
    <t>г. Сестрорецк, ул. Воскова, д.10</t>
  </si>
  <si>
    <t>г. Ломоносов, ул. Ж.Антоненко 6/1</t>
  </si>
  <si>
    <t>Зеленоград, 1549</t>
  </si>
  <si>
    <t>Москва, Вавилова ул, 69/75</t>
  </si>
  <si>
    <t>г. Петергоф, Ропшинское ш., д. 1А</t>
  </si>
  <si>
    <t>Москва, Гарибальди ул, 23</t>
  </si>
  <si>
    <t>г. Павловск, ул. Слуцкая, д.15</t>
  </si>
  <si>
    <t>Москва, Голубинская ул, 5стр1</t>
  </si>
  <si>
    <t>г. Пушкин, ул. Арх. Данини, д.5</t>
  </si>
  <si>
    <t>Москва, Ленинградский пр-кт, 80стр17</t>
  </si>
  <si>
    <t>г. Пушкин, Петербургское шоссе, 15</t>
  </si>
  <si>
    <t>Москва, Маршала Бирюзова ул, 32</t>
  </si>
  <si>
    <t>п. Мурино, бул. Менделеева, 7/2</t>
  </si>
  <si>
    <t>Москва, Варшавское ш, 124</t>
  </si>
  <si>
    <t>пос. Понтонный, ул. Заводская, д.18</t>
  </si>
  <si>
    <t>Москва, Дмитровское ш, 89</t>
  </si>
  <si>
    <t>пос. им. Свердлова, Западный проезд, д.15 к.1</t>
  </si>
  <si>
    <t>д. Кудрово, ул. Венская, д.4/2</t>
  </si>
  <si>
    <t>Москва, Киевского Вокзала пл, 2</t>
  </si>
  <si>
    <t>д. Кудрово, пр. Европейский, д.9 к.2</t>
  </si>
  <si>
    <t>Москва, Миклухо-Маклая ул, 37</t>
  </si>
  <si>
    <t>д. Янино-1, ул. Кольцевая д.7</t>
  </si>
  <si>
    <t>ул. Кременчугская, 9/1</t>
  </si>
  <si>
    <t>Москва, Планерная ул, 7</t>
  </si>
  <si>
    <t>Москва, Измайловское ш, 71</t>
  </si>
  <si>
    <t>Реутов, Южная ул, 10а</t>
  </si>
  <si>
    <t>Москва, Адмирала Ушакова б-р, 7</t>
  </si>
  <si>
    <t>Москва, Удальцова ул, 42</t>
  </si>
  <si>
    <t>Москва, Столярный пер, 3стр6</t>
  </si>
  <si>
    <t>Москва, Азовская ул, 24стр3</t>
  </si>
  <si>
    <t>Москва, Братиславская ул, 12</t>
  </si>
  <si>
    <t>Начало</t>
  </si>
  <si>
    <t>Праздники</t>
  </si>
  <si>
    <t>Москва, Голубинская ул, 28</t>
  </si>
  <si>
    <t>Москва, Алтуфьевское ш, 8</t>
  </si>
  <si>
    <t>Москва, Минская ул, 14А</t>
  </si>
  <si>
    <t>Москва, Пролетарский пр-кт, 19стр1</t>
  </si>
  <si>
    <t>Новокосинская ул, 14а</t>
  </si>
  <si>
    <t>Мира пр-кт, 188</t>
  </si>
  <si>
    <t>Гиперглобус</t>
  </si>
  <si>
    <t>Перекрёсток</t>
  </si>
  <si>
    <t>Шараповский пр., 2</t>
  </si>
  <si>
    <t>Алтуфьевское ш., 40</t>
  </si>
  <si>
    <t>Алтуфьевское ш., 95</t>
  </si>
  <si>
    <t>Реаль</t>
  </si>
  <si>
    <t>Хачатуряна ул., 7</t>
  </si>
  <si>
    <t>0.7 заблокированы в матрице</t>
  </si>
  <si>
    <t>Череповецкая ул., 17</t>
  </si>
  <si>
    <t>Андропова, 22</t>
  </si>
  <si>
    <t>Название сети</t>
  </si>
  <si>
    <t>Ленинградский пр-кт, 37Б</t>
  </si>
  <si>
    <t>Ассортимент</t>
  </si>
  <si>
    <t>ООО "О'КЕЙ"</t>
  </si>
  <si>
    <t>Медынская ул., 7</t>
  </si>
  <si>
    <t>Ладожская ул., 13</t>
  </si>
  <si>
    <t xml:space="preserve">Теди 0,3_РАДУЖНЫЙ морковь-яблоко-банан-КЛУБНИКА </t>
  </si>
  <si>
    <t>ЗАО "Торговый дом "ПЕРЕКРЕСТОК" г.Москва Теди</t>
  </si>
  <si>
    <t>Люблинская ул., 102А</t>
  </si>
  <si>
    <t>ООО "АТАК" г.Москва</t>
  </si>
  <si>
    <t>Люблинская ул., 169</t>
  </si>
  <si>
    <t>LA FESTA "Горячий шоколад" 22г*10 шт_напиток раствор. с какао_Классический "Classico"</t>
  </si>
  <si>
    <t>ООО "АШАН"</t>
  </si>
  <si>
    <t>Сходненская, 56</t>
  </si>
  <si>
    <t>Теди 0,75_морковь-малина-яблоко - напиток сокосодержащий</t>
  </si>
  <si>
    <t>ООО "БИЛЛА"</t>
  </si>
  <si>
    <t xml:space="preserve">Теди 0,75_Морковь - нектар </t>
  </si>
  <si>
    <t>Теди 0,75_Морковь-малина-яблоко - напиток сокосодержащий</t>
  </si>
  <si>
    <t>ВЕРНЫЙ</t>
  </si>
  <si>
    <t>ООО "Гиперглобус"</t>
  </si>
  <si>
    <t>LA FESTA "Cappuccino" напиток растворимый с натуральным кофе_ "Maximo"_27г*10шт</t>
  </si>
  <si>
    <t>Свердлова, 26</t>
  </si>
  <si>
    <t>Теди 0,75_Морковь - нектар</t>
  </si>
  <si>
    <t>Теди 0,75_Морковь-персик-яблоко - нектар</t>
  </si>
  <si>
    <t>ЗАО "ТАНДЕР" г.Краснодар DRY</t>
  </si>
  <si>
    <t>LA FESTA "Cappuccino" напиток растворимый с натуральным кофе _Классический_12,5г*10шт</t>
  </si>
  <si>
    <t>LA FESTA "Cappuccino" напиток растворимый с натуральным кофе _Шоколадный_12,5г*10шт</t>
  </si>
  <si>
    <t>LA FESTA "Cappuccino" напиток растворимый с натуральным кофе  _Сливочный_12,5г*10шт</t>
  </si>
  <si>
    <t>"Бруми" напиток с какао раствор.витамизированный ПЕТ 250 г</t>
  </si>
  <si>
    <t>ЗАО "ТАНДЕР" г.Краснодар WET</t>
  </si>
  <si>
    <t xml:space="preserve">Теди 0,3_Морковь-персик-яблоко - нектар </t>
  </si>
  <si>
    <t xml:space="preserve">Теди 0,75_Морковь-банан-яблоко - нектар </t>
  </si>
  <si>
    <t>ООО "Лента" г.С-Петербург</t>
  </si>
  <si>
    <t>LA FESTA "Cappuccino" напиток растворимый с натуральным кофе_Карамельный_12,5г*10шт</t>
  </si>
  <si>
    <t>Теди 0,75_морковь-банан-яблоко - нектар</t>
  </si>
  <si>
    <t xml:space="preserve">Теди 0,3_мультифрукт - нектар                                 </t>
  </si>
  <si>
    <t xml:space="preserve">"VAN" какао - порошок 200 г </t>
  </si>
  <si>
    <t>Мск</t>
  </si>
  <si>
    <t>0,3 клубника не поступает с РЦ. La Festa заблокирован к заказу</t>
  </si>
  <si>
    <t>0,7 малина не приходит с РЦ</t>
  </si>
  <si>
    <t>яблоко заблокировано, ожидается поставка с 19.10</t>
  </si>
  <si>
    <t>яблоко заблокировано, жидается поставка с 11.10</t>
  </si>
  <si>
    <t>яблоко нет в матрице, ожидается поставка с 25.10</t>
  </si>
  <si>
    <t>0,3 яблоко заблокировано</t>
  </si>
  <si>
    <t>ожидается поставка с 22.11.17</t>
  </si>
  <si>
    <t>Ожидается поставка с 24.11</t>
  </si>
  <si>
    <t>в магазине открыто только 4 позиции</t>
  </si>
  <si>
    <t>Ожидается поставка с 27.11</t>
  </si>
  <si>
    <t>ожидается поставка с 29.11</t>
  </si>
  <si>
    <t>ожидается поставка с 27.11.17</t>
  </si>
  <si>
    <t>0.7 морковь вирт остаток, ожидается поставка с 27.11</t>
  </si>
  <si>
    <t>0,3 малина заблокирована</t>
  </si>
  <si>
    <t>Ожидается поставка с 05.12</t>
  </si>
  <si>
    <t>ПЮРЕ ЯБЛ/БАНАН С РИС КАШ</t>
  </si>
  <si>
    <t>ПЮРЕ ЯБЛ/ЯБР С РИС КАШ</t>
  </si>
  <si>
    <t>ПЮРЕ ЯБЛОКО/БАНАН</t>
  </si>
  <si>
    <t>ПЮРЕ ЯБЛ/ПЕРС/МОРК/БАН</t>
  </si>
  <si>
    <t>ПЮРЕ ЯБЛОКО/МОРКОВЬ</t>
  </si>
  <si>
    <t>Хрен обычный</t>
  </si>
  <si>
    <t>К заказу доступны 2 позиции.</t>
  </si>
  <si>
    <t>Ожидается поставка с 06.12</t>
  </si>
  <si>
    <t>0,3 малина не поступет с РЦ</t>
  </si>
  <si>
    <t>0,3 банан и 0,3 клубника не заказываются магазином</t>
  </si>
  <si>
    <t>ожидается поставка с 08.12</t>
  </si>
  <si>
    <t>В магазин поступает 4 SKU</t>
  </si>
  <si>
    <t>В магазин поступает 5 SKU</t>
  </si>
  <si>
    <t>Ожидается поставка с 14.12</t>
  </si>
  <si>
    <t>Ожидается поставка с 15.12</t>
  </si>
  <si>
    <t>Ожидается поставка с 19.12</t>
  </si>
  <si>
    <t>Ожидается поставка с 18.12</t>
  </si>
  <si>
    <t>ТЕДИ Вишня 0,3л выведен из матрицы</t>
  </si>
  <si>
    <t>ожидается поставка с 20.12</t>
  </si>
  <si>
    <t>Ожидается поставка с 21.12</t>
  </si>
  <si>
    <t>42 км автомагистрали "Крым" 1 стр. 1</t>
  </si>
  <si>
    <t>Серпухов</t>
  </si>
  <si>
    <t>Бульвар 65 летия Победы</t>
  </si>
  <si>
    <t>С РЦ поступают только 4 sku</t>
  </si>
  <si>
    <t>В магазин поступает 6 SKU</t>
  </si>
  <si>
    <t>0,3 персик  заблокированы</t>
  </si>
  <si>
    <t>Доступно к заказу 6 sku</t>
  </si>
  <si>
    <t>Доступно к заказу 9 sku</t>
  </si>
  <si>
    <t>Ожидается поставка с 28.12</t>
  </si>
  <si>
    <t>Ожидается поставка с 05.01</t>
  </si>
  <si>
    <t>Ожидается поставка с 15.01</t>
  </si>
  <si>
    <t>Ожидается поставка с 16.01</t>
  </si>
  <si>
    <t>Ожидается поставка с 17.01</t>
  </si>
  <si>
    <t>Проверка</t>
  </si>
  <si>
    <t>Дата проверки.</t>
  </si>
  <si>
    <t>Совпадает с отчетом? ДА/НЕТ</t>
  </si>
  <si>
    <t>Описание притензии.</t>
  </si>
  <si>
    <t>Фото.</t>
  </si>
  <si>
    <t>Адмирала Лазарева, 24</t>
  </si>
  <si>
    <t>Ожидается поставка с 19.01</t>
  </si>
  <si>
    <t>Ожидается поставка с 22.01</t>
  </si>
  <si>
    <t>ожидается поставка с 22.01</t>
  </si>
  <si>
    <t>2 позиции поступают в магазин</t>
  </si>
  <si>
    <t>4 sku поступают в магазин</t>
  </si>
  <si>
    <t>Ожидается поставка с 23.01</t>
  </si>
  <si>
    <t>Ожидается поставка с 25.01</t>
  </si>
  <si>
    <t>Ожидается поставка с 26.01</t>
  </si>
  <si>
    <t>Ожидается поставка с 31.01</t>
  </si>
  <si>
    <t>ожидается поставка с 31.01</t>
  </si>
  <si>
    <t>Ожидается поставка с 23.01.18</t>
  </si>
  <si>
    <t>Ожидается поставка с 01.02</t>
  </si>
  <si>
    <t>Ожидается поставка с 06.02</t>
  </si>
  <si>
    <t>ожидается поставка с 08.02</t>
  </si>
  <si>
    <t>ожидается поставка с 07.12</t>
  </si>
  <si>
    <t>Ожидается поставка с 09.02</t>
  </si>
  <si>
    <t>ожидается поставка с 09.02.18</t>
  </si>
  <si>
    <t>ожидается поставка с 03.02.18</t>
  </si>
  <si>
    <t>Ожидается поставка с 12.02</t>
  </si>
  <si>
    <t>Ожидается поставка с 13.02</t>
  </si>
  <si>
    <t>Ожидается поставка с 15.02</t>
  </si>
  <si>
    <t>Ожидается поставка с 14.02</t>
  </si>
  <si>
    <t>перестановка в отделе</t>
  </si>
  <si>
    <t>Ожидается поставка с 16.02</t>
  </si>
  <si>
    <t>Ожидается поставка с 19.02</t>
  </si>
  <si>
    <t>Ожидается поставка с 20.02</t>
  </si>
  <si>
    <t>ожидается поставка с 22.02</t>
  </si>
  <si>
    <t>0.3 персик заблокирован к заказу, ожидается поставка с 19.02.18</t>
  </si>
  <si>
    <t>Ожидается поставка с 22.02</t>
  </si>
  <si>
    <t>Ожидается поставка с 26.02</t>
  </si>
  <si>
    <t>Ожидается поставка с 28.02</t>
  </si>
  <si>
    <t>ожидается поставка с 03.03.18</t>
  </si>
  <si>
    <t>Ожидается поставка с 01.03</t>
  </si>
  <si>
    <t>Ожидается поставка с 02.03</t>
  </si>
  <si>
    <t>ожидается поставка с 01.03</t>
  </si>
  <si>
    <t>0,7 заблокированы в матрице</t>
  </si>
  <si>
    <t>ожидается поставка с 06.03</t>
  </si>
  <si>
    <t>Пюре выведено из матрицы</t>
  </si>
  <si>
    <t>Ожидается поставка с 07.03</t>
  </si>
  <si>
    <t>Клин Победы, 9</t>
  </si>
  <si>
    <t>Дежнёва, 23</t>
  </si>
  <si>
    <t>Ожидается поставка с 13.03</t>
  </si>
  <si>
    <t>ожидается поставка с 14.03.18</t>
  </si>
  <si>
    <t>ожидается поставка с 12.03</t>
  </si>
  <si>
    <t>ожидается поставка с 13.03.18</t>
  </si>
  <si>
    <t>ожидается поставка с 13.03</t>
  </si>
  <si>
    <t>Ожидается поставка с 14.03</t>
  </si>
  <si>
    <t>ожидается поставка с 14.03.18, персик заблокирован к заказу</t>
  </si>
  <si>
    <t>ожидается поставка с 15.03.18</t>
  </si>
  <si>
    <t>Магазин закрыт на ремонт до 16.04</t>
  </si>
  <si>
    <t>Ожидается поставка с 15.03</t>
  </si>
  <si>
    <t>ожидается поставка с 15.03</t>
  </si>
  <si>
    <t>Ожидается поставка с 16.03</t>
  </si>
  <si>
    <t>Ожидается потставка с 16.03</t>
  </si>
  <si>
    <t>Перестановка отдела</t>
  </si>
  <si>
    <t>Ожидается поставка с 19.03</t>
  </si>
  <si>
    <t>В матрице открыты 2 позиции</t>
  </si>
  <si>
    <t>Ожидается поставка с 21.03</t>
  </si>
  <si>
    <t>ожидается поставка с 20.03.18</t>
  </si>
  <si>
    <t>яблоко не приходит</t>
  </si>
  <si>
    <t>ожидается поставка с 14.03</t>
  </si>
  <si>
    <t>ожидается поставка с 16.03</t>
  </si>
  <si>
    <t>ожидается поставка с 21.03</t>
  </si>
  <si>
    <t>виртуальный остаток 0,3 морковь 4 шт.</t>
  </si>
  <si>
    <t>морковь 0.33 виртуальный остаток</t>
  </si>
  <si>
    <t>ожидается поставка с 20.03.18 по 23.03.18</t>
  </si>
  <si>
    <t>Ожидается поставка с 20.03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</si>
</sst>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"/>
    <numFmt numFmtId="165" formatCode="#\ ?/?"/>
    <numFmt numFmtId="166" formatCode="0.0%"/>
    <numFmt numFmtId="167" formatCode="dd\.mm\.yy"/>
    <numFmt numFmtId="168" formatCode="General_)"/>
  </numFmts>
  <fonts count="33">
    <font>
      <sz val="10"/>
      <color rgb="FF000000"/>
      <name val="Arial"/>
    </font>
    <font>
      <sz val="10"/>
      <name val="Arimo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i/>
      <sz val="12"/>
      <color rgb="FFFFFFFF"/>
      <name val="Arial"/>
      <family val="2"/>
      <charset val="204"/>
    </font>
    <font>
      <b/>
      <u/>
      <sz val="11"/>
      <color rgb="FF33CCCC"/>
      <name val="Calibri"/>
      <family val="2"/>
      <charset val="204"/>
    </font>
    <font>
      <b/>
      <i/>
      <sz val="12"/>
      <name val="Arial"/>
      <family val="2"/>
      <charset val="204"/>
    </font>
    <font>
      <sz val="10"/>
      <name val="Arial"/>
      <family val="2"/>
      <charset val="204"/>
    </font>
    <font>
      <b/>
      <u/>
      <sz val="11"/>
      <color rgb="FF33CCCC"/>
      <name val="Arial"/>
      <family val="2"/>
      <charset val="204"/>
    </font>
    <font>
      <b/>
      <sz val="10"/>
      <name val="Arimo"/>
    </font>
    <font>
      <sz val="10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8"/>
      <color rgb="FF000000"/>
      <name val="Tahoma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FFFFFF"/>
      <name val="Arial"/>
      <family val="2"/>
      <charset val="204"/>
    </font>
    <font>
      <sz val="8"/>
      <name val="Tahoma"/>
      <family val="2"/>
      <charset val="204"/>
    </font>
    <font>
      <sz val="12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Cambria"/>
      <family val="1"/>
      <charset val="1"/>
    </font>
    <font>
      <sz val="11"/>
      <color rgb="FF000000"/>
      <name val="Arial"/>
      <family val="2"/>
      <charset val="204"/>
    </font>
    <font>
      <sz val="11"/>
      <color rgb="FF000000"/>
      <name val="Arial"/>
    </font>
    <font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92D050"/>
        <bgColor rgb="FF92D050"/>
      </patternFill>
    </fill>
    <fill>
      <patternFill patternType="solid">
        <fgColor rgb="FFDDD9C3"/>
        <bgColor rgb="FFDDD9C3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4" fillId="2" borderId="1" xfId="0" applyFont="1" applyFill="1" applyBorder="1"/>
    <xf numFmtId="0" fontId="5" fillId="0" borderId="0" xfId="0" applyFont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9" fontId="7" fillId="0" borderId="2" xfId="0" applyNumberFormat="1" applyFont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1" fontId="7" fillId="4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/>
    <xf numFmtId="9" fontId="1" fillId="0" borderId="0" xfId="0" applyNumberFormat="1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right"/>
    </xf>
    <xf numFmtId="9" fontId="7" fillId="0" borderId="0" xfId="0" applyNumberFormat="1" applyFont="1"/>
    <xf numFmtId="1" fontId="7" fillId="0" borderId="0" xfId="0" applyNumberFormat="1" applyFo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3" fontId="7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9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3" fontId="9" fillId="0" borderId="0" xfId="0" applyNumberFormat="1" applyFont="1"/>
    <xf numFmtId="3" fontId="9" fillId="0" borderId="0" xfId="0" applyNumberFormat="1" applyFont="1" applyAlignment="1">
      <alignment horizontal="center"/>
    </xf>
    <xf numFmtId="164" fontId="7" fillId="0" borderId="0" xfId="0" applyNumberFormat="1" applyFont="1"/>
    <xf numFmtId="0" fontId="7" fillId="0" borderId="0" xfId="0" applyFont="1" applyAlignment="1">
      <alignment horizontal="center" wrapText="1"/>
    </xf>
    <xf numFmtId="0" fontId="7" fillId="0" borderId="2" xfId="0" applyFont="1" applyBorder="1"/>
    <xf numFmtId="0" fontId="7" fillId="0" borderId="2" xfId="0" applyFont="1" applyBorder="1" applyAlignment="1">
      <alignment horizont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3" fontId="10" fillId="4" borderId="2" xfId="0" applyNumberFormat="1" applyFont="1" applyFill="1" applyBorder="1" applyAlignment="1">
      <alignment horizontal="center" vertical="center" wrapText="1"/>
    </xf>
    <xf numFmtId="2" fontId="11" fillId="3" borderId="2" xfId="0" applyNumberFormat="1" applyFont="1" applyFill="1" applyBorder="1" applyAlignment="1">
      <alignment horizontal="center" vertical="center" wrapText="1"/>
    </xf>
    <xf numFmtId="2" fontId="11" fillId="3" borderId="2" xfId="0" applyNumberFormat="1" applyFont="1" applyFill="1" applyBorder="1" applyAlignment="1">
      <alignment vertical="center" wrapText="1"/>
    </xf>
    <xf numFmtId="164" fontId="11" fillId="3" borderId="2" xfId="0" applyNumberFormat="1" applyFont="1" applyFill="1" applyBorder="1" applyAlignment="1">
      <alignment horizontal="center" vertical="center" wrapText="1"/>
    </xf>
    <xf numFmtId="165" fontId="0" fillId="3" borderId="2" xfId="0" applyNumberFormat="1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0" borderId="4" xfId="0" applyFont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wrapText="1"/>
    </xf>
    <xf numFmtId="0" fontId="13" fillId="4" borderId="5" xfId="0" applyFont="1" applyFill="1" applyBorder="1" applyAlignment="1">
      <alignment horizontal="center" vertical="center"/>
    </xf>
    <xf numFmtId="2" fontId="13" fillId="5" borderId="5" xfId="0" applyNumberFormat="1" applyFont="1" applyFill="1" applyBorder="1" applyAlignment="1">
      <alignment horizontal="center" vertical="center"/>
    </xf>
    <xf numFmtId="4" fontId="13" fillId="4" borderId="5" xfId="0" applyNumberFormat="1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/>
    </xf>
    <xf numFmtId="3" fontId="12" fillId="4" borderId="5" xfId="0" applyNumberFormat="1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 vertical="center"/>
    </xf>
    <xf numFmtId="3" fontId="12" fillId="4" borderId="6" xfId="0" applyNumberFormat="1" applyFont="1" applyFill="1" applyBorder="1"/>
    <xf numFmtId="1" fontId="12" fillId="0" borderId="4" xfId="0" applyNumberFormat="1" applyFont="1" applyBorder="1" applyAlignment="1">
      <alignment horizontal="center"/>
    </xf>
    <xf numFmtId="9" fontId="0" fillId="6" borderId="5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0" fontId="12" fillId="0" borderId="2" xfId="0" applyFont="1" applyBorder="1"/>
    <xf numFmtId="0" fontId="12" fillId="0" borderId="2" xfId="0" applyFont="1" applyBorder="1" applyAlignment="1">
      <alignment horizontal="center"/>
    </xf>
    <xf numFmtId="0" fontId="12" fillId="0" borderId="2" xfId="0" applyFont="1" applyBorder="1" applyAlignment="1">
      <alignment wrapText="1"/>
    </xf>
    <xf numFmtId="0" fontId="13" fillId="4" borderId="2" xfId="0" applyFont="1" applyFill="1" applyBorder="1" applyAlignment="1">
      <alignment horizontal="center" vertical="center"/>
    </xf>
    <xf numFmtId="4" fontId="13" fillId="4" borderId="2" xfId="0" applyNumberFormat="1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/>
    </xf>
    <xf numFmtId="3" fontId="12" fillId="4" borderId="2" xfId="0" applyNumberFormat="1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vertical="center"/>
    </xf>
    <xf numFmtId="3" fontId="12" fillId="4" borderId="9" xfId="0" applyNumberFormat="1" applyFont="1" applyFill="1" applyBorder="1"/>
    <xf numFmtId="1" fontId="12" fillId="0" borderId="2" xfId="0" applyNumberFormat="1" applyFont="1" applyBorder="1" applyAlignment="1">
      <alignment horizontal="center"/>
    </xf>
    <xf numFmtId="9" fontId="0" fillId="6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wrapText="1"/>
    </xf>
    <xf numFmtId="0" fontId="14" fillId="4" borderId="2" xfId="0" applyFont="1" applyFill="1" applyBorder="1" applyAlignment="1">
      <alignment horizontal="center" vertical="center"/>
    </xf>
    <xf numFmtId="4" fontId="14" fillId="4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3" fontId="7" fillId="4" borderId="2" xfId="0" applyNumberFormat="1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/>
    </xf>
    <xf numFmtId="1" fontId="12" fillId="0" borderId="12" xfId="0" applyNumberFormat="1" applyFont="1" applyBorder="1" applyAlignment="1">
      <alignment horizontal="center"/>
    </xf>
    <xf numFmtId="9" fontId="0" fillId="6" borderId="13" xfId="0" applyNumberFormat="1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 wrapText="1"/>
    </xf>
    <xf numFmtId="1" fontId="7" fillId="0" borderId="15" xfId="0" applyNumberFormat="1" applyFont="1" applyBorder="1" applyAlignment="1">
      <alignment horizontal="center"/>
    </xf>
    <xf numFmtId="14" fontId="7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164" fontId="9" fillId="0" borderId="0" xfId="0" applyNumberFormat="1" applyFont="1"/>
    <xf numFmtId="166" fontId="1" fillId="0" borderId="0" xfId="0" applyNumberFormat="1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7" fillId="0" borderId="4" xfId="0" applyFont="1" applyBorder="1" applyAlignment="1">
      <alignment wrapText="1"/>
    </xf>
    <xf numFmtId="0" fontId="7" fillId="5" borderId="5" xfId="0" applyFont="1" applyFill="1" applyBorder="1" applyAlignment="1">
      <alignment horizontal="center"/>
    </xf>
    <xf numFmtId="3" fontId="7" fillId="4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3" fontId="7" fillId="4" borderId="5" xfId="0" applyNumberFormat="1" applyFont="1" applyFill="1" applyBorder="1"/>
    <xf numFmtId="0" fontId="7" fillId="0" borderId="4" xfId="0" applyFont="1" applyBorder="1" applyAlignment="1">
      <alignment horizontal="center"/>
    </xf>
    <xf numFmtId="0" fontId="0" fillId="6" borderId="5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2" fontId="13" fillId="5" borderId="2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3" fontId="7" fillId="4" borderId="2" xfId="0" applyNumberFormat="1" applyFont="1" applyFill="1" applyBorder="1"/>
    <xf numFmtId="3" fontId="7" fillId="4" borderId="10" xfId="0" applyNumberFormat="1" applyFont="1" applyFill="1" applyBorder="1" applyAlignment="1">
      <alignment horizontal="center"/>
    </xf>
    <xf numFmtId="0" fontId="16" fillId="0" borderId="2" xfId="0" applyFont="1" applyBorder="1" applyAlignment="1">
      <alignment wrapText="1"/>
    </xf>
    <xf numFmtId="0" fontId="7" fillId="0" borderId="8" xfId="0" applyFont="1" applyBorder="1" applyAlignment="1">
      <alignment horizontal="center"/>
    </xf>
    <xf numFmtId="0" fontId="7" fillId="0" borderId="19" xfId="0" applyFont="1" applyBorder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164" fontId="16" fillId="0" borderId="0" xfId="0" applyNumberFormat="1" applyFont="1" applyAlignment="1">
      <alignment vertical="center" wrapText="1"/>
    </xf>
    <xf numFmtId="0" fontId="4" fillId="2" borderId="1" xfId="0" applyFont="1" applyFill="1" applyBorder="1" applyAlignment="1">
      <alignment vertical="center"/>
    </xf>
    <xf numFmtId="9" fontId="16" fillId="0" borderId="0" xfId="0" applyNumberFormat="1" applyFont="1" applyAlignment="1">
      <alignment vertical="center"/>
    </xf>
    <xf numFmtId="9" fontId="1" fillId="0" borderId="0" xfId="0" applyNumberFormat="1" applyFont="1"/>
    <xf numFmtId="9" fontId="16" fillId="0" borderId="0" xfId="0" applyNumberFormat="1" applyFont="1"/>
    <xf numFmtId="0" fontId="18" fillId="2" borderId="1" xfId="0" applyFont="1" applyFill="1" applyBorder="1" applyAlignment="1">
      <alignment horizontal="center" vertical="center"/>
    </xf>
    <xf numFmtId="166" fontId="16" fillId="0" borderId="0" xfId="0" applyNumberFormat="1" applyFont="1" applyAlignment="1">
      <alignment vertical="center"/>
    </xf>
    <xf numFmtId="0" fontId="18" fillId="2" borderId="1" xfId="0" applyFont="1" applyFill="1" applyBorder="1" applyAlignment="1">
      <alignment vertical="center"/>
    </xf>
    <xf numFmtId="10" fontId="16" fillId="0" borderId="0" xfId="0" applyNumberFormat="1" applyFont="1" applyAlignment="1">
      <alignment vertical="center"/>
    </xf>
    <xf numFmtId="1" fontId="12" fillId="0" borderId="0" xfId="0" applyNumberFormat="1" applyFont="1" applyAlignment="1">
      <alignment horizontal="center"/>
    </xf>
    <xf numFmtId="0" fontId="18" fillId="2" borderId="1" xfId="0" applyFont="1" applyFill="1" applyBorder="1" applyAlignment="1">
      <alignment horizontal="left" vertical="top"/>
    </xf>
    <xf numFmtId="3" fontId="3" fillId="0" borderId="0" xfId="0" applyNumberFormat="1" applyFont="1"/>
    <xf numFmtId="166" fontId="7" fillId="0" borderId="0" xfId="0" applyNumberFormat="1" applyFont="1"/>
    <xf numFmtId="10" fontId="1" fillId="0" borderId="0" xfId="0" applyNumberFormat="1" applyFont="1"/>
    <xf numFmtId="0" fontId="1" fillId="0" borderId="24" xfId="0" applyFont="1" applyBorder="1"/>
    <xf numFmtId="166" fontId="11" fillId="3" borderId="2" xfId="0" applyNumberFormat="1" applyFont="1" applyFill="1" applyBorder="1" applyAlignment="1">
      <alignment horizontal="center" vertical="center" wrapText="1"/>
    </xf>
    <xf numFmtId="0" fontId="7" fillId="0" borderId="4" xfId="0" applyFont="1" applyBorder="1"/>
    <xf numFmtId="0" fontId="0" fillId="4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/>
    </xf>
    <xf numFmtId="2" fontId="14" fillId="5" borderId="5" xfId="0" applyNumberFormat="1" applyFont="1" applyFill="1" applyBorder="1" applyAlignment="1">
      <alignment horizontal="center" vertical="center"/>
    </xf>
    <xf numFmtId="3" fontId="0" fillId="4" borderId="2" xfId="0" applyNumberFormat="1" applyFont="1" applyFill="1" applyBorder="1" applyAlignment="1">
      <alignment horizontal="center" vertical="center" wrapText="1"/>
    </xf>
    <xf numFmtId="3" fontId="12" fillId="4" borderId="5" xfId="0" applyNumberFormat="1" applyFont="1" applyFill="1" applyBorder="1"/>
    <xf numFmtId="0" fontId="12" fillId="0" borderId="11" xfId="0" applyFont="1" applyBorder="1" applyAlignment="1">
      <alignment horizontal="center"/>
    </xf>
    <xf numFmtId="0" fontId="19" fillId="5" borderId="5" xfId="0" applyFont="1" applyFill="1" applyBorder="1" applyAlignment="1">
      <alignment vertical="center"/>
    </xf>
    <xf numFmtId="2" fontId="14" fillId="5" borderId="2" xfId="0" applyNumberFormat="1" applyFont="1" applyFill="1" applyBorder="1" applyAlignment="1">
      <alignment horizontal="center" vertical="center"/>
    </xf>
    <xf numFmtId="3" fontId="12" fillId="4" borderId="2" xfId="0" applyNumberFormat="1" applyFont="1" applyFill="1" applyBorder="1"/>
    <xf numFmtId="0" fontId="12" fillId="0" borderId="8" xfId="0" applyFont="1" applyBorder="1" applyAlignment="1">
      <alignment horizontal="center"/>
    </xf>
    <xf numFmtId="0" fontId="19" fillId="5" borderId="2" xfId="0" applyFont="1" applyFill="1" applyBorder="1" applyAlignment="1">
      <alignment vertical="center"/>
    </xf>
    <xf numFmtId="3" fontId="7" fillId="4" borderId="9" xfId="0" applyNumberFormat="1" applyFont="1" applyFill="1" applyBorder="1"/>
    <xf numFmtId="0" fontId="7" fillId="5" borderId="2" xfId="0" applyFont="1" applyFill="1" applyBorder="1"/>
    <xf numFmtId="0" fontId="12" fillId="0" borderId="8" xfId="0" applyFont="1" applyBorder="1"/>
    <xf numFmtId="0" fontId="14" fillId="0" borderId="0" xfId="0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" fontId="1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3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/>
    <xf numFmtId="0" fontId="12" fillId="0" borderId="0" xfId="0" applyFont="1"/>
    <xf numFmtId="0" fontId="7" fillId="0" borderId="15" xfId="0" applyFont="1" applyBorder="1"/>
    <xf numFmtId="0" fontId="7" fillId="0" borderId="25" xfId="0" applyFont="1" applyBorder="1"/>
    <xf numFmtId="0" fontId="7" fillId="0" borderId="11" xfId="0" applyFont="1" applyBorder="1" applyAlignment="1">
      <alignment horizontal="center"/>
    </xf>
    <xf numFmtId="9" fontId="0" fillId="6" borderId="2" xfId="0" applyNumberFormat="1" applyFont="1" applyFill="1" applyBorder="1" applyAlignment="1">
      <alignment horizontal="center" vertical="center" wrapText="1"/>
    </xf>
    <xf numFmtId="164" fontId="1" fillId="0" borderId="0" xfId="0" applyNumberFormat="1" applyFont="1"/>
    <xf numFmtId="1" fontId="13" fillId="4" borderId="2" xfId="0" applyNumberFormat="1" applyFont="1" applyFill="1" applyBorder="1" applyAlignment="1">
      <alignment horizontal="center" vertical="center"/>
    </xf>
    <xf numFmtId="1" fontId="13" fillId="4" borderId="5" xfId="0" applyNumberFormat="1" applyFont="1" applyFill="1" applyBorder="1" applyAlignment="1">
      <alignment horizontal="center" vertical="center"/>
    </xf>
    <xf numFmtId="3" fontId="7" fillId="4" borderId="1" xfId="0" applyNumberFormat="1" applyFont="1" applyFill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0" fontId="0" fillId="4" borderId="9" xfId="0" applyFont="1" applyFill="1" applyBorder="1" applyAlignment="1">
      <alignment horizontal="center" vertical="center" wrapText="1"/>
    </xf>
    <xf numFmtId="3" fontId="7" fillId="4" borderId="6" xfId="0" applyNumberFormat="1" applyFont="1" applyFill="1" applyBorder="1"/>
    <xf numFmtId="9" fontId="0" fillId="6" borderId="5" xfId="0" applyNumberFormat="1" applyFont="1" applyFill="1" applyBorder="1" applyAlignment="1">
      <alignment horizontal="center" vertical="center" wrapText="1"/>
    </xf>
    <xf numFmtId="0" fontId="7" fillId="0" borderId="20" xfId="0" applyFont="1" applyBorder="1" applyAlignment="1">
      <alignment wrapText="1"/>
    </xf>
    <xf numFmtId="0" fontId="12" fillId="0" borderId="2" xfId="0" applyFont="1" applyBorder="1" applyAlignment="1">
      <alignment horizontal="center" wrapText="1"/>
    </xf>
    <xf numFmtId="164" fontId="20" fillId="3" borderId="2" xfId="0" applyNumberFormat="1" applyFont="1" applyFill="1" applyBorder="1" applyAlignment="1">
      <alignment horizontal="center" vertical="center" wrapText="1"/>
    </xf>
    <xf numFmtId="2" fontId="20" fillId="3" borderId="2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horizontal="center" vertical="center" wrapText="1"/>
    </xf>
    <xf numFmtId="166" fontId="20" fillId="3" borderId="2" xfId="0" applyNumberFormat="1" applyFont="1" applyFill="1" applyBorder="1" applyAlignment="1">
      <alignment vertical="center" wrapText="1"/>
    </xf>
    <xf numFmtId="0" fontId="12" fillId="0" borderId="26" xfId="0" applyFont="1" applyBorder="1" applyAlignment="1">
      <alignment horizontal="center"/>
    </xf>
    <xf numFmtId="0" fontId="0" fillId="4" borderId="7" xfId="0" applyFont="1" applyFill="1" applyBorder="1" applyAlignment="1">
      <alignment horizontal="center" vertical="center" wrapText="1"/>
    </xf>
    <xf numFmtId="4" fontId="14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/>
    </xf>
    <xf numFmtId="0" fontId="16" fillId="0" borderId="2" xfId="0" applyFont="1" applyBorder="1"/>
    <xf numFmtId="0" fontId="16" fillId="0" borderId="2" xfId="0" applyFont="1" applyBorder="1" applyAlignment="1">
      <alignment horizontal="center" wrapText="1"/>
    </xf>
    <xf numFmtId="164" fontId="21" fillId="3" borderId="2" xfId="0" applyNumberFormat="1" applyFont="1" applyFill="1" applyBorder="1" applyAlignment="1">
      <alignment horizontal="center" vertical="center" wrapText="1"/>
    </xf>
    <xf numFmtId="2" fontId="21" fillId="3" borderId="2" xfId="0" applyNumberFormat="1" applyFont="1" applyFill="1" applyBorder="1" applyAlignment="1">
      <alignment vertical="center" wrapText="1"/>
    </xf>
    <xf numFmtId="165" fontId="10" fillId="3" borderId="2" xfId="0" applyNumberFormat="1" applyFont="1" applyFill="1" applyBorder="1" applyAlignment="1">
      <alignment horizontal="center" vertical="center" wrapText="1"/>
    </xf>
    <xf numFmtId="168" fontId="10" fillId="3" borderId="2" xfId="0" applyNumberFormat="1" applyFont="1" applyFill="1" applyBorder="1" applyAlignment="1">
      <alignment horizontal="center" vertical="center" wrapText="1"/>
    </xf>
    <xf numFmtId="166" fontId="21" fillId="3" borderId="2" xfId="0" applyNumberFormat="1" applyFont="1" applyFill="1" applyBorder="1" applyAlignment="1">
      <alignment vertical="center" wrapText="1"/>
    </xf>
    <xf numFmtId="166" fontId="21" fillId="3" borderId="2" xfId="0" applyNumberFormat="1" applyFont="1" applyFill="1" applyBorder="1" applyAlignment="1">
      <alignment horizontal="center" vertical="center" wrapText="1"/>
    </xf>
    <xf numFmtId="0" fontId="16" fillId="0" borderId="4" xfId="0" applyFont="1" applyBorder="1"/>
    <xf numFmtId="0" fontId="16" fillId="0" borderId="4" xfId="0" applyFont="1" applyBorder="1" applyAlignment="1">
      <alignment wrapText="1"/>
    </xf>
    <xf numFmtId="0" fontId="22" fillId="4" borderId="5" xfId="0" applyFont="1" applyFill="1" applyBorder="1" applyAlignment="1">
      <alignment horizontal="center" vertical="center"/>
    </xf>
    <xf numFmtId="2" fontId="22" fillId="5" borderId="5" xfId="0" applyNumberFormat="1" applyFont="1" applyFill="1" applyBorder="1" applyAlignment="1">
      <alignment horizontal="center" vertical="center"/>
    </xf>
    <xf numFmtId="4" fontId="22" fillId="4" borderId="6" xfId="0" applyNumberFormat="1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/>
    </xf>
    <xf numFmtId="3" fontId="16" fillId="4" borderId="7" xfId="0" applyNumberFormat="1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 vertical="center"/>
    </xf>
    <xf numFmtId="3" fontId="16" fillId="4" borderId="5" xfId="0" applyNumberFormat="1" applyFont="1" applyFill="1" applyBorder="1"/>
    <xf numFmtId="0" fontId="16" fillId="0" borderId="11" xfId="0" applyFont="1" applyBorder="1" applyAlignment="1">
      <alignment horizontal="center"/>
    </xf>
    <xf numFmtId="1" fontId="16" fillId="0" borderId="4" xfId="0" applyNumberFormat="1" applyFont="1" applyBorder="1" applyAlignment="1">
      <alignment horizontal="center"/>
    </xf>
    <xf numFmtId="9" fontId="10" fillId="6" borderId="5" xfId="0" applyNumberFormat="1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/>
    </xf>
    <xf numFmtId="4" fontId="22" fillId="4" borderId="9" xfId="0" applyNumberFormat="1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/>
    </xf>
    <xf numFmtId="3" fontId="16" fillId="4" borderId="10" xfId="0" applyNumberFormat="1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 vertical="center"/>
    </xf>
    <xf numFmtId="164" fontId="11" fillId="3" borderId="13" xfId="0" applyNumberFormat="1" applyFont="1" applyFill="1" applyBorder="1" applyAlignment="1">
      <alignment horizontal="center" vertical="center" wrapText="1"/>
    </xf>
    <xf numFmtId="2" fontId="11" fillId="3" borderId="3" xfId="0" applyNumberFormat="1" applyFont="1" applyFill="1" applyBorder="1" applyAlignment="1">
      <alignment vertical="center" wrapText="1"/>
    </xf>
    <xf numFmtId="12" fontId="0" fillId="9" borderId="2" xfId="0" applyNumberFormat="1" applyFont="1" applyFill="1" applyBorder="1" applyAlignment="1">
      <alignment horizontal="center" vertical="center" wrapText="1"/>
    </xf>
    <xf numFmtId="12" fontId="0" fillId="9" borderId="5" xfId="0" applyNumberFormat="1" applyFont="1" applyFill="1" applyBorder="1" applyAlignment="1">
      <alignment horizontal="center" vertical="center" wrapText="1"/>
    </xf>
    <xf numFmtId="166" fontId="11" fillId="3" borderId="3" xfId="0" applyNumberFormat="1" applyFont="1" applyFill="1" applyBorder="1" applyAlignment="1">
      <alignment vertical="center" wrapText="1"/>
    </xf>
    <xf numFmtId="1" fontId="14" fillId="4" borderId="2" xfId="0" applyNumberFormat="1" applyFont="1" applyFill="1" applyBorder="1" applyAlignment="1">
      <alignment horizontal="center" vertical="center"/>
    </xf>
    <xf numFmtId="164" fontId="7" fillId="0" borderId="2" xfId="0" applyNumberFormat="1" applyFont="1" applyBorder="1" applyAlignment="1"/>
    <xf numFmtId="9" fontId="7" fillId="6" borderId="5" xfId="0" applyNumberFormat="1" applyFont="1" applyFill="1" applyBorder="1" applyAlignment="1">
      <alignment horizontal="center" vertical="center" wrapText="1"/>
    </xf>
    <xf numFmtId="3" fontId="16" fillId="4" borderId="2" xfId="0" applyNumberFormat="1" applyFont="1" applyFill="1" applyBorder="1"/>
    <xf numFmtId="1" fontId="16" fillId="0" borderId="2" xfId="0" applyNumberFormat="1" applyFont="1" applyBorder="1" applyAlignment="1">
      <alignment horizontal="center"/>
    </xf>
    <xf numFmtId="9" fontId="10" fillId="6" borderId="2" xfId="0" applyNumberFormat="1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165" fontId="0" fillId="3" borderId="13" xfId="0" applyNumberFormat="1" applyFont="1" applyFill="1" applyBorder="1" applyAlignment="1">
      <alignment horizontal="center" vertical="center" wrapText="1"/>
    </xf>
    <xf numFmtId="4" fontId="13" fillId="4" borderId="9" xfId="0" applyNumberFormat="1" applyFont="1" applyFill="1" applyBorder="1" applyAlignment="1">
      <alignment horizontal="center" vertical="center"/>
    </xf>
    <xf numFmtId="164" fontId="7" fillId="0" borderId="2" xfId="0" applyNumberFormat="1" applyFont="1" applyBorder="1"/>
    <xf numFmtId="14" fontId="7" fillId="0" borderId="0" xfId="0" applyNumberFormat="1" applyFont="1"/>
    <xf numFmtId="3" fontId="7" fillId="0" borderId="0" xfId="0" applyNumberFormat="1" applyFont="1"/>
    <xf numFmtId="0" fontId="7" fillId="5" borderId="1" xfId="0" applyFont="1" applyFill="1" applyBorder="1"/>
    <xf numFmtId="3" fontId="7" fillId="5" borderId="1" xfId="0" applyNumberFormat="1" applyFont="1" applyFill="1" applyBorder="1"/>
    <xf numFmtId="0" fontId="9" fillId="0" borderId="0" xfId="0" applyFont="1"/>
    <xf numFmtId="0" fontId="23" fillId="3" borderId="2" xfId="0" applyFont="1" applyFill="1" applyBorder="1"/>
    <xf numFmtId="168" fontId="24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24" fillId="0" borderId="2" xfId="0" applyFont="1" applyBorder="1" applyAlignment="1">
      <alignment horizontal="left" vertical="center"/>
    </xf>
    <xf numFmtId="0" fontId="24" fillId="4" borderId="2" xfId="0" applyFont="1" applyFill="1" applyBorder="1" applyAlignment="1">
      <alignment horizontal="left" vertical="center"/>
    </xf>
    <xf numFmtId="0" fontId="7" fillId="4" borderId="2" xfId="0" applyFont="1" applyFill="1" applyBorder="1"/>
    <xf numFmtId="0" fontId="16" fillId="4" borderId="2" xfId="0" applyFont="1" applyFill="1" applyBorder="1"/>
    <xf numFmtId="168" fontId="24" fillId="0" borderId="2" xfId="0" applyNumberFormat="1" applyFont="1" applyBorder="1" applyAlignment="1">
      <alignment vertical="center"/>
    </xf>
    <xf numFmtId="0" fontId="7" fillId="4" borderId="2" xfId="0" applyFont="1" applyFill="1" applyBorder="1" applyAlignment="1">
      <alignment horizontal="left" vertical="center"/>
    </xf>
    <xf numFmtId="1" fontId="12" fillId="0" borderId="15" xfId="0" applyNumberFormat="1" applyFont="1" applyBorder="1" applyAlignment="1">
      <alignment horizontal="center"/>
    </xf>
    <xf numFmtId="0" fontId="0" fillId="10" borderId="27" xfId="0" applyFill="1" applyBorder="1"/>
    <xf numFmtId="0" fontId="7" fillId="0" borderId="26" xfId="0" applyFont="1" applyBorder="1"/>
    <xf numFmtId="164" fontId="11" fillId="3" borderId="20" xfId="0" applyNumberFormat="1" applyFont="1" applyFill="1" applyBorder="1" applyAlignment="1">
      <alignment horizontal="center" vertical="center" wrapText="1"/>
    </xf>
    <xf numFmtId="0" fontId="7" fillId="0" borderId="27" xfId="0" applyFont="1" applyBorder="1"/>
    <xf numFmtId="167" fontId="26" fillId="0" borderId="2" xfId="0" applyNumberFormat="1" applyFont="1" applyBorder="1" applyAlignment="1"/>
    <xf numFmtId="164" fontId="27" fillId="11" borderId="27" xfId="0" applyNumberFormat="1" applyFont="1" applyFill="1" applyBorder="1" applyAlignment="1">
      <alignment horizontal="center"/>
    </xf>
    <xf numFmtId="0" fontId="28" fillId="7" borderId="27" xfId="0" applyFont="1" applyFill="1" applyBorder="1" applyAlignment="1"/>
    <xf numFmtId="164" fontId="29" fillId="0" borderId="27" xfId="0" applyNumberFormat="1" applyFont="1" applyBorder="1" applyAlignment="1"/>
    <xf numFmtId="14" fontId="29" fillId="0" borderId="27" xfId="0" applyNumberFormat="1" applyFont="1" applyBorder="1" applyAlignment="1"/>
    <xf numFmtId="0" fontId="29" fillId="7" borderId="27" xfId="0" applyFont="1" applyFill="1" applyBorder="1" applyAlignment="1"/>
    <xf numFmtId="164" fontId="27" fillId="11" borderId="28" xfId="0" applyNumberFormat="1" applyFont="1" applyFill="1" applyBorder="1" applyAlignment="1">
      <alignment horizontal="center"/>
    </xf>
    <xf numFmtId="0" fontId="25" fillId="6" borderId="2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 vertical="center"/>
    </xf>
    <xf numFmtId="164" fontId="26" fillId="4" borderId="2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25" fillId="6" borderId="13" xfId="0" applyFont="1" applyFill="1" applyBorder="1" applyAlignment="1">
      <alignment horizontal="center" vertical="center" wrapText="1"/>
    </xf>
    <xf numFmtId="2" fontId="11" fillId="3" borderId="20" xfId="0" applyNumberFormat="1" applyFont="1" applyFill="1" applyBorder="1" applyAlignment="1">
      <alignment horizontal="center" vertical="center" wrapText="1"/>
    </xf>
    <xf numFmtId="0" fontId="12" fillId="0" borderId="27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4" borderId="27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center" vertical="center" wrapText="1"/>
    </xf>
    <xf numFmtId="0" fontId="7" fillId="12" borderId="0" xfId="0" applyFont="1" applyFill="1"/>
    <xf numFmtId="0" fontId="7" fillId="0" borderId="29" xfId="0" applyFont="1" applyBorder="1" applyAlignment="1">
      <alignment horizontal="center" vertical="center" wrapText="1"/>
    </xf>
    <xf numFmtId="0" fontId="0" fillId="0" borderId="30" xfId="0" applyFont="1" applyBorder="1" applyAlignment="1"/>
    <xf numFmtId="0" fontId="0" fillId="12" borderId="0" xfId="0" applyFont="1" applyFill="1" applyAlignment="1"/>
    <xf numFmtId="0" fontId="0" fillId="0" borderId="27" xfId="0" applyBorder="1" applyAlignment="1">
      <alignment vertical="center"/>
    </xf>
    <xf numFmtId="0" fontId="0" fillId="0" borderId="27" xfId="0" applyBorder="1" applyAlignment="1">
      <alignment vertical="center" wrapText="1"/>
    </xf>
    <xf numFmtId="0" fontId="0" fillId="0" borderId="27" xfId="0" applyFill="1" applyBorder="1" applyAlignment="1">
      <alignment vertical="center"/>
    </xf>
    <xf numFmtId="0" fontId="0" fillId="0" borderId="27" xfId="0" applyFill="1" applyBorder="1" applyAlignment="1">
      <alignment horizontal="center" vertical="center"/>
    </xf>
    <xf numFmtId="14" fontId="1" fillId="0" borderId="0" xfId="0" applyNumberFormat="1" applyFont="1"/>
    <xf numFmtId="9" fontId="25" fillId="6" borderId="5" xfId="0" applyNumberFormat="1" applyFont="1" applyFill="1" applyBorder="1" applyAlignment="1">
      <alignment horizontal="center" vertical="center" wrapText="1"/>
    </xf>
    <xf numFmtId="3" fontId="7" fillId="4" borderId="19" xfId="0" applyNumberFormat="1" applyFont="1" applyFill="1" applyBorder="1"/>
    <xf numFmtId="0" fontId="0" fillId="10" borderId="31" xfId="0" applyFill="1" applyBorder="1"/>
    <xf numFmtId="9" fontId="7" fillId="6" borderId="15" xfId="0" applyNumberFormat="1" applyFont="1" applyFill="1" applyBorder="1" applyAlignment="1">
      <alignment horizontal="center" vertical="center" wrapText="1"/>
    </xf>
    <xf numFmtId="0" fontId="30" fillId="7" borderId="2" xfId="0" applyFont="1" applyFill="1" applyBorder="1" applyAlignment="1"/>
    <xf numFmtId="0" fontId="10" fillId="6" borderId="2" xfId="0" applyFont="1" applyFill="1" applyBorder="1" applyAlignment="1">
      <alignment horizontal="center" vertical="center"/>
    </xf>
    <xf numFmtId="0" fontId="12" fillId="0" borderId="10" xfId="0" applyFont="1" applyBorder="1"/>
    <xf numFmtId="0" fontId="25" fillId="6" borderId="2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12" fillId="7" borderId="2" xfId="0" applyFont="1" applyFill="1" applyBorder="1" applyAlignment="1"/>
    <xf numFmtId="0" fontId="0" fillId="0" borderId="27" xfId="0" applyBorder="1" applyAlignment="1"/>
    <xf numFmtId="0" fontId="0" fillId="0" borderId="27" xfId="0" applyBorder="1"/>
    <xf numFmtId="0" fontId="25" fillId="6" borderId="5" xfId="0" applyFont="1" applyFill="1" applyBorder="1" applyAlignment="1">
      <alignment horizontal="center" vertical="center" wrapText="1"/>
    </xf>
    <xf numFmtId="9" fontId="25" fillId="6" borderId="2" xfId="0" applyNumberFormat="1" applyFont="1" applyFill="1" applyBorder="1" applyAlignment="1">
      <alignment horizontal="center" vertical="center" wrapText="1"/>
    </xf>
    <xf numFmtId="0" fontId="31" fillId="7" borderId="2" xfId="0" applyFont="1" applyFill="1" applyBorder="1" applyAlignment="1"/>
    <xf numFmtId="164" fontId="32" fillId="4" borderId="19" xfId="0" applyNumberFormat="1" applyFont="1" applyFill="1" applyBorder="1" applyAlignment="1">
      <alignment horizontal="center"/>
    </xf>
    <xf numFmtId="0" fontId="18" fillId="2" borderId="21" xfId="0" applyFont="1" applyFill="1" applyBorder="1" applyAlignment="1">
      <alignment horizontal="center" vertical="center" wrapText="1"/>
    </xf>
    <xf numFmtId="0" fontId="15" fillId="0" borderId="22" xfId="0" applyFont="1" applyBorder="1"/>
    <xf numFmtId="0" fontId="15" fillId="0" borderId="23" xfId="0" applyFont="1" applyBorder="1"/>
    <xf numFmtId="0" fontId="0" fillId="0" borderId="27" xfId="0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5" fillId="0" borderId="17" xfId="0" applyFont="1" applyBorder="1"/>
    <xf numFmtId="0" fontId="15" fillId="0" borderId="18" xfId="0" applyFont="1" applyBorder="1"/>
  </cellXfs>
  <cellStyles count="1">
    <cellStyle name="Обычный" xfId="0" builtinId="0"/>
  </cellStyles>
  <dxfs count="737"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4C7C3"/>
        </patternFill>
      </fill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>
          <bgColor rgb="FFF4C7C3"/>
        </patternFill>
      </fill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ont>
        <color rgb="FF993300"/>
      </font>
      <fill>
        <patternFill patternType="solid">
          <fgColor rgb="FFFF8080"/>
          <bgColor rgb="FFFF8080"/>
        </patternFill>
      </fill>
    </dxf>
    <dxf>
      <font>
        <color rgb="FF993300"/>
      </font>
      <fill>
        <patternFill patternType="solid">
          <fgColor rgb="FFFFFF99"/>
          <bgColor rgb="FFFFFF9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>
          <bgColor rgb="FFF4C7C3"/>
        </patternFill>
      </fill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ont>
        <color rgb="FF993300"/>
      </font>
      <fill>
        <patternFill patternType="solid">
          <fgColor rgb="FFFF8080"/>
          <bgColor rgb="FFFF8080"/>
        </patternFill>
      </fill>
    </dxf>
    <dxf>
      <font>
        <color rgb="FF993300"/>
      </font>
      <fill>
        <patternFill patternType="solid">
          <fgColor rgb="FFFFFF99"/>
          <bgColor rgb="FFFFFF9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>
          <bgColor rgb="FFF4C7C3"/>
        </patternFill>
      </fill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ont>
        <color rgb="FF993300"/>
      </font>
      <fill>
        <patternFill patternType="solid">
          <fgColor rgb="FFFF8080"/>
          <bgColor rgb="FFFF8080"/>
        </patternFill>
      </fill>
    </dxf>
    <dxf>
      <font>
        <color rgb="FF993300"/>
      </font>
      <fill>
        <patternFill patternType="solid">
          <fgColor rgb="FFFFFF99"/>
          <bgColor rgb="FFFFFF9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>
          <bgColor rgb="FFF4C7C3"/>
        </patternFill>
      </fill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ont>
        <color rgb="FF993300"/>
      </font>
      <fill>
        <patternFill patternType="solid">
          <fgColor rgb="FFFF8080"/>
          <bgColor rgb="FFFF8080"/>
        </patternFill>
      </fill>
    </dxf>
    <dxf>
      <font>
        <color rgb="FF993300"/>
      </font>
      <fill>
        <patternFill patternType="solid">
          <fgColor rgb="FFFFFF99"/>
          <bgColor rgb="FFFFFF9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93300"/>
      </font>
      <fill>
        <patternFill patternType="solid">
          <fgColor rgb="FFFF8080"/>
          <bgColor rgb="FFFF8080"/>
        </patternFill>
      </fill>
    </dxf>
    <dxf>
      <font>
        <color rgb="FF9933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>
          <bgColor rgb="FF8DB3E2"/>
        </patternFill>
      </fill>
    </dxf>
    <dxf>
      <fill>
        <patternFill>
          <bgColor rgb="FF8DB3E2"/>
        </patternFill>
      </fill>
    </dxf>
    <dxf>
      <fill>
        <patternFill>
          <bgColor rgb="FF8DB3E2"/>
        </patternFill>
      </fill>
    </dxf>
    <dxf>
      <fill>
        <patternFill>
          <bgColor rgb="FF8DB3E2"/>
        </patternFill>
      </fill>
    </dxf>
    <dxf>
      <fill>
        <patternFill>
          <bgColor rgb="FF8DB3E2"/>
        </patternFill>
      </fill>
    </dxf>
    <dxf>
      <fill>
        <patternFill>
          <bgColor rgb="FF8DB3E2"/>
        </patternFill>
      </fill>
    </dxf>
    <dxf>
      <fill>
        <patternFill>
          <bgColor rgb="FF8DB3E2"/>
        </patternFill>
      </fill>
    </dxf>
    <dxf>
      <fill>
        <patternFill>
          <bgColor rgb="FF8DB3E2"/>
        </patternFill>
      </fill>
    </dxf>
    <dxf>
      <fill>
        <patternFill>
          <bgColor rgb="FF8DB3E2"/>
        </patternFill>
      </fill>
    </dxf>
    <dxf>
      <fill>
        <patternFill>
          <bgColor rgb="FF8DB3E2"/>
        </patternFill>
      </fill>
    </dxf>
    <dxf>
      <fill>
        <patternFill>
          <bgColor rgb="FF8DB3E2"/>
        </patternFill>
      </fill>
    </dxf>
    <dxf>
      <fill>
        <patternFill>
          <bgColor rgb="FF8DB3E2"/>
        </patternFill>
      </fill>
    </dxf>
    <dxf>
      <fill>
        <patternFill>
          <bgColor rgb="FF8DB3E2"/>
        </patternFill>
      </fill>
    </dxf>
    <dxf>
      <fill>
        <patternFill>
          <bgColor rgb="FF8DB3E2"/>
        </patternFill>
      </fill>
    </dxf>
    <dxf>
      <fill>
        <patternFill>
          <bgColor rgb="FF8DB3E2"/>
        </patternFill>
      </fill>
    </dxf>
    <dxf>
      <font>
        <color rgb="FF993300"/>
      </font>
      <fill>
        <patternFill patternType="solid">
          <fgColor rgb="FFFF8080"/>
          <bgColor rgb="FFFF8080"/>
        </patternFill>
      </fill>
    </dxf>
    <dxf>
      <font>
        <color rgb="FF993300"/>
      </font>
      <fill>
        <patternFill patternType="solid">
          <fgColor rgb="FFFFFF99"/>
          <bgColor rgb="FFFFFF9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>
          <bgColor rgb="FFF4C7C3"/>
        </patternFill>
      </fill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93300"/>
      </font>
      <fill>
        <patternFill patternType="solid">
          <fgColor rgb="FFFF8080"/>
          <bgColor rgb="FFFF8080"/>
        </patternFill>
      </fill>
    </dxf>
    <dxf>
      <font>
        <color rgb="FF993300"/>
      </font>
      <fill>
        <patternFill patternType="solid">
          <fgColor rgb="FFFFFF99"/>
          <bgColor rgb="FFFFFF99"/>
        </patternFill>
      </fill>
    </dxf>
    <dxf>
      <fill>
        <patternFill>
          <bgColor rgb="FFF4C7C3"/>
        </patternFill>
      </fill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ill>
        <patternFill>
          <bgColor rgb="FF8DB3E2"/>
        </patternFill>
      </fill>
      <border diagonalUp="0" diagonalDown="0"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autoTitleDeleted val="1"/>
    <c:plotArea>
      <c:layout>
        <c:manualLayout>
          <c:xMode val="edge"/>
          <c:yMode val="edge"/>
          <c:x val="2.0700037636432068E-2"/>
          <c:y val="5.8962332052361323E-2"/>
          <c:w val="0.9439217162213025"/>
          <c:h val="0.84198210170771948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'Динамика ТТ'!$C$60</c:f>
              <c:strCache>
                <c:ptCount val="1"/>
                <c:pt idx="0">
                  <c:v>02.03.18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ТТ'!$C$61:$C$69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'Динамика ТТ'!$D$60</c:f>
              <c:strCache>
                <c:ptCount val="1"/>
                <c:pt idx="0">
                  <c:v>03.03.18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ТТ'!$D$61:$D$69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'Динамика ТТ'!$E$60</c:f>
              <c:strCache>
                <c:ptCount val="1"/>
                <c:pt idx="0">
                  <c:v>04.03.18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ТТ'!$E$61:$E$69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'Динамика ТТ'!$F$60</c:f>
              <c:strCache>
                <c:ptCount val="1"/>
                <c:pt idx="0">
                  <c:v>05.03.18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ТТ'!$F$61:$F$69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'Динамика ТТ'!$G$60</c:f>
              <c:strCache>
                <c:ptCount val="1"/>
                <c:pt idx="0">
                  <c:v>06.03.18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ТТ'!$G$61:$G$69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'Динамика ТТ'!$H$60</c:f>
              <c:strCache>
                <c:ptCount val="1"/>
                <c:pt idx="0">
                  <c:v>07.03.18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ТТ'!$H$61:$H$69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6"/>
          <c:order val="6"/>
          <c:tx>
            <c:strRef>
              <c:f>'Динамика ТТ'!$I$60</c:f>
              <c:strCache>
                <c:ptCount val="1"/>
                <c:pt idx="0">
                  <c:v>08.03.18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ТТ'!$I$61:$I$69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7"/>
          <c:order val="7"/>
          <c:tx>
            <c:strRef>
              <c:f>'Динамика ТТ'!$J$60</c:f>
              <c:strCache>
                <c:ptCount val="1"/>
                <c:pt idx="0">
                  <c:v>09.03.18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ТТ'!$J$61:$J$69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8"/>
          <c:order val="8"/>
          <c:tx>
            <c:strRef>
              <c:f>'Динамика ТТ'!$K$60</c:f>
              <c:strCache>
                <c:ptCount val="1"/>
                <c:pt idx="0">
                  <c:v>10.03.18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ТТ'!$K$61:$K$69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9"/>
          <c:order val="9"/>
          <c:tx>
            <c:strRef>
              <c:f>'Динамика ТТ'!$L$60</c:f>
              <c:strCache>
                <c:ptCount val="1"/>
                <c:pt idx="0">
                  <c:v>11.03.18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ТТ'!$L$61:$L$69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0"/>
          <c:order val="10"/>
          <c:tx>
            <c:strRef>
              <c:f>'Динамика ТТ'!$M$60</c:f>
              <c:strCache>
                <c:ptCount val="1"/>
                <c:pt idx="0">
                  <c:v>12.03.18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ТТ'!$M$61:$M$69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1"/>
          <c:order val="11"/>
          <c:tx>
            <c:strRef>
              <c:f>'Динамика ТТ'!$N$60</c:f>
              <c:strCache>
                <c:ptCount val="1"/>
                <c:pt idx="0">
                  <c:v>13.03.18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ТТ'!$N$61:$N$69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2"/>
          <c:order val="12"/>
          <c:tx>
            <c:strRef>
              <c:f>'Динамика ТТ'!$O$60</c:f>
              <c:strCache>
                <c:ptCount val="1"/>
                <c:pt idx="0">
                  <c:v>14.03.18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ТТ'!$O$61:$O$69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3"/>
          <c:order val="13"/>
          <c:tx>
            <c:strRef>
              <c:f>'Динамика ТТ'!$P$60</c:f>
              <c:strCache>
                <c:ptCount val="1"/>
                <c:pt idx="0">
                  <c:v>15.03.18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ТТ'!$P$61:$P$69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4"/>
          <c:order val="14"/>
          <c:tx>
            <c:strRef>
              <c:f>'Динамика ТТ'!$Q$60</c:f>
              <c:strCache>
                <c:ptCount val="1"/>
                <c:pt idx="0">
                  <c:v>16.03.18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ТТ'!$Q$61:$Q$69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5"/>
          <c:order val="15"/>
          <c:tx>
            <c:strRef>
              <c:f>'Динамика ТТ'!$R$60</c:f>
              <c:strCache>
                <c:ptCount val="1"/>
                <c:pt idx="0">
                  <c:v>17.03.18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ТТ'!$R$61:$R$69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6"/>
          <c:order val="16"/>
          <c:tx>
            <c:strRef>
              <c:f>'Динамика ТТ'!$S$60</c:f>
              <c:strCache>
                <c:ptCount val="1"/>
                <c:pt idx="0">
                  <c:v>18.03.18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ТТ'!$S$61:$S$69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7"/>
          <c:order val="17"/>
          <c:tx>
            <c:strRef>
              <c:f>'Динамика ТТ'!$T$60</c:f>
              <c:strCache>
                <c:ptCount val="1"/>
                <c:pt idx="0">
                  <c:v>19.03.18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ТТ'!$T$61:$T$69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8"/>
          <c:order val="18"/>
          <c:tx>
            <c:strRef>
              <c:f>'Динамика ТТ'!$U$60</c:f>
              <c:strCache>
                <c:ptCount val="1"/>
                <c:pt idx="0">
                  <c:v>20.03.18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ТТ'!$U$61:$U$69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9"/>
          <c:order val="19"/>
          <c:tx>
            <c:strRef>
              <c:f>'Динамика ТТ'!$V$60</c:f>
              <c:strCache>
                <c:ptCount val="1"/>
                <c:pt idx="0">
                  <c:v>21.03.18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ТТ'!$V$61:$V$69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0"/>
          <c:order val="20"/>
          <c:tx>
            <c:strRef>
              <c:f>'Динамика ТТ'!$W$60</c:f>
              <c:strCache>
                <c:ptCount val="1"/>
                <c:pt idx="0">
                  <c:v>22.03.18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ТТ'!$W$61:$W$69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1"/>
          <c:order val="21"/>
          <c:tx>
            <c:strRef>
              <c:f>'Динамика ТТ'!$X$60</c:f>
              <c:strCache>
                <c:ptCount val="1"/>
                <c:pt idx="0">
                  <c:v>23.03.18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ТТ'!$X$61:$X$69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2"/>
          <c:order val="22"/>
          <c:tx>
            <c:strRef>
              <c:f>'Динамика ТТ'!$Y$60</c:f>
              <c:strCache>
                <c:ptCount val="1"/>
                <c:pt idx="0">
                  <c:v>24.03.18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ТТ'!$Y$61:$Y$69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3"/>
          <c:order val="23"/>
          <c:tx>
            <c:strRef>
              <c:f>'Динамика ТТ'!$Z$60</c:f>
              <c:strCache>
                <c:ptCount val="1"/>
                <c:pt idx="0">
                  <c:v>25.03.18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ТТ'!$Z$61:$Z$69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4"/>
          <c:order val="24"/>
          <c:tx>
            <c:strRef>
              <c:f>'Динамика ТТ'!$AA$60</c:f>
              <c:strCache>
                <c:ptCount val="1"/>
                <c:pt idx="0">
                  <c:v>26.03.18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ТТ'!$AA$61:$AA$69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5"/>
          <c:order val="25"/>
          <c:tx>
            <c:strRef>
              <c:f>'Динамика ТТ'!$AB$60</c:f>
              <c:strCache>
                <c:ptCount val="1"/>
                <c:pt idx="0">
                  <c:v>27.03.18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ТТ'!$AB$61:$AB$69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6"/>
          <c:order val="26"/>
          <c:tx>
            <c:strRef>
              <c:f>'Динамика ТТ'!$AC$60</c:f>
              <c:strCache>
                <c:ptCount val="1"/>
                <c:pt idx="0">
                  <c:v>28.03.18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ТТ'!$AC$61:$AC$69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7"/>
          <c:order val="27"/>
          <c:tx>
            <c:strRef>
              <c:f>'Динамика ТТ'!$AD$60</c:f>
              <c:strCache>
                <c:ptCount val="1"/>
                <c:pt idx="0">
                  <c:v>29.03.18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ТТ'!$AD$61:$AD$69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8"/>
          <c:order val="28"/>
          <c:tx>
            <c:strRef>
              <c:f>'Динамика ТТ'!$AE$60</c:f>
              <c:strCache>
                <c:ptCount val="1"/>
                <c:pt idx="0">
                  <c:v>30.03.18</c:v>
                </c:pt>
              </c:strCache>
            </c:strRef>
          </c:tx>
          <c:spPr>
            <a:solidFill>
              <a:srgbClr val="BEA413"/>
            </a:solidFill>
          </c:spPr>
          <c:invertIfNegative val="1"/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ТТ'!$AE$61:$AE$69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07840"/>
        <c:axId val="191109376"/>
      </c:barChart>
      <c:catAx>
        <c:axId val="19110784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</a:defRPr>
            </a:pPr>
            <a:endParaRPr lang="ru-RU"/>
          </a:p>
        </c:txPr>
        <c:crossAx val="191109376"/>
        <c:crosses val="autoZero"/>
        <c:auto val="1"/>
        <c:lblAlgn val="ctr"/>
        <c:lblOffset val="100"/>
        <c:noMultiLvlLbl val="1"/>
      </c:catAx>
      <c:valAx>
        <c:axId val="19110937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</a:defRPr>
            </a:pPr>
            <a:endParaRPr lang="ru-RU"/>
          </a:p>
        </c:txPr>
        <c:crossAx val="19110784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000000"/>
              </a:solidFill>
            </a:defRPr>
          </a:pPr>
          <a:endParaRPr lang="ru-RU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autoTitleDeleted val="1"/>
    <c:plotArea>
      <c:layout>
        <c:manualLayout>
          <c:xMode val="edge"/>
          <c:yMode val="edge"/>
          <c:x val="1.695961041076767E-2"/>
          <c:y val="6.024103473389817E-2"/>
          <c:w val="0.95374681819098905"/>
          <c:h val="0.83855520349586277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'Динамика ТТ'!$B$26</c:f>
              <c:strCache>
                <c:ptCount val="1"/>
                <c:pt idx="0">
                  <c:v>01.03.18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ТТ'!$B$27:$B$36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'Динамика ТТ'!$C$26</c:f>
              <c:strCache>
                <c:ptCount val="1"/>
                <c:pt idx="0">
                  <c:v>02.03.18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ТТ'!$C$27:$C$36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'Динамика ТТ'!$D$26</c:f>
              <c:strCache>
                <c:ptCount val="1"/>
                <c:pt idx="0">
                  <c:v>03.03.18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ТТ'!$D$27:$D$36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'Динамика ТТ'!$E$26</c:f>
              <c:strCache>
                <c:ptCount val="1"/>
                <c:pt idx="0">
                  <c:v>04.03.18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ТТ'!$E$27:$E$36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'Динамика ТТ'!$F$26</c:f>
              <c:strCache>
                <c:ptCount val="1"/>
                <c:pt idx="0">
                  <c:v>05.03.18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ТТ'!$F$27:$F$36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'Динамика ТТ'!$G$26</c:f>
              <c:strCache>
                <c:ptCount val="1"/>
                <c:pt idx="0">
                  <c:v>06.03.18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ТТ'!$G$27:$G$36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6"/>
          <c:order val="6"/>
          <c:tx>
            <c:strRef>
              <c:f>'Динамика ТТ'!$H$26</c:f>
              <c:strCache>
                <c:ptCount val="1"/>
                <c:pt idx="0">
                  <c:v>07.03.18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ТТ'!$H$27:$H$36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7"/>
          <c:order val="7"/>
          <c:tx>
            <c:strRef>
              <c:f>'Динамика ТТ'!$I$26</c:f>
              <c:strCache>
                <c:ptCount val="1"/>
                <c:pt idx="0">
                  <c:v>08.03.18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ТТ'!$I$27:$I$36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8"/>
          <c:order val="8"/>
          <c:tx>
            <c:strRef>
              <c:f>'Динамика ТТ'!$J$26</c:f>
              <c:strCache>
                <c:ptCount val="1"/>
                <c:pt idx="0">
                  <c:v>09.03.18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ТТ'!$J$27:$J$36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9"/>
          <c:order val="9"/>
          <c:tx>
            <c:strRef>
              <c:f>'Динамика ТТ'!$K$26</c:f>
              <c:strCache>
                <c:ptCount val="1"/>
                <c:pt idx="0">
                  <c:v>10.03.18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ТТ'!$K$27:$K$36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0"/>
          <c:order val="10"/>
          <c:tx>
            <c:strRef>
              <c:f>'Динамика ТТ'!$L$26</c:f>
              <c:strCache>
                <c:ptCount val="1"/>
                <c:pt idx="0">
                  <c:v>11.03.18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ТТ'!$L$27:$L$36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1"/>
          <c:order val="11"/>
          <c:tx>
            <c:strRef>
              <c:f>'Динамика ТТ'!$M$26</c:f>
              <c:strCache>
                <c:ptCount val="1"/>
                <c:pt idx="0">
                  <c:v>12.03.18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ТТ'!$M$27:$M$36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2"/>
          <c:order val="12"/>
          <c:tx>
            <c:strRef>
              <c:f>'Динамика ТТ'!$N$26</c:f>
              <c:strCache>
                <c:ptCount val="1"/>
                <c:pt idx="0">
                  <c:v>13.03.18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ТТ'!$N$27:$N$36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3"/>
          <c:order val="13"/>
          <c:tx>
            <c:strRef>
              <c:f>'Динамика ТТ'!$O$26</c:f>
              <c:strCache>
                <c:ptCount val="1"/>
                <c:pt idx="0">
                  <c:v>14.03.18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ТТ'!$O$27:$O$36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4"/>
          <c:order val="14"/>
          <c:tx>
            <c:strRef>
              <c:f>'Динамика ТТ'!$P$26</c:f>
              <c:strCache>
                <c:ptCount val="1"/>
                <c:pt idx="0">
                  <c:v>15.03.18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ТТ'!$P$27:$P$36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5"/>
          <c:order val="15"/>
          <c:tx>
            <c:strRef>
              <c:f>'Динамика ТТ'!$Q$26</c:f>
              <c:strCache>
                <c:ptCount val="1"/>
                <c:pt idx="0">
                  <c:v>16.03.18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ТТ'!$Q$27:$Q$36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6"/>
          <c:order val="16"/>
          <c:tx>
            <c:strRef>
              <c:f>'Динамика ТТ'!$R$26</c:f>
              <c:strCache>
                <c:ptCount val="1"/>
                <c:pt idx="0">
                  <c:v>17.03.18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ТТ'!$R$27:$R$36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7"/>
          <c:order val="17"/>
          <c:tx>
            <c:strRef>
              <c:f>'Динамика ТТ'!$S$26</c:f>
              <c:strCache>
                <c:ptCount val="1"/>
                <c:pt idx="0">
                  <c:v>18.03.18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ТТ'!$S$27:$S$36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8"/>
          <c:order val="18"/>
          <c:tx>
            <c:strRef>
              <c:f>'Динамика ТТ'!$T$26</c:f>
              <c:strCache>
                <c:ptCount val="1"/>
                <c:pt idx="0">
                  <c:v>19.03.18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ТТ'!$T$27:$T$36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9"/>
          <c:order val="19"/>
          <c:tx>
            <c:strRef>
              <c:f>'Динамика ТТ'!$U$26</c:f>
              <c:strCache>
                <c:ptCount val="1"/>
                <c:pt idx="0">
                  <c:v>20.03.18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ТТ'!$U$27:$U$36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0"/>
          <c:order val="20"/>
          <c:tx>
            <c:strRef>
              <c:f>'Динамика ТТ'!$V$26</c:f>
              <c:strCache>
                <c:ptCount val="1"/>
                <c:pt idx="0">
                  <c:v>21.03.18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ТТ'!$V$27:$V$36</c:f>
              <c:numCache>
                <c:formatCode>0%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1"/>
          <c:order val="21"/>
          <c:tx>
            <c:strRef>
              <c:f>'Динамика ТТ'!$W$26</c:f>
              <c:strCache>
                <c:ptCount val="1"/>
                <c:pt idx="0">
                  <c:v>22.03.18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ТТ'!$W$27:$W$36</c:f>
              <c:numCache>
                <c:formatCode>0%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2"/>
          <c:order val="22"/>
          <c:tx>
            <c:strRef>
              <c:f>'Динамика ТТ'!$X$26</c:f>
              <c:strCache>
                <c:ptCount val="1"/>
                <c:pt idx="0">
                  <c:v>23.03.18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ТТ'!$X$27:$X$36</c:f>
              <c:numCache>
                <c:formatCode>0%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3"/>
          <c:order val="23"/>
          <c:tx>
            <c:strRef>
              <c:f>'Динамика ТТ'!$Y$26</c:f>
              <c:strCache>
                <c:ptCount val="1"/>
                <c:pt idx="0">
                  <c:v>24.03.18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ТТ'!$Y$27:$Y$36</c:f>
              <c:numCache>
                <c:formatCode>0%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4"/>
          <c:order val="24"/>
          <c:tx>
            <c:strRef>
              <c:f>'Динамика ТТ'!$Z$26</c:f>
              <c:strCache>
                <c:ptCount val="1"/>
                <c:pt idx="0">
                  <c:v>25.03.18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ТТ'!$Z$27:$Z$36</c:f>
              <c:numCache>
                <c:formatCode>0%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5"/>
          <c:order val="25"/>
          <c:tx>
            <c:strRef>
              <c:f>'Динамика ТТ'!$AA$26</c:f>
              <c:strCache>
                <c:ptCount val="1"/>
                <c:pt idx="0">
                  <c:v>26.03.18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ТТ'!$AA$27:$AA$36</c:f>
              <c:numCache>
                <c:formatCode>0%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6"/>
          <c:order val="26"/>
          <c:tx>
            <c:strRef>
              <c:f>'Динамика ТТ'!$AB$26</c:f>
              <c:strCache>
                <c:ptCount val="1"/>
                <c:pt idx="0">
                  <c:v>27.03.18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ТТ'!$AB$27:$AB$36</c:f>
              <c:numCache>
                <c:formatCode>0%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7"/>
          <c:order val="27"/>
          <c:tx>
            <c:strRef>
              <c:f>'Динамика ТТ'!$AC$26</c:f>
              <c:strCache>
                <c:ptCount val="1"/>
                <c:pt idx="0">
                  <c:v>28.03.18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ТТ'!$AC$27:$AC$36</c:f>
              <c:numCache>
                <c:formatCode>0%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8"/>
          <c:order val="28"/>
          <c:tx>
            <c:strRef>
              <c:f>'Динамика ТТ'!$AD$26</c:f>
              <c:strCache>
                <c:ptCount val="1"/>
                <c:pt idx="0">
                  <c:v>29.03.18</c:v>
                </c:pt>
              </c:strCache>
            </c:strRef>
          </c:tx>
          <c:spPr>
            <a:solidFill>
              <a:srgbClr val="BEA413"/>
            </a:solidFill>
          </c:spPr>
          <c:invertIfNegative val="1"/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ТТ'!$AD$27:$AD$36</c:f>
              <c:numCache>
                <c:formatCode>0%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9"/>
          <c:order val="29"/>
          <c:tx>
            <c:strRef>
              <c:f>'Динамика ТТ'!$AE$26</c:f>
              <c:strCache>
                <c:ptCount val="1"/>
                <c:pt idx="0">
                  <c:v>30.03.18</c:v>
                </c:pt>
              </c:strCache>
            </c:strRef>
          </c:tx>
          <c:spPr>
            <a:solidFill>
              <a:srgbClr val="0C5922"/>
            </a:solidFill>
          </c:spPr>
          <c:invertIfNegative val="1"/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ТТ'!$AE$27:$AE$36</c:f>
              <c:numCache>
                <c:formatCode>0%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31136"/>
        <c:axId val="155532672"/>
      </c:barChart>
      <c:catAx>
        <c:axId val="155531136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</a:defRPr>
            </a:pPr>
            <a:endParaRPr lang="ru-RU"/>
          </a:p>
        </c:txPr>
        <c:crossAx val="155532672"/>
        <c:crosses val="autoZero"/>
        <c:auto val="1"/>
        <c:lblAlgn val="ctr"/>
        <c:lblOffset val="100"/>
        <c:noMultiLvlLbl val="1"/>
      </c:catAx>
      <c:valAx>
        <c:axId val="15553267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</a:defRPr>
            </a:pPr>
            <a:endParaRPr lang="ru-RU"/>
          </a:p>
        </c:txPr>
        <c:crossAx val="15553113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000000"/>
              </a:solidFill>
            </a:defRPr>
          </a:pPr>
          <a:endParaRPr lang="ru-RU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'Динамика ТТ'!$A$5</c:f>
              <c:strCache>
                <c:ptCount val="1"/>
                <c:pt idx="0">
                  <c:v>Москва</c:v>
                </c:pt>
              </c:strCache>
            </c:strRef>
          </c:tx>
          <c:marker>
            <c:symbol val="none"/>
          </c:marker>
          <c:cat>
            <c:numRef>
              <c:f>'Динамика ТТ'!$B$4:$AF$4</c:f>
              <c:numCache>
                <c:formatCode>dd/mm/yy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'Динамика ТТ'!$B$5:$AF$5</c:f>
              <c:numCache>
                <c:formatCode>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'Динамика ТТ'!$A$6</c:f>
              <c:strCache>
                <c:ptCount val="1"/>
                <c:pt idx="0">
                  <c:v>СПб</c:v>
                </c:pt>
              </c:strCache>
            </c:strRef>
          </c:tx>
          <c:marker>
            <c:symbol val="none"/>
          </c:marker>
          <c:cat>
            <c:numRef>
              <c:f>'Динамика ТТ'!$B$4:$AF$4</c:f>
              <c:numCache>
                <c:formatCode>dd/mm/yy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'Динамика ТТ'!$B$6:$AF$6</c:f>
              <c:numCache>
                <c:formatCode>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72096"/>
        <c:axId val="155573632"/>
      </c:lineChart>
      <c:dateAx>
        <c:axId val="155572096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crossAx val="155573632"/>
        <c:crosses val="autoZero"/>
        <c:auto val="1"/>
        <c:lblOffset val="100"/>
        <c:baseTimeUnit val="days"/>
      </c:dateAx>
      <c:valAx>
        <c:axId val="1555736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557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autoTitleDeleted val="1"/>
    <c:plotArea>
      <c:layout>
        <c:manualLayout>
          <c:xMode val="edge"/>
          <c:yMode val="edge"/>
          <c:x val="1.8065487391795261E-2"/>
          <c:y val="5.8962332052361323E-2"/>
          <c:w val="0.94655626646593882"/>
          <c:h val="0.84198210170771948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</c:spPr>
          <c:invertIfNegative val="1"/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SKU'!$B$62:$B$69</c:f>
              <c:numCache>
                <c:formatCode>0%</c:formatCode>
                <c:ptCount val="8"/>
                <c:pt idx="0">
                  <c:v>0.92086330935251803</c:v>
                </c:pt>
                <c:pt idx="1">
                  <c:v>0.82608695652173914</c:v>
                </c:pt>
                <c:pt idx="2">
                  <c:v>0.94586894586894588</c:v>
                </c:pt>
                <c:pt idx="3">
                  <c:v>0.98051948051948057</c:v>
                </c:pt>
                <c:pt idx="4">
                  <c:v>1</c:v>
                </c:pt>
                <c:pt idx="5">
                  <c:v>0.92156862745098034</c:v>
                </c:pt>
                <c:pt idx="6">
                  <c:v>0.93333333333333335</c:v>
                </c:pt>
                <c:pt idx="7">
                  <c:v>0.83766233766233766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ED7D31"/>
            </a:solidFill>
          </c:spPr>
          <c:invertIfNegative val="1"/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SKU'!$C$62:$C$69</c:f>
              <c:numCache>
                <c:formatCode>0%</c:formatCode>
                <c:ptCount val="8"/>
                <c:pt idx="0">
                  <c:v>0.91608391608391604</c:v>
                </c:pt>
                <c:pt idx="1">
                  <c:v>0.90909090909090906</c:v>
                </c:pt>
                <c:pt idx="2">
                  <c:v>0.94586894586894588</c:v>
                </c:pt>
                <c:pt idx="3">
                  <c:v>0.98051948051948057</c:v>
                </c:pt>
                <c:pt idx="4">
                  <c:v>1</c:v>
                </c:pt>
                <c:pt idx="5">
                  <c:v>0.85620915032679734</c:v>
                </c:pt>
                <c:pt idx="6">
                  <c:v>0.93333333333333335</c:v>
                </c:pt>
                <c:pt idx="7">
                  <c:v>0.97058823529411764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spPr>
            <a:solidFill>
              <a:srgbClr val="A5A5A5"/>
            </a:solidFill>
          </c:spPr>
          <c:invertIfNegative val="1"/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SKU'!$D$62:$D$69</c:f>
              <c:numCache>
                <c:formatCode>0%</c:formatCode>
                <c:ptCount val="8"/>
                <c:pt idx="0">
                  <c:v>0.91608391608391604</c:v>
                </c:pt>
                <c:pt idx="1">
                  <c:v>0.90909090909090906</c:v>
                </c:pt>
                <c:pt idx="2">
                  <c:v>0.94586894586894588</c:v>
                </c:pt>
                <c:pt idx="3">
                  <c:v>0.98051948051948057</c:v>
                </c:pt>
                <c:pt idx="4">
                  <c:v>1</c:v>
                </c:pt>
                <c:pt idx="5">
                  <c:v>0.85620915032679734</c:v>
                </c:pt>
                <c:pt idx="6">
                  <c:v>0.93333333333333335</c:v>
                </c:pt>
                <c:pt idx="7">
                  <c:v>0.97058823529411764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spPr>
            <a:solidFill>
              <a:srgbClr val="FFC000"/>
            </a:solidFill>
          </c:spPr>
          <c:invertIfNegative val="1"/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SKU'!$E$62:$E$69</c:f>
              <c:numCache>
                <c:formatCode>0%</c:formatCode>
                <c:ptCount val="8"/>
                <c:pt idx="0">
                  <c:v>0.91608391608391604</c:v>
                </c:pt>
                <c:pt idx="1">
                  <c:v>0.90909090909090906</c:v>
                </c:pt>
                <c:pt idx="2">
                  <c:v>0.94586894586894588</c:v>
                </c:pt>
                <c:pt idx="3">
                  <c:v>0.98051948051948057</c:v>
                </c:pt>
                <c:pt idx="4">
                  <c:v>1</c:v>
                </c:pt>
                <c:pt idx="5">
                  <c:v>0.85620915032679734</c:v>
                </c:pt>
                <c:pt idx="6">
                  <c:v>0.93333333333333335</c:v>
                </c:pt>
                <c:pt idx="7">
                  <c:v>0.97058823529411764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spPr>
            <a:solidFill>
              <a:srgbClr val="4472C4"/>
            </a:solidFill>
          </c:spPr>
          <c:invertIfNegative val="1"/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SKU'!$F$62:$F$69</c:f>
              <c:numCache>
                <c:formatCode>0%</c:formatCode>
                <c:ptCount val="8"/>
                <c:pt idx="0">
                  <c:v>0.91608391608391604</c:v>
                </c:pt>
                <c:pt idx="1">
                  <c:v>0.90909090909090906</c:v>
                </c:pt>
                <c:pt idx="2">
                  <c:v>0.95156695156695159</c:v>
                </c:pt>
                <c:pt idx="3">
                  <c:v>0.98051948051948057</c:v>
                </c:pt>
                <c:pt idx="4">
                  <c:v>0.87654320987654322</c:v>
                </c:pt>
                <c:pt idx="5">
                  <c:v>0.81372549019607843</c:v>
                </c:pt>
                <c:pt idx="6">
                  <c:v>0.93333333333333335</c:v>
                </c:pt>
                <c:pt idx="7">
                  <c:v>0.8441558441558441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spPr>
            <a:solidFill>
              <a:srgbClr val="70AD47"/>
            </a:solidFill>
          </c:spPr>
          <c:invertIfNegative val="1"/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SKU'!$G$62:$G$69</c:f>
              <c:numCache>
                <c:formatCode>0%</c:formatCode>
                <c:ptCount val="8"/>
                <c:pt idx="0">
                  <c:v>0.91608391608391604</c:v>
                </c:pt>
                <c:pt idx="1">
                  <c:v>0.90909090909090906</c:v>
                </c:pt>
                <c:pt idx="2">
                  <c:v>0.95156695156695159</c:v>
                </c:pt>
                <c:pt idx="3">
                  <c:v>0.98051948051948057</c:v>
                </c:pt>
                <c:pt idx="4">
                  <c:v>0.87654320987654322</c:v>
                </c:pt>
                <c:pt idx="5">
                  <c:v>0.81372549019607843</c:v>
                </c:pt>
                <c:pt idx="6">
                  <c:v>0.93333333333333335</c:v>
                </c:pt>
                <c:pt idx="7">
                  <c:v>0.8441558441558441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6"/>
          <c:order val="6"/>
          <c:spPr>
            <a:solidFill>
              <a:srgbClr val="5B9BD5"/>
            </a:solidFill>
          </c:spPr>
          <c:invertIfNegative val="1"/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SKU'!$H$62:$H$69</c:f>
              <c:numCache>
                <c:formatCode>0%</c:formatCode>
                <c:ptCount val="8"/>
                <c:pt idx="0">
                  <c:v>0.91608391608391604</c:v>
                </c:pt>
                <c:pt idx="1">
                  <c:v>0.90151515151515149</c:v>
                </c:pt>
                <c:pt idx="2">
                  <c:v>0.95441595441595439</c:v>
                </c:pt>
                <c:pt idx="3">
                  <c:v>0.98701298701298701</c:v>
                </c:pt>
                <c:pt idx="4">
                  <c:v>0.9859154929577465</c:v>
                </c:pt>
                <c:pt idx="5">
                  <c:v>0.77559912854030499</c:v>
                </c:pt>
                <c:pt idx="6">
                  <c:v>0.93333333333333335</c:v>
                </c:pt>
                <c:pt idx="7">
                  <c:v>0.91911764705882348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7"/>
          <c:order val="7"/>
          <c:spPr>
            <a:solidFill>
              <a:srgbClr val="ED7D31"/>
            </a:solidFill>
          </c:spPr>
          <c:invertIfNegative val="1"/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SKU'!$I$62:$I$69</c:f>
              <c:numCache>
                <c:formatCode>0%</c:formatCode>
                <c:ptCount val="8"/>
                <c:pt idx="0">
                  <c:v>0.91608391608391604</c:v>
                </c:pt>
                <c:pt idx="1">
                  <c:v>0.90151515151515149</c:v>
                </c:pt>
                <c:pt idx="2">
                  <c:v>0.95441595441595439</c:v>
                </c:pt>
                <c:pt idx="3">
                  <c:v>0.98701298701298701</c:v>
                </c:pt>
                <c:pt idx="4">
                  <c:v>0.9859154929577465</c:v>
                </c:pt>
                <c:pt idx="5">
                  <c:v>0.77559912854030499</c:v>
                </c:pt>
                <c:pt idx="6">
                  <c:v>0.93333333333333335</c:v>
                </c:pt>
                <c:pt idx="7">
                  <c:v>0.91911764705882348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8"/>
          <c:order val="8"/>
          <c:spPr>
            <a:solidFill>
              <a:srgbClr val="A5A5A5"/>
            </a:solidFill>
          </c:spPr>
          <c:invertIfNegative val="1"/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SKU'!$J$62:$J$69</c:f>
              <c:numCache>
                <c:formatCode>0%</c:formatCode>
                <c:ptCount val="8"/>
                <c:pt idx="0">
                  <c:v>0.91608391608391604</c:v>
                </c:pt>
                <c:pt idx="1">
                  <c:v>0.90151515151515149</c:v>
                </c:pt>
                <c:pt idx="2">
                  <c:v>0.95441595441595439</c:v>
                </c:pt>
                <c:pt idx="3">
                  <c:v>0.98701298701298701</c:v>
                </c:pt>
                <c:pt idx="4">
                  <c:v>0.9859154929577465</c:v>
                </c:pt>
                <c:pt idx="5">
                  <c:v>0.77559912854030499</c:v>
                </c:pt>
                <c:pt idx="6">
                  <c:v>0.93333333333333335</c:v>
                </c:pt>
                <c:pt idx="7">
                  <c:v>0.91911764705882348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9"/>
          <c:order val="9"/>
          <c:spPr>
            <a:solidFill>
              <a:srgbClr val="FFC000"/>
            </a:solidFill>
          </c:spPr>
          <c:invertIfNegative val="1"/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SKU'!$K$62:$K$69</c:f>
              <c:numCache>
                <c:formatCode>0%</c:formatCode>
                <c:ptCount val="8"/>
                <c:pt idx="0">
                  <c:v>0.91608391608391604</c:v>
                </c:pt>
                <c:pt idx="1">
                  <c:v>0.90151515151515149</c:v>
                </c:pt>
                <c:pt idx="2">
                  <c:v>0.95441595441595439</c:v>
                </c:pt>
                <c:pt idx="3">
                  <c:v>0.98701298701298701</c:v>
                </c:pt>
                <c:pt idx="4">
                  <c:v>0.9859154929577465</c:v>
                </c:pt>
                <c:pt idx="5">
                  <c:v>0.77559912854030499</c:v>
                </c:pt>
                <c:pt idx="6">
                  <c:v>0.93333333333333335</c:v>
                </c:pt>
                <c:pt idx="7">
                  <c:v>0.91911764705882348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0"/>
          <c:order val="10"/>
          <c:spPr>
            <a:solidFill>
              <a:srgbClr val="4472C4"/>
            </a:solidFill>
          </c:spPr>
          <c:invertIfNegative val="1"/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SKU'!$L$62:$L$69</c:f>
              <c:numCache>
                <c:formatCode>0%</c:formatCode>
                <c:ptCount val="8"/>
                <c:pt idx="0">
                  <c:v>0.91608391608391604</c:v>
                </c:pt>
                <c:pt idx="1">
                  <c:v>0.90151515151515149</c:v>
                </c:pt>
                <c:pt idx="2">
                  <c:v>0.95441595441595439</c:v>
                </c:pt>
                <c:pt idx="3">
                  <c:v>0.98701298701298701</c:v>
                </c:pt>
                <c:pt idx="4">
                  <c:v>0.9859154929577465</c:v>
                </c:pt>
                <c:pt idx="5">
                  <c:v>0.77559912854030499</c:v>
                </c:pt>
                <c:pt idx="6">
                  <c:v>0.93333333333333335</c:v>
                </c:pt>
                <c:pt idx="7">
                  <c:v>0.91911764705882348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1"/>
          <c:order val="11"/>
          <c:spPr>
            <a:solidFill>
              <a:srgbClr val="70AD47"/>
            </a:solidFill>
          </c:spPr>
          <c:invertIfNegative val="1"/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SKU'!$M$62:$M$69</c:f>
              <c:numCache>
                <c:formatCode>0%</c:formatCode>
                <c:ptCount val="8"/>
                <c:pt idx="0">
                  <c:v>0.93706293706293708</c:v>
                </c:pt>
                <c:pt idx="1">
                  <c:v>0.90909090909090906</c:v>
                </c:pt>
                <c:pt idx="2">
                  <c:v>0.96011396011396011</c:v>
                </c:pt>
                <c:pt idx="3">
                  <c:v>0.98701298701298701</c:v>
                </c:pt>
                <c:pt idx="4">
                  <c:v>0.87654320987654322</c:v>
                </c:pt>
                <c:pt idx="5">
                  <c:v>0.7570806100217865</c:v>
                </c:pt>
                <c:pt idx="6">
                  <c:v>0.93333333333333335</c:v>
                </c:pt>
                <c:pt idx="7">
                  <c:v>0.93382352941176472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2"/>
          <c:order val="12"/>
          <c:spPr>
            <a:solidFill>
              <a:srgbClr val="5B9BD5"/>
            </a:solidFill>
          </c:spPr>
          <c:invertIfNegative val="1"/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SKU'!$N$62:$N$69</c:f>
              <c:numCache>
                <c:formatCode>0%</c:formatCode>
                <c:ptCount val="8"/>
                <c:pt idx="0">
                  <c:v>0.93706293706293708</c:v>
                </c:pt>
                <c:pt idx="1">
                  <c:v>0.90909090909090906</c:v>
                </c:pt>
                <c:pt idx="2">
                  <c:v>0.94871794871794868</c:v>
                </c:pt>
                <c:pt idx="3">
                  <c:v>1</c:v>
                </c:pt>
                <c:pt idx="4">
                  <c:v>0.87654320987654322</c:v>
                </c:pt>
                <c:pt idx="5">
                  <c:v>0.73420479302832242</c:v>
                </c:pt>
                <c:pt idx="6">
                  <c:v>0.93333333333333335</c:v>
                </c:pt>
                <c:pt idx="7">
                  <c:v>0.82467532467532467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3"/>
          <c:order val="13"/>
          <c:spPr>
            <a:solidFill>
              <a:srgbClr val="ED7D31"/>
            </a:solidFill>
          </c:spPr>
          <c:invertIfNegative val="1"/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SKU'!$O$62:$O$69</c:f>
              <c:numCache>
                <c:formatCode>0%</c:formatCode>
                <c:ptCount val="8"/>
                <c:pt idx="0">
                  <c:v>0.94405594405594406</c:v>
                </c:pt>
                <c:pt idx="1">
                  <c:v>0.90909090909090906</c:v>
                </c:pt>
                <c:pt idx="2">
                  <c:v>0.94017094017094016</c:v>
                </c:pt>
                <c:pt idx="3">
                  <c:v>0.99350649350649356</c:v>
                </c:pt>
                <c:pt idx="4">
                  <c:v>0.9726027397260274</c:v>
                </c:pt>
                <c:pt idx="5">
                  <c:v>0.95776772247360487</c:v>
                </c:pt>
                <c:pt idx="6">
                  <c:v>0.93333333333333335</c:v>
                </c:pt>
                <c:pt idx="7">
                  <c:v>0.93382352941176472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4"/>
          <c:order val="14"/>
          <c:spPr>
            <a:solidFill>
              <a:srgbClr val="A5A5A5"/>
            </a:solidFill>
          </c:spPr>
          <c:invertIfNegative val="1"/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SKU'!$P$62:$P$69</c:f>
              <c:numCache>
                <c:formatCode>0%</c:formatCode>
                <c:ptCount val="8"/>
                <c:pt idx="0">
                  <c:v>0.94405594405594406</c:v>
                </c:pt>
                <c:pt idx="1">
                  <c:v>0.93023255813953487</c:v>
                </c:pt>
                <c:pt idx="2">
                  <c:v>0.86243386243386244</c:v>
                </c:pt>
                <c:pt idx="3">
                  <c:v>0.99350649350649356</c:v>
                </c:pt>
                <c:pt idx="4">
                  <c:v>0.9859154929577465</c:v>
                </c:pt>
                <c:pt idx="5">
                  <c:v>0.95625942684766219</c:v>
                </c:pt>
                <c:pt idx="6">
                  <c:v>0.93333333333333335</c:v>
                </c:pt>
                <c:pt idx="7">
                  <c:v>0.93382352941176472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5"/>
          <c:order val="15"/>
          <c:spPr>
            <a:solidFill>
              <a:srgbClr val="FFC000"/>
            </a:solidFill>
          </c:spPr>
          <c:invertIfNegative val="1"/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SKU'!$Q$62:$Q$69</c:f>
              <c:numCache>
                <c:formatCode>0%</c:formatCode>
                <c:ptCount val="8"/>
                <c:pt idx="0">
                  <c:v>0.95804195804195802</c:v>
                </c:pt>
                <c:pt idx="1">
                  <c:v>0.93023255813953487</c:v>
                </c:pt>
                <c:pt idx="2">
                  <c:v>0.94812680115273773</c:v>
                </c:pt>
                <c:pt idx="3">
                  <c:v>1</c:v>
                </c:pt>
                <c:pt idx="4">
                  <c:v>0.9859154929577465</c:v>
                </c:pt>
                <c:pt idx="5">
                  <c:v>0.95625942684766219</c:v>
                </c:pt>
                <c:pt idx="6">
                  <c:v>0.93333333333333335</c:v>
                </c:pt>
                <c:pt idx="7">
                  <c:v>0.93382352941176472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6"/>
          <c:order val="16"/>
          <c:spPr>
            <a:solidFill>
              <a:srgbClr val="4472C4"/>
            </a:solidFill>
          </c:spPr>
          <c:invertIfNegative val="1"/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SKU'!$R$62:$R$69</c:f>
              <c:numCache>
                <c:formatCode>0%</c:formatCode>
                <c:ptCount val="8"/>
                <c:pt idx="0">
                  <c:v>0.95804195804195802</c:v>
                </c:pt>
                <c:pt idx="1">
                  <c:v>0.93023255813953487</c:v>
                </c:pt>
                <c:pt idx="2">
                  <c:v>0.94812680115273773</c:v>
                </c:pt>
                <c:pt idx="3">
                  <c:v>1</c:v>
                </c:pt>
                <c:pt idx="4">
                  <c:v>0.9859154929577465</c:v>
                </c:pt>
                <c:pt idx="5">
                  <c:v>0.95625942684766219</c:v>
                </c:pt>
                <c:pt idx="6">
                  <c:v>0.93333333333333335</c:v>
                </c:pt>
                <c:pt idx="7">
                  <c:v>0.93382352941176472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7"/>
          <c:order val="17"/>
          <c:spPr>
            <a:solidFill>
              <a:srgbClr val="70AD47"/>
            </a:solidFill>
          </c:spPr>
          <c:invertIfNegative val="1"/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SKU'!$S$62:$S$69</c:f>
              <c:numCache>
                <c:formatCode>0%</c:formatCode>
                <c:ptCount val="8"/>
                <c:pt idx="0">
                  <c:v>0.95804195804195802</c:v>
                </c:pt>
                <c:pt idx="1">
                  <c:v>0.93023255813953487</c:v>
                </c:pt>
                <c:pt idx="2">
                  <c:v>0.94812680115273773</c:v>
                </c:pt>
                <c:pt idx="3">
                  <c:v>1</c:v>
                </c:pt>
                <c:pt idx="4">
                  <c:v>0.9859154929577465</c:v>
                </c:pt>
                <c:pt idx="5">
                  <c:v>0.95625942684766219</c:v>
                </c:pt>
                <c:pt idx="6">
                  <c:v>0.93333333333333335</c:v>
                </c:pt>
                <c:pt idx="7">
                  <c:v>0.93382352941176472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8"/>
          <c:order val="18"/>
          <c:spPr>
            <a:solidFill>
              <a:srgbClr val="5B9BD5"/>
            </a:solidFill>
          </c:spPr>
          <c:invertIfNegative val="1"/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SKU'!$T$62:$T$69</c:f>
              <c:numCache>
                <c:formatCode>0%</c:formatCode>
                <c:ptCount val="8"/>
                <c:pt idx="0">
                  <c:v>0.95804195804195802</c:v>
                </c:pt>
                <c:pt idx="1">
                  <c:v>0.93798449612403101</c:v>
                </c:pt>
                <c:pt idx="2">
                  <c:v>0.94797687861271673</c:v>
                </c:pt>
                <c:pt idx="3">
                  <c:v>1</c:v>
                </c:pt>
                <c:pt idx="4">
                  <c:v>0.9859154929577465</c:v>
                </c:pt>
                <c:pt idx="5">
                  <c:v>0.95776772247360487</c:v>
                </c:pt>
                <c:pt idx="6">
                  <c:v>0.93333333333333335</c:v>
                </c:pt>
                <c:pt idx="7">
                  <c:v>0.92647058823529416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9"/>
          <c:order val="19"/>
          <c:spPr>
            <a:solidFill>
              <a:srgbClr val="ED7D31"/>
            </a:solidFill>
          </c:spPr>
          <c:invertIfNegative val="1"/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SKU'!$U$62:$U$69</c:f>
              <c:numCache>
                <c:formatCode>0%</c:formatCode>
                <c:ptCount val="8"/>
                <c:pt idx="0">
                  <c:v>0.95804195804195802</c:v>
                </c:pt>
                <c:pt idx="1">
                  <c:v>0.90298507462686572</c:v>
                </c:pt>
                <c:pt idx="2">
                  <c:v>0.94034090909090906</c:v>
                </c:pt>
                <c:pt idx="3">
                  <c:v>1</c:v>
                </c:pt>
                <c:pt idx="4">
                  <c:v>0.9859154929577465</c:v>
                </c:pt>
                <c:pt idx="5">
                  <c:v>0.95969498910675377</c:v>
                </c:pt>
                <c:pt idx="6">
                  <c:v>0.93333333333333335</c:v>
                </c:pt>
                <c:pt idx="7">
                  <c:v>0.92647058823529416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0"/>
          <c:order val="20"/>
          <c:spPr>
            <a:solidFill>
              <a:srgbClr val="A5A5A5"/>
            </a:solidFill>
          </c:spPr>
          <c:invertIfNegative val="1"/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SKU'!$V$62:$V$69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1"/>
          <c:order val="21"/>
          <c:spPr>
            <a:solidFill>
              <a:srgbClr val="FFC000"/>
            </a:solidFill>
          </c:spPr>
          <c:invertIfNegative val="1"/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SKU'!$W$62:$W$69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2"/>
          <c:order val="22"/>
          <c:spPr>
            <a:solidFill>
              <a:srgbClr val="4472C4"/>
            </a:solidFill>
          </c:spPr>
          <c:invertIfNegative val="1"/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SKU'!$X$62:$X$69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3"/>
          <c:order val="23"/>
          <c:spPr>
            <a:solidFill>
              <a:srgbClr val="70AD47"/>
            </a:solidFill>
          </c:spPr>
          <c:invertIfNegative val="1"/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SKU'!$Y$62:$Y$69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4"/>
          <c:order val="24"/>
          <c:spPr>
            <a:solidFill>
              <a:srgbClr val="5B9BD5"/>
            </a:solidFill>
          </c:spPr>
          <c:invertIfNegative val="1"/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SKU'!$Z$62:$Z$69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5"/>
          <c:order val="25"/>
          <c:spPr>
            <a:solidFill>
              <a:srgbClr val="ED7D31"/>
            </a:solidFill>
          </c:spPr>
          <c:invertIfNegative val="1"/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SKU'!$AA$62:$AA$69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6"/>
          <c:order val="26"/>
          <c:spPr>
            <a:solidFill>
              <a:srgbClr val="A5A5A5"/>
            </a:solidFill>
          </c:spPr>
          <c:invertIfNegative val="1"/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SKU'!$AB$62:$AB$69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7"/>
          <c:order val="27"/>
          <c:spPr>
            <a:solidFill>
              <a:srgbClr val="FFC000"/>
            </a:solidFill>
          </c:spPr>
          <c:invertIfNegative val="1"/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SKU'!$AC$62:$AC$69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8"/>
          <c:order val="28"/>
          <c:spPr>
            <a:solidFill>
              <a:srgbClr val="4472C4"/>
            </a:solidFill>
          </c:spPr>
          <c:invertIfNegative val="1"/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SKU'!$AD$62:$AD$69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9"/>
          <c:order val="29"/>
          <c:spPr>
            <a:solidFill>
              <a:srgbClr val="0C5922"/>
            </a:solidFill>
          </c:spPr>
          <c:invertIfNegative val="1"/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SKU'!$AE$62:$AE$69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524800"/>
        <c:axId val="122526336"/>
      </c:barChart>
      <c:catAx>
        <c:axId val="12252480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</a:defRPr>
            </a:pPr>
            <a:endParaRPr lang="ru-RU"/>
          </a:p>
        </c:txPr>
        <c:crossAx val="122526336"/>
        <c:crosses val="autoZero"/>
        <c:auto val="1"/>
        <c:lblAlgn val="ctr"/>
        <c:lblOffset val="100"/>
        <c:noMultiLvlLbl val="1"/>
      </c:catAx>
      <c:valAx>
        <c:axId val="12252633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</a:defRPr>
            </a:pPr>
            <a:endParaRPr lang="ru-RU"/>
          </a:p>
        </c:txPr>
        <c:crossAx val="12252480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000000"/>
              </a:solidFill>
            </a:defRPr>
          </a:pPr>
          <a:endParaRPr lang="ru-RU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autoTitleDeleted val="1"/>
    <c:plotArea>
      <c:layout>
        <c:manualLayout>
          <c:xMode val="edge"/>
          <c:yMode val="edge"/>
          <c:x val="1.4801114540306328E-2"/>
          <c:y val="6.024103473389817E-2"/>
          <c:w val="0.95590531406145052"/>
          <c:h val="0.83855520349586277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'Динамика SKU'!$B$26</c:f>
              <c:strCache>
                <c:ptCount val="1"/>
                <c:pt idx="0">
                  <c:v>01.03.18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SKU'!$B$27:$B$37</c:f>
              <c:numCache>
                <c:formatCode>0%</c:formatCode>
                <c:ptCount val="11"/>
                <c:pt idx="0">
                  <c:v>0.8571428571428571</c:v>
                </c:pt>
                <c:pt idx="1">
                  <c:v>0.84210526315789469</c:v>
                </c:pt>
                <c:pt idx="2">
                  <c:v>0.97435897435897434</c:v>
                </c:pt>
                <c:pt idx="3">
                  <c:v>0.79175257731958759</c:v>
                </c:pt>
                <c:pt idx="4">
                  <c:v>0.92270531400966183</c:v>
                </c:pt>
                <c:pt idx="5">
                  <c:v>0.97802197802197799</c:v>
                </c:pt>
                <c:pt idx="6">
                  <c:v>0.74489795918367352</c:v>
                </c:pt>
                <c:pt idx="7">
                  <c:v>0.89393939393939392</c:v>
                </c:pt>
                <c:pt idx="8">
                  <c:v>0.875</c:v>
                </c:pt>
                <c:pt idx="9">
                  <c:v>0.80451127819548873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'Динамика SKU'!$C$26</c:f>
              <c:strCache>
                <c:ptCount val="1"/>
                <c:pt idx="0">
                  <c:v>02.03.18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SKU'!$C$27:$C$37</c:f>
              <c:numCache>
                <c:formatCode>0%</c:formatCode>
                <c:ptCount val="11"/>
                <c:pt idx="0">
                  <c:v>0.85119047619047616</c:v>
                </c:pt>
                <c:pt idx="1">
                  <c:v>0.85526315789473684</c:v>
                </c:pt>
                <c:pt idx="2">
                  <c:v>0.98290598290598286</c:v>
                </c:pt>
                <c:pt idx="3">
                  <c:v>0.80462184873949583</c:v>
                </c:pt>
                <c:pt idx="4">
                  <c:v>0.89903846153846156</c:v>
                </c:pt>
                <c:pt idx="5">
                  <c:v>0.96703296703296704</c:v>
                </c:pt>
                <c:pt idx="6">
                  <c:v>0.80612244897959184</c:v>
                </c:pt>
                <c:pt idx="7">
                  <c:v>0.91414141414141414</c:v>
                </c:pt>
                <c:pt idx="8">
                  <c:v>0.88513513513513509</c:v>
                </c:pt>
                <c:pt idx="9">
                  <c:v>0.80451127819548873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'Динамика SKU'!$D$26</c:f>
              <c:strCache>
                <c:ptCount val="1"/>
                <c:pt idx="0">
                  <c:v>03.03.18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SKU'!$D$27:$D$37</c:f>
              <c:numCache>
                <c:formatCode>0%</c:formatCode>
                <c:ptCount val="11"/>
                <c:pt idx="0">
                  <c:v>0.85119047619047616</c:v>
                </c:pt>
                <c:pt idx="1">
                  <c:v>0.85526315789473684</c:v>
                </c:pt>
                <c:pt idx="2">
                  <c:v>0.98290598290598286</c:v>
                </c:pt>
                <c:pt idx="3">
                  <c:v>0.80462184873949583</c:v>
                </c:pt>
                <c:pt idx="4">
                  <c:v>0.89903846153846156</c:v>
                </c:pt>
                <c:pt idx="5">
                  <c:v>0.96703296703296704</c:v>
                </c:pt>
                <c:pt idx="6">
                  <c:v>0.80612244897959184</c:v>
                </c:pt>
                <c:pt idx="7">
                  <c:v>0.91414141414141414</c:v>
                </c:pt>
                <c:pt idx="8">
                  <c:v>0.88513513513513509</c:v>
                </c:pt>
                <c:pt idx="9">
                  <c:v>0.80451127819548873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'Динамика SKU'!$E$26</c:f>
              <c:strCache>
                <c:ptCount val="1"/>
                <c:pt idx="0">
                  <c:v>04.03.18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SKU'!$E$27:$E$37</c:f>
              <c:numCache>
                <c:formatCode>0%</c:formatCode>
                <c:ptCount val="11"/>
                <c:pt idx="0">
                  <c:v>0.85119047619047616</c:v>
                </c:pt>
                <c:pt idx="1">
                  <c:v>0.85526315789473684</c:v>
                </c:pt>
                <c:pt idx="2">
                  <c:v>0.98290598290598286</c:v>
                </c:pt>
                <c:pt idx="3">
                  <c:v>0.80462184873949583</c:v>
                </c:pt>
                <c:pt idx="4">
                  <c:v>0.89903846153846156</c:v>
                </c:pt>
                <c:pt idx="5">
                  <c:v>0.96703296703296704</c:v>
                </c:pt>
                <c:pt idx="6">
                  <c:v>0.80612244897959184</c:v>
                </c:pt>
                <c:pt idx="7">
                  <c:v>0.91414141414141414</c:v>
                </c:pt>
                <c:pt idx="8">
                  <c:v>0.88513513513513509</c:v>
                </c:pt>
                <c:pt idx="9">
                  <c:v>0.80451127819548873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'Динамика SKU'!$F$26</c:f>
              <c:strCache>
                <c:ptCount val="1"/>
                <c:pt idx="0">
                  <c:v>05.03.18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SKU'!$F$27:$F$37</c:f>
              <c:numCache>
                <c:formatCode>0%</c:formatCode>
                <c:ptCount val="11"/>
                <c:pt idx="0">
                  <c:v>0.85119047619047616</c:v>
                </c:pt>
                <c:pt idx="1">
                  <c:v>0.86184210526315785</c:v>
                </c:pt>
                <c:pt idx="2">
                  <c:v>0.98290598290598286</c:v>
                </c:pt>
                <c:pt idx="3">
                  <c:v>0.8</c:v>
                </c:pt>
                <c:pt idx="4">
                  <c:v>0.91866028708133973</c:v>
                </c:pt>
                <c:pt idx="5">
                  <c:v>0.98901098901098905</c:v>
                </c:pt>
                <c:pt idx="6">
                  <c:v>0.79591836734693877</c:v>
                </c:pt>
                <c:pt idx="7">
                  <c:v>0.91959798994974873</c:v>
                </c:pt>
                <c:pt idx="8">
                  <c:v>0.89527027027027029</c:v>
                </c:pt>
                <c:pt idx="9">
                  <c:v>0.79699248120300747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'Динамика SKU'!$G$26</c:f>
              <c:strCache>
                <c:ptCount val="1"/>
                <c:pt idx="0">
                  <c:v>06.03.18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SKU'!$G$27:$G$37</c:f>
              <c:numCache>
                <c:formatCode>0%</c:formatCode>
                <c:ptCount val="11"/>
                <c:pt idx="0">
                  <c:v>0.85119047619047616</c:v>
                </c:pt>
                <c:pt idx="1">
                  <c:v>0.86184210526315785</c:v>
                </c:pt>
                <c:pt idx="2">
                  <c:v>0.98290598290598286</c:v>
                </c:pt>
                <c:pt idx="3">
                  <c:v>0.8</c:v>
                </c:pt>
                <c:pt idx="4">
                  <c:v>0.91866028708133973</c:v>
                </c:pt>
                <c:pt idx="5">
                  <c:v>0.98901098901098905</c:v>
                </c:pt>
                <c:pt idx="6">
                  <c:v>0.79591836734693877</c:v>
                </c:pt>
                <c:pt idx="7">
                  <c:v>0.91959798994974873</c:v>
                </c:pt>
                <c:pt idx="8">
                  <c:v>0.89527027027027029</c:v>
                </c:pt>
                <c:pt idx="9">
                  <c:v>0.79699248120300747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6"/>
          <c:order val="6"/>
          <c:tx>
            <c:strRef>
              <c:f>'Динамика SKU'!$H$26</c:f>
              <c:strCache>
                <c:ptCount val="1"/>
                <c:pt idx="0">
                  <c:v>07.03.18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SKU'!$H$27:$H$37</c:f>
              <c:numCache>
                <c:formatCode>0%</c:formatCode>
                <c:ptCount val="11"/>
                <c:pt idx="0">
                  <c:v>0.90506329113924056</c:v>
                </c:pt>
                <c:pt idx="1">
                  <c:v>0.91608391608391604</c:v>
                </c:pt>
                <c:pt idx="2">
                  <c:v>0.96581196581196582</c:v>
                </c:pt>
                <c:pt idx="3">
                  <c:v>0.80942184154175589</c:v>
                </c:pt>
                <c:pt idx="4">
                  <c:v>0.9138755980861244</c:v>
                </c:pt>
                <c:pt idx="5">
                  <c:v>0.98901098901098905</c:v>
                </c:pt>
                <c:pt idx="6">
                  <c:v>0.90909090909090906</c:v>
                </c:pt>
                <c:pt idx="7">
                  <c:v>0.98</c:v>
                </c:pt>
                <c:pt idx="8">
                  <c:v>0.89189189189189189</c:v>
                </c:pt>
                <c:pt idx="9">
                  <c:v>0.80451127819548873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7"/>
          <c:order val="7"/>
          <c:tx>
            <c:strRef>
              <c:f>'Динамика SKU'!$I$26</c:f>
              <c:strCache>
                <c:ptCount val="1"/>
                <c:pt idx="0">
                  <c:v>08.03.18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SKU'!$I$27:$I$37</c:f>
              <c:numCache>
                <c:formatCode>0%</c:formatCode>
                <c:ptCount val="11"/>
                <c:pt idx="0">
                  <c:v>0.90506329113924056</c:v>
                </c:pt>
                <c:pt idx="1">
                  <c:v>0.91608391608391604</c:v>
                </c:pt>
                <c:pt idx="2">
                  <c:v>0.96581196581196582</c:v>
                </c:pt>
                <c:pt idx="3">
                  <c:v>0.80942184154175589</c:v>
                </c:pt>
                <c:pt idx="4">
                  <c:v>0.9138755980861244</c:v>
                </c:pt>
                <c:pt idx="5">
                  <c:v>0.98901098901098905</c:v>
                </c:pt>
                <c:pt idx="6">
                  <c:v>0.90909090909090906</c:v>
                </c:pt>
                <c:pt idx="7">
                  <c:v>0.98</c:v>
                </c:pt>
                <c:pt idx="8">
                  <c:v>0.89189189189189189</c:v>
                </c:pt>
                <c:pt idx="9">
                  <c:v>0.80451127819548873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8"/>
          <c:order val="8"/>
          <c:tx>
            <c:strRef>
              <c:f>'Динамика SKU'!$J$26</c:f>
              <c:strCache>
                <c:ptCount val="1"/>
                <c:pt idx="0">
                  <c:v>09.03.18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SKU'!$J$27:$J$37</c:f>
              <c:numCache>
                <c:formatCode>0%</c:formatCode>
                <c:ptCount val="11"/>
                <c:pt idx="0">
                  <c:v>0.90506329113924056</c:v>
                </c:pt>
                <c:pt idx="1">
                  <c:v>0.91608391608391604</c:v>
                </c:pt>
                <c:pt idx="2">
                  <c:v>0.96581196581196582</c:v>
                </c:pt>
                <c:pt idx="3">
                  <c:v>0.80942184154175589</c:v>
                </c:pt>
                <c:pt idx="4">
                  <c:v>0.9138755980861244</c:v>
                </c:pt>
                <c:pt idx="5">
                  <c:v>0.98901098901098905</c:v>
                </c:pt>
                <c:pt idx="6">
                  <c:v>0.90909090909090906</c:v>
                </c:pt>
                <c:pt idx="7">
                  <c:v>0.98</c:v>
                </c:pt>
                <c:pt idx="8">
                  <c:v>0.89189189189189189</c:v>
                </c:pt>
                <c:pt idx="9">
                  <c:v>0.80451127819548873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9"/>
          <c:order val="9"/>
          <c:tx>
            <c:strRef>
              <c:f>'Динамика SKU'!$K$26</c:f>
              <c:strCache>
                <c:ptCount val="1"/>
                <c:pt idx="0">
                  <c:v>10.03.18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SKU'!$K$27:$K$37</c:f>
              <c:numCache>
                <c:formatCode>0%</c:formatCode>
                <c:ptCount val="11"/>
                <c:pt idx="0">
                  <c:v>0.90506329113924056</c:v>
                </c:pt>
                <c:pt idx="1">
                  <c:v>0.91608391608391604</c:v>
                </c:pt>
                <c:pt idx="2">
                  <c:v>0.96581196581196582</c:v>
                </c:pt>
                <c:pt idx="3">
                  <c:v>0.80942184154175589</c:v>
                </c:pt>
                <c:pt idx="4">
                  <c:v>0.9138755980861244</c:v>
                </c:pt>
                <c:pt idx="5">
                  <c:v>0.98901098901098905</c:v>
                </c:pt>
                <c:pt idx="6">
                  <c:v>0.90909090909090906</c:v>
                </c:pt>
                <c:pt idx="7">
                  <c:v>0.98</c:v>
                </c:pt>
                <c:pt idx="8">
                  <c:v>0.89189189189189189</c:v>
                </c:pt>
                <c:pt idx="9">
                  <c:v>0.80451127819548873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0"/>
          <c:order val="10"/>
          <c:tx>
            <c:strRef>
              <c:f>'Динамика SKU'!$L$26</c:f>
              <c:strCache>
                <c:ptCount val="1"/>
                <c:pt idx="0">
                  <c:v>11.03.18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SKU'!$L$27:$L$37</c:f>
              <c:numCache>
                <c:formatCode>0%</c:formatCode>
                <c:ptCount val="11"/>
                <c:pt idx="0">
                  <c:v>0.90506329113924056</c:v>
                </c:pt>
                <c:pt idx="1">
                  <c:v>0.91608391608391604</c:v>
                </c:pt>
                <c:pt idx="2">
                  <c:v>0.96581196581196582</c:v>
                </c:pt>
                <c:pt idx="3">
                  <c:v>0.80942184154175589</c:v>
                </c:pt>
                <c:pt idx="4">
                  <c:v>0.9138755980861244</c:v>
                </c:pt>
                <c:pt idx="5">
                  <c:v>0.98901098901098905</c:v>
                </c:pt>
                <c:pt idx="6">
                  <c:v>0.90909090909090906</c:v>
                </c:pt>
                <c:pt idx="7">
                  <c:v>0.98</c:v>
                </c:pt>
                <c:pt idx="8">
                  <c:v>0.89189189189189189</c:v>
                </c:pt>
                <c:pt idx="9">
                  <c:v>0.80451127819548873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1"/>
          <c:order val="11"/>
          <c:tx>
            <c:strRef>
              <c:f>'Динамика SKU'!$M$26</c:f>
              <c:strCache>
                <c:ptCount val="1"/>
                <c:pt idx="0">
                  <c:v>12.03.18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SKU'!$M$27:$M$37</c:f>
              <c:numCache>
                <c:formatCode>0%</c:formatCode>
                <c:ptCount val="11"/>
                <c:pt idx="0">
                  <c:v>0.89873417721518989</c:v>
                </c:pt>
                <c:pt idx="1">
                  <c:v>0.91608391608391604</c:v>
                </c:pt>
                <c:pt idx="2">
                  <c:v>0.96581196581196582</c:v>
                </c:pt>
                <c:pt idx="3">
                  <c:v>0.79288702928870292</c:v>
                </c:pt>
                <c:pt idx="4">
                  <c:v>0.90952380952380951</c:v>
                </c:pt>
                <c:pt idx="5">
                  <c:v>0.98901098901098905</c:v>
                </c:pt>
                <c:pt idx="6">
                  <c:v>0.89772727272727271</c:v>
                </c:pt>
                <c:pt idx="7">
                  <c:v>0.98</c:v>
                </c:pt>
                <c:pt idx="8">
                  <c:v>0.90653153153153154</c:v>
                </c:pt>
                <c:pt idx="9">
                  <c:v>0.79699248120300747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2"/>
          <c:order val="12"/>
          <c:tx>
            <c:strRef>
              <c:f>'Динамика SKU'!$N$26</c:f>
              <c:strCache>
                <c:ptCount val="1"/>
                <c:pt idx="0">
                  <c:v>13.03.18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SKU'!$N$27:$N$37</c:f>
              <c:numCache>
                <c:formatCode>0%</c:formatCode>
                <c:ptCount val="11"/>
                <c:pt idx="0">
                  <c:v>0.90506329113924056</c:v>
                </c:pt>
                <c:pt idx="1">
                  <c:v>0.93006993006993011</c:v>
                </c:pt>
                <c:pt idx="2">
                  <c:v>0.96581196581196582</c:v>
                </c:pt>
                <c:pt idx="3">
                  <c:v>0.8029350104821803</c:v>
                </c:pt>
                <c:pt idx="4">
                  <c:v>0.90952380952380951</c:v>
                </c:pt>
                <c:pt idx="5">
                  <c:v>0.98901098901098905</c:v>
                </c:pt>
                <c:pt idx="6">
                  <c:v>0.88636363636363635</c:v>
                </c:pt>
                <c:pt idx="7">
                  <c:v>0.98</c:v>
                </c:pt>
                <c:pt idx="8">
                  <c:v>0.90540540540540537</c:v>
                </c:pt>
                <c:pt idx="9">
                  <c:v>0.79699248120300747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3"/>
          <c:order val="13"/>
          <c:tx>
            <c:strRef>
              <c:f>'Динамика SKU'!$O$26</c:f>
              <c:strCache>
                <c:ptCount val="1"/>
                <c:pt idx="0">
                  <c:v>14.03.18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SKU'!$O$27:$O$37</c:f>
              <c:numCache>
                <c:formatCode>0%</c:formatCode>
                <c:ptCount val="11"/>
                <c:pt idx="0">
                  <c:v>0.89873417721518989</c:v>
                </c:pt>
                <c:pt idx="1">
                  <c:v>0.93006993006993011</c:v>
                </c:pt>
                <c:pt idx="2">
                  <c:v>0.94871794871794868</c:v>
                </c:pt>
                <c:pt idx="3">
                  <c:v>0.83974358974358976</c:v>
                </c:pt>
                <c:pt idx="4">
                  <c:v>0.91866028708133973</c:v>
                </c:pt>
                <c:pt idx="5">
                  <c:v>0.98901098901098905</c:v>
                </c:pt>
                <c:pt idx="6">
                  <c:v>0.86363636363636365</c:v>
                </c:pt>
                <c:pt idx="7">
                  <c:v>0.94</c:v>
                </c:pt>
                <c:pt idx="8">
                  <c:v>0.90540540540540537</c:v>
                </c:pt>
                <c:pt idx="9">
                  <c:v>0.81954887218045114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4"/>
          <c:order val="14"/>
          <c:tx>
            <c:strRef>
              <c:f>'Динамика SKU'!$P$26</c:f>
              <c:strCache>
                <c:ptCount val="1"/>
                <c:pt idx="0">
                  <c:v>15.03.18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SKU'!$P$27:$P$37</c:f>
              <c:numCache>
                <c:formatCode>0%</c:formatCode>
                <c:ptCount val="11"/>
                <c:pt idx="0">
                  <c:v>0.89873417721518989</c:v>
                </c:pt>
                <c:pt idx="1">
                  <c:v>0.91608391608391604</c:v>
                </c:pt>
                <c:pt idx="2">
                  <c:v>0.94871794871794868</c:v>
                </c:pt>
                <c:pt idx="3">
                  <c:v>0.84698275862068961</c:v>
                </c:pt>
                <c:pt idx="4">
                  <c:v>0.95121951219512191</c:v>
                </c:pt>
                <c:pt idx="5">
                  <c:v>0.98901098901098905</c:v>
                </c:pt>
                <c:pt idx="6">
                  <c:v>0.90909090909090906</c:v>
                </c:pt>
                <c:pt idx="7">
                  <c:v>0.94499999999999995</c:v>
                </c:pt>
                <c:pt idx="8">
                  <c:v>0.90878378378378377</c:v>
                </c:pt>
                <c:pt idx="9">
                  <c:v>0.83458646616541354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5"/>
          <c:order val="15"/>
          <c:tx>
            <c:strRef>
              <c:f>'Динамика SKU'!$Q$26</c:f>
              <c:strCache>
                <c:ptCount val="1"/>
                <c:pt idx="0">
                  <c:v>16.03.18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SKU'!$Q$27:$Q$37</c:f>
              <c:numCache>
                <c:formatCode>0%</c:formatCode>
                <c:ptCount val="11"/>
                <c:pt idx="0">
                  <c:v>0.90506329113924056</c:v>
                </c:pt>
                <c:pt idx="1">
                  <c:v>0.92307692307692313</c:v>
                </c:pt>
                <c:pt idx="2">
                  <c:v>0.90598290598290598</c:v>
                </c:pt>
                <c:pt idx="3">
                  <c:v>0.83655913978494623</c:v>
                </c:pt>
                <c:pt idx="4">
                  <c:v>0.92270531400966183</c:v>
                </c:pt>
                <c:pt idx="5">
                  <c:v>0.97802197802197799</c:v>
                </c:pt>
                <c:pt idx="6">
                  <c:v>0.90909090909090906</c:v>
                </c:pt>
                <c:pt idx="7">
                  <c:v>0.92462311557788945</c:v>
                </c:pt>
                <c:pt idx="8">
                  <c:v>0.90540540540540537</c:v>
                </c:pt>
                <c:pt idx="9">
                  <c:v>0.78518518518518521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6"/>
          <c:order val="16"/>
          <c:tx>
            <c:strRef>
              <c:f>'Динамика SKU'!$R$26</c:f>
              <c:strCache>
                <c:ptCount val="1"/>
                <c:pt idx="0">
                  <c:v>17.03.18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SKU'!$R$27:$R$37</c:f>
              <c:numCache>
                <c:formatCode>0%</c:formatCode>
                <c:ptCount val="11"/>
                <c:pt idx="0">
                  <c:v>0.90506329113924056</c:v>
                </c:pt>
                <c:pt idx="1">
                  <c:v>0.92307692307692313</c:v>
                </c:pt>
                <c:pt idx="2">
                  <c:v>0.90598290598290598</c:v>
                </c:pt>
                <c:pt idx="3">
                  <c:v>0.83655913978494623</c:v>
                </c:pt>
                <c:pt idx="4">
                  <c:v>0.92270531400966183</c:v>
                </c:pt>
                <c:pt idx="5">
                  <c:v>0.97802197802197799</c:v>
                </c:pt>
                <c:pt idx="6">
                  <c:v>0.90909090909090906</c:v>
                </c:pt>
                <c:pt idx="7">
                  <c:v>0.92462311557788945</c:v>
                </c:pt>
                <c:pt idx="8">
                  <c:v>0.90540540540540537</c:v>
                </c:pt>
                <c:pt idx="9">
                  <c:v>0.78518518518518521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7"/>
          <c:order val="17"/>
          <c:tx>
            <c:strRef>
              <c:f>'Динамика SKU'!$S$26</c:f>
              <c:strCache>
                <c:ptCount val="1"/>
                <c:pt idx="0">
                  <c:v>18.03.18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SKU'!$S$27:$S$37</c:f>
              <c:numCache>
                <c:formatCode>0%</c:formatCode>
                <c:ptCount val="11"/>
                <c:pt idx="0">
                  <c:v>0.90506329113924056</c:v>
                </c:pt>
                <c:pt idx="1">
                  <c:v>0.92307692307692313</c:v>
                </c:pt>
                <c:pt idx="2">
                  <c:v>0.90598290598290598</c:v>
                </c:pt>
                <c:pt idx="3">
                  <c:v>0.83655913978494623</c:v>
                </c:pt>
                <c:pt idx="4">
                  <c:v>0.92270531400966183</c:v>
                </c:pt>
                <c:pt idx="5">
                  <c:v>0.97802197802197799</c:v>
                </c:pt>
                <c:pt idx="6">
                  <c:v>0.90909090909090906</c:v>
                </c:pt>
                <c:pt idx="7">
                  <c:v>0.92462311557788945</c:v>
                </c:pt>
                <c:pt idx="8">
                  <c:v>0.90540540540540537</c:v>
                </c:pt>
                <c:pt idx="9">
                  <c:v>0.78518518518518521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8"/>
          <c:order val="18"/>
          <c:tx>
            <c:strRef>
              <c:f>'Динамика SKU'!$T$26</c:f>
              <c:strCache>
                <c:ptCount val="1"/>
                <c:pt idx="0">
                  <c:v>19.03.18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SKU'!$T$27:$T$37</c:f>
              <c:numCache>
                <c:formatCode>0%</c:formatCode>
                <c:ptCount val="11"/>
                <c:pt idx="0">
                  <c:v>0.89743589743589747</c:v>
                </c:pt>
                <c:pt idx="1">
                  <c:v>0.93006993006993011</c:v>
                </c:pt>
                <c:pt idx="2">
                  <c:v>0.90598290598290598</c:v>
                </c:pt>
                <c:pt idx="3">
                  <c:v>0.83870967741935487</c:v>
                </c:pt>
                <c:pt idx="4">
                  <c:v>0.93203883495145634</c:v>
                </c:pt>
                <c:pt idx="5">
                  <c:v>0.98901098901098905</c:v>
                </c:pt>
                <c:pt idx="6">
                  <c:v>0.89772727272727271</c:v>
                </c:pt>
                <c:pt idx="7">
                  <c:v>0.92462311557788945</c:v>
                </c:pt>
                <c:pt idx="8">
                  <c:v>0.90090090090090091</c:v>
                </c:pt>
                <c:pt idx="9">
                  <c:v>0.73611111111111116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9"/>
          <c:order val="19"/>
          <c:tx>
            <c:strRef>
              <c:f>'Динамика SKU'!$U$26</c:f>
              <c:strCache>
                <c:ptCount val="1"/>
                <c:pt idx="0">
                  <c:v>20.03.18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SKU'!$U$27:$U$37</c:f>
              <c:numCache>
                <c:formatCode>0%</c:formatCode>
                <c:ptCount val="11"/>
                <c:pt idx="0">
                  <c:v>0.89743589743589747</c:v>
                </c:pt>
                <c:pt idx="1">
                  <c:v>0.93006993006993011</c:v>
                </c:pt>
                <c:pt idx="2">
                  <c:v>0.90598290598290598</c:v>
                </c:pt>
                <c:pt idx="3">
                  <c:v>0.82526315789473681</c:v>
                </c:pt>
                <c:pt idx="4">
                  <c:v>0.91747572815533984</c:v>
                </c:pt>
                <c:pt idx="5">
                  <c:v>1</c:v>
                </c:pt>
                <c:pt idx="6">
                  <c:v>0.92045454545454541</c:v>
                </c:pt>
                <c:pt idx="7">
                  <c:v>0.92929292929292928</c:v>
                </c:pt>
                <c:pt idx="8">
                  <c:v>0.91328828828828834</c:v>
                </c:pt>
                <c:pt idx="9">
                  <c:v>0.73793103448275865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0"/>
          <c:order val="20"/>
          <c:tx>
            <c:strRef>
              <c:f>'Динамика SKU'!$V$26</c:f>
              <c:strCache>
                <c:ptCount val="1"/>
                <c:pt idx="0">
                  <c:v>21.03.18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SKU'!$V$27:$V$37</c:f>
              <c:numCache>
                <c:formatCode>0%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1"/>
          <c:order val="21"/>
          <c:tx>
            <c:strRef>
              <c:f>'Динамика SKU'!$W$26</c:f>
              <c:strCache>
                <c:ptCount val="1"/>
                <c:pt idx="0">
                  <c:v>22.03.18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SKU'!$W$27:$W$37</c:f>
              <c:numCache>
                <c:formatCode>0%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2"/>
          <c:order val="22"/>
          <c:tx>
            <c:strRef>
              <c:f>'Динамика SKU'!$X$26</c:f>
              <c:strCache>
                <c:ptCount val="1"/>
                <c:pt idx="0">
                  <c:v>23.03.18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SKU'!$X$27:$X$37</c:f>
              <c:numCache>
                <c:formatCode>0%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3"/>
          <c:order val="23"/>
          <c:tx>
            <c:strRef>
              <c:f>'Динамика SKU'!$Y$26</c:f>
              <c:strCache>
                <c:ptCount val="1"/>
                <c:pt idx="0">
                  <c:v>24.03.18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SKU'!$Y$27:$Y$37</c:f>
              <c:numCache>
                <c:formatCode>0%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4"/>
          <c:order val="24"/>
          <c:tx>
            <c:strRef>
              <c:f>'Динамика SKU'!$Z$26</c:f>
              <c:strCache>
                <c:ptCount val="1"/>
                <c:pt idx="0">
                  <c:v>25.03.18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SKU'!$Z$27:$Z$37</c:f>
              <c:numCache>
                <c:formatCode>0%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5"/>
          <c:order val="25"/>
          <c:tx>
            <c:strRef>
              <c:f>'Динамика SKU'!$AA$26</c:f>
              <c:strCache>
                <c:ptCount val="1"/>
                <c:pt idx="0">
                  <c:v>26.03.18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SKU'!$AA$27:$AA$37</c:f>
              <c:numCache>
                <c:formatCode>0%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6"/>
          <c:order val="26"/>
          <c:tx>
            <c:strRef>
              <c:f>'Динамика SKU'!$AB$26</c:f>
              <c:strCache>
                <c:ptCount val="1"/>
                <c:pt idx="0">
                  <c:v>27.03.18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SKU'!$AB$27:$AB$37</c:f>
              <c:numCache>
                <c:formatCode>0%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7"/>
          <c:order val="27"/>
          <c:tx>
            <c:strRef>
              <c:f>'Динамика SKU'!$AC$26</c:f>
              <c:strCache>
                <c:ptCount val="1"/>
                <c:pt idx="0">
                  <c:v>28.03.18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SKU'!$AC$27:$AC$37</c:f>
              <c:numCache>
                <c:formatCode>0%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8"/>
          <c:order val="28"/>
          <c:tx>
            <c:strRef>
              <c:f>'Динамика SKU'!$AD$26</c:f>
              <c:strCache>
                <c:ptCount val="1"/>
                <c:pt idx="0">
                  <c:v>29.03.18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SKU'!$AD$27:$AD$37</c:f>
              <c:numCache>
                <c:formatCode>0%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9"/>
          <c:order val="29"/>
          <c:tx>
            <c:strRef>
              <c:f>'Динамика SKU'!$AE$26</c:f>
              <c:strCache>
                <c:ptCount val="1"/>
                <c:pt idx="0">
                  <c:v>30.03.18</c:v>
                </c:pt>
              </c:strCache>
            </c:strRef>
          </c:tx>
          <c:spPr>
            <a:solidFill>
              <a:srgbClr val="0C5922"/>
            </a:solidFill>
          </c:spPr>
          <c:invertIfNegative val="1"/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SKU'!$AE$27:$AE$37</c:f>
              <c:numCache>
                <c:formatCode>0%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99296"/>
        <c:axId val="183009280"/>
      </c:barChart>
      <c:catAx>
        <c:axId val="182999296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</a:defRPr>
            </a:pPr>
            <a:endParaRPr lang="ru-RU"/>
          </a:p>
        </c:txPr>
        <c:crossAx val="183009280"/>
        <c:crosses val="autoZero"/>
        <c:auto val="1"/>
        <c:lblAlgn val="ctr"/>
        <c:lblOffset val="100"/>
        <c:noMultiLvlLbl val="1"/>
      </c:catAx>
      <c:valAx>
        <c:axId val="18300928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</a:defRPr>
            </a:pPr>
            <a:endParaRPr lang="ru-RU"/>
          </a:p>
        </c:txPr>
        <c:crossAx val="18299929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000000"/>
              </a:solidFill>
            </a:defRPr>
          </a:pPr>
          <a:endParaRPr lang="ru-RU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'Динамика SKU'!$A$5</c:f>
              <c:strCache>
                <c:ptCount val="1"/>
                <c:pt idx="0">
                  <c:v>Москва</c:v>
                </c:pt>
              </c:strCache>
            </c:strRef>
          </c:tx>
          <c:marker>
            <c:symbol val="none"/>
          </c:marker>
          <c:cat>
            <c:numRef>
              <c:f>'Динамика SKU'!$B$4:$AF$4</c:f>
              <c:numCache>
                <c:formatCode>dd/mm/yy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'Динамика SKU'!$B$5:$AF$5</c:f>
              <c:numCache>
                <c:formatCode>0%</c:formatCode>
                <c:ptCount val="31"/>
                <c:pt idx="0">
                  <c:v>0.86844355953295105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0.88113889492219111</c:v>
                </c:pt>
                <c:pt idx="5">
                  <c:v>0.88113889492219111</c:v>
                </c:pt>
                <c:pt idx="6">
                  <c:v>0.91</c:v>
                </c:pt>
                <c:pt idx="7">
                  <c:v>0.91</c:v>
                </c:pt>
                <c:pt idx="8">
                  <c:v>0.91</c:v>
                </c:pt>
                <c:pt idx="9">
                  <c:v>0.91</c:v>
                </c:pt>
                <c:pt idx="10">
                  <c:v>0.91</c:v>
                </c:pt>
                <c:pt idx="11">
                  <c:v>0.91</c:v>
                </c:pt>
                <c:pt idx="12">
                  <c:v>0.90711765190101645</c:v>
                </c:pt>
                <c:pt idx="13">
                  <c:v>0.91</c:v>
                </c:pt>
                <c:pt idx="14">
                  <c:v>0.91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0.89771944170573337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'Динамика SKU'!$A$6</c:f>
              <c:strCache>
                <c:ptCount val="1"/>
                <c:pt idx="0">
                  <c:v>СПб</c:v>
                </c:pt>
              </c:strCache>
            </c:strRef>
          </c:tx>
          <c:marker>
            <c:symbol val="none"/>
          </c:marker>
          <c:cat>
            <c:numRef>
              <c:f>'Динамика SKU'!$B$4:$AF$4</c:f>
              <c:numCache>
                <c:formatCode>dd/mm/yy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'Динамика SKU'!$B$6:$AF$6</c:f>
              <c:numCache>
                <c:formatCode>0%</c:formatCode>
                <c:ptCount val="31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0.93</c:v>
                </c:pt>
                <c:pt idx="4">
                  <c:v>0.91</c:v>
                </c:pt>
                <c:pt idx="5">
                  <c:v>0.91</c:v>
                </c:pt>
                <c:pt idx="6">
                  <c:v>0.92</c:v>
                </c:pt>
                <c:pt idx="7">
                  <c:v>0.92</c:v>
                </c:pt>
                <c:pt idx="8">
                  <c:v>0.92</c:v>
                </c:pt>
                <c:pt idx="9">
                  <c:v>0.92</c:v>
                </c:pt>
                <c:pt idx="10">
                  <c:v>0.92</c:v>
                </c:pt>
                <c:pt idx="11">
                  <c:v>0.91</c:v>
                </c:pt>
                <c:pt idx="12">
                  <c:v>0.89545355697316487</c:v>
                </c:pt>
                <c:pt idx="13">
                  <c:v>0.95</c:v>
                </c:pt>
                <c:pt idx="14">
                  <c:v>0.94</c:v>
                </c:pt>
                <c:pt idx="15">
                  <c:v>0.96</c:v>
                </c:pt>
                <c:pt idx="16">
                  <c:v>0.96</c:v>
                </c:pt>
                <c:pt idx="17">
                  <c:v>0.96</c:v>
                </c:pt>
                <c:pt idx="18">
                  <c:v>0.96</c:v>
                </c:pt>
                <c:pt idx="19">
                  <c:v>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34624"/>
        <c:axId val="183036160"/>
      </c:lineChart>
      <c:dateAx>
        <c:axId val="183034624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crossAx val="183036160"/>
        <c:crosses val="autoZero"/>
        <c:auto val="1"/>
        <c:lblOffset val="100"/>
        <c:baseTimeUnit val="days"/>
      </c:dateAx>
      <c:valAx>
        <c:axId val="1830361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303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69</xdr:row>
      <xdr:rowOff>76200</xdr:rowOff>
    </xdr:from>
    <xdr:to>
      <xdr:col>42</xdr:col>
      <xdr:colOff>457200</xdr:colOff>
      <xdr:row>90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152400</xdr:colOff>
      <xdr:row>37</xdr:row>
      <xdr:rowOff>0</xdr:rowOff>
    </xdr:from>
    <xdr:to>
      <xdr:col>51</xdr:col>
      <xdr:colOff>533400</xdr:colOff>
      <xdr:row>57</xdr:row>
      <xdr:rowOff>123825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</xdr:col>
      <xdr:colOff>240165</xdr:colOff>
      <xdr:row>6</xdr:row>
      <xdr:rowOff>80282</xdr:rowOff>
    </xdr:from>
    <xdr:to>
      <xdr:col>21</xdr:col>
      <xdr:colOff>559253</xdr:colOff>
      <xdr:row>23</xdr:row>
      <xdr:rowOff>70757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69</xdr:row>
      <xdr:rowOff>76200</xdr:rowOff>
    </xdr:from>
    <xdr:to>
      <xdr:col>42</xdr:col>
      <xdr:colOff>457200</xdr:colOff>
      <xdr:row>90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123825</xdr:colOff>
      <xdr:row>37</xdr:row>
      <xdr:rowOff>152400</xdr:rowOff>
    </xdr:from>
    <xdr:to>
      <xdr:col>51</xdr:col>
      <xdr:colOff>504825</xdr:colOff>
      <xdr:row>58</xdr:row>
      <xdr:rowOff>114300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</xdr:col>
      <xdr:colOff>147636</xdr:colOff>
      <xdr:row>6</xdr:row>
      <xdr:rowOff>104775</xdr:rowOff>
    </xdr:from>
    <xdr:to>
      <xdr:col>21</xdr:col>
      <xdr:colOff>95249</xdr:colOff>
      <xdr:row>23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</sheetPr>
  <dimension ref="A1:H34"/>
  <sheetViews>
    <sheetView tabSelected="1" zoomScale="85" zoomScaleNormal="85" workbookViewId="0">
      <selection activeCell="K16" sqref="K16"/>
    </sheetView>
  </sheetViews>
  <sheetFormatPr defaultColWidth="14.42578125" defaultRowHeight="15" customHeight="1"/>
  <cols>
    <col min="1" max="1" width="8.7109375" customWidth="1"/>
    <col min="2" max="2" width="37.5703125" customWidth="1"/>
    <col min="3" max="3" width="29.7109375" bestFit="1" customWidth="1"/>
    <col min="4" max="4" width="21.5703125" customWidth="1"/>
    <col min="5" max="5" width="10.140625" bestFit="1" customWidth="1"/>
    <col min="6" max="6" width="10.28515625" customWidth="1"/>
    <col min="7" max="7" width="10.42578125" customWidth="1"/>
    <col min="8" max="18" width="8.7109375" customWidth="1"/>
  </cols>
  <sheetData>
    <row r="1" spans="1:8" ht="12.75" customHeight="1">
      <c r="A1" s="1"/>
      <c r="B1" s="1"/>
      <c r="C1" s="1"/>
      <c r="D1" s="1"/>
      <c r="E1" s="1"/>
      <c r="F1" s="1"/>
      <c r="G1" s="1"/>
      <c r="H1" s="1"/>
    </row>
    <row r="2" spans="1:8" ht="18">
      <c r="A2" s="1"/>
      <c r="B2" s="2" t="s">
        <v>0</v>
      </c>
      <c r="C2" s="3">
        <v>43180</v>
      </c>
      <c r="D2" s="257"/>
      <c r="E2" s="257"/>
      <c r="F2" s="1"/>
      <c r="G2" s="1"/>
      <c r="H2" s="1"/>
    </row>
    <row r="3" spans="1:8" ht="12.75" customHeight="1">
      <c r="A3" s="1"/>
      <c r="B3" s="1"/>
      <c r="C3" s="1"/>
      <c r="D3" s="1"/>
      <c r="E3" s="1"/>
      <c r="F3" s="1"/>
      <c r="G3" s="1"/>
      <c r="H3" s="1"/>
    </row>
    <row r="4" spans="1:8" ht="12.75" customHeight="1">
      <c r="A4" s="1"/>
      <c r="B4" s="4" t="s">
        <v>1</v>
      </c>
      <c r="C4" s="5"/>
      <c r="D4" s="5"/>
      <c r="E4" s="5"/>
      <c r="F4" s="1"/>
      <c r="G4" s="1"/>
      <c r="H4" s="1"/>
    </row>
    <row r="5" spans="1:8" ht="30" customHeight="1">
      <c r="A5" s="1"/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5</v>
      </c>
    </row>
    <row r="6" spans="1:8" ht="12.75" customHeight="1">
      <c r="A6" s="1"/>
      <c r="B6" s="7" t="s">
        <v>8</v>
      </c>
      <c r="C6" s="8">
        <f>COUNTA(Верный!D3:D33)</f>
        <v>31</v>
      </c>
      <c r="D6" s="8">
        <f>Верный!W34</f>
        <v>31</v>
      </c>
      <c r="E6" s="10">
        <f t="shared" ref="E6:E15" si="0">D6/C6</f>
        <v>1</v>
      </c>
      <c r="F6" s="8">
        <f>SUM(Верный!O3:O33)</f>
        <v>156</v>
      </c>
      <c r="G6" s="9">
        <f>SUM(Верный!W3:W33)</f>
        <v>140</v>
      </c>
      <c r="H6" s="10">
        <f t="shared" ref="H6:H15" si="1">G6/F6</f>
        <v>0.89743589743589747</v>
      </c>
    </row>
    <row r="7" spans="1:8" ht="12.75" customHeight="1">
      <c r="A7" s="1"/>
      <c r="B7" s="7" t="s">
        <v>9</v>
      </c>
      <c r="C7" s="8">
        <f>COUNTA(Карусель!D3:D18)</f>
        <v>16</v>
      </c>
      <c r="D7" s="9">
        <f>Карусель!AA33</f>
        <v>16</v>
      </c>
      <c r="E7" s="10">
        <f t="shared" si="0"/>
        <v>1</v>
      </c>
      <c r="F7" s="8">
        <f>SUM(Карусель!O3:O15)</f>
        <v>143</v>
      </c>
      <c r="G7" s="9">
        <f>SUM(Карусель!AA3:AA15)</f>
        <v>133</v>
      </c>
      <c r="H7" s="10">
        <f t="shared" si="1"/>
        <v>0.93006993006993011</v>
      </c>
    </row>
    <row r="8" spans="1:8" ht="12.75" customHeight="1">
      <c r="A8" s="1"/>
      <c r="B8" s="7" t="s">
        <v>10</v>
      </c>
      <c r="C8" s="8">
        <f>COUNTA(Метро!C3:C15)</f>
        <v>13</v>
      </c>
      <c r="D8" s="8">
        <f>Метро!AD19</f>
        <v>13</v>
      </c>
      <c r="E8" s="10">
        <f t="shared" si="0"/>
        <v>1</v>
      </c>
      <c r="F8" s="8">
        <f>SUM(Метро!O3:O12)</f>
        <v>117</v>
      </c>
      <c r="G8" s="8">
        <f>SUM(Метро!AD3:AD12)</f>
        <v>106</v>
      </c>
      <c r="H8" s="10">
        <f t="shared" si="1"/>
        <v>0.90598290598290598</v>
      </c>
    </row>
    <row r="9" spans="1:8" ht="12.75" customHeight="1">
      <c r="A9" s="1"/>
      <c r="B9" s="7" t="s">
        <v>11</v>
      </c>
      <c r="C9" s="8">
        <f>COUNT(Билла!A3:A77)</f>
        <v>75</v>
      </c>
      <c r="D9" s="8">
        <f>Билла!W78</f>
        <v>75</v>
      </c>
      <c r="E9" s="10">
        <f t="shared" si="0"/>
        <v>1</v>
      </c>
      <c r="F9" s="8">
        <f>SUM(Билла!O3:O75)</f>
        <v>475</v>
      </c>
      <c r="G9" s="9">
        <f>SUM(Билла!W3:W75)</f>
        <v>392</v>
      </c>
      <c r="H9" s="10">
        <f t="shared" si="1"/>
        <v>0.82526315789473681</v>
      </c>
    </row>
    <row r="10" spans="1:8" ht="12.75" customHeight="1">
      <c r="A10" s="1"/>
      <c r="B10" s="7" t="s">
        <v>12</v>
      </c>
      <c r="C10" s="8">
        <f>COUNTA(Атак!D3:D53)</f>
        <v>51</v>
      </c>
      <c r="D10" s="8">
        <f>Атак!W54</f>
        <v>51</v>
      </c>
      <c r="E10" s="10">
        <f t="shared" si="0"/>
        <v>1</v>
      </c>
      <c r="F10" s="8">
        <f>SUM(Атак!O3:O39)</f>
        <v>206</v>
      </c>
      <c r="G10" s="9">
        <f>SUM(Атак!W3:W39)</f>
        <v>189</v>
      </c>
      <c r="H10" s="10">
        <f t="shared" si="1"/>
        <v>0.91747572815533984</v>
      </c>
    </row>
    <row r="11" spans="1:8" ht="12.75" customHeight="1">
      <c r="A11" s="1"/>
      <c r="B11" s="7" t="s">
        <v>13</v>
      </c>
      <c r="C11" s="8">
        <f>COUNTA(ГиперГлобус!D3:D9)</f>
        <v>7</v>
      </c>
      <c r="D11" s="8">
        <f>ГиперГлобус!AE10</f>
        <v>7</v>
      </c>
      <c r="E11" s="10">
        <f t="shared" si="0"/>
        <v>1</v>
      </c>
      <c r="F11" s="8">
        <f>SUM(ГиперГлобус!O3:O9)</f>
        <v>91</v>
      </c>
      <c r="G11" s="9">
        <f>SUM(ГиперГлобус!AE3:AE9)</f>
        <v>91</v>
      </c>
      <c r="H11" s="10">
        <f t="shared" si="1"/>
        <v>1</v>
      </c>
    </row>
    <row r="12" spans="1:8" ht="12.75" customHeight="1">
      <c r="A12" s="1"/>
      <c r="B12" s="7" t="s">
        <v>14</v>
      </c>
      <c r="C12" s="11">
        <f>COUNT(Окей!A3:A11)</f>
        <v>9</v>
      </c>
      <c r="D12" s="8">
        <f>Окей!Z34</f>
        <v>9</v>
      </c>
      <c r="E12" s="10">
        <f t="shared" si="0"/>
        <v>1</v>
      </c>
      <c r="F12" s="12">
        <f>SUM(Окей!O3:O11)</f>
        <v>88</v>
      </c>
      <c r="G12" s="13">
        <f>SUM(Окей!Z3:Z11)</f>
        <v>81</v>
      </c>
      <c r="H12" s="10">
        <f t="shared" si="1"/>
        <v>0.92045454545454541</v>
      </c>
    </row>
    <row r="13" spans="1:8" ht="12.75" customHeight="1">
      <c r="A13" s="1"/>
      <c r="B13" s="7" t="s">
        <v>15</v>
      </c>
      <c r="C13" s="8">
        <f>COUNTA(Ашан!D3:D27)</f>
        <v>25</v>
      </c>
      <c r="D13" s="9">
        <f>Ашан!Y37</f>
        <v>25</v>
      </c>
      <c r="E13" s="10">
        <f t="shared" si="0"/>
        <v>1</v>
      </c>
      <c r="F13" s="8">
        <f>SUM(Ашан!O3:O25)</f>
        <v>198</v>
      </c>
      <c r="G13" s="9">
        <f>SUM(Ашан!Y3:Y25)</f>
        <v>184</v>
      </c>
      <c r="H13" s="10">
        <f t="shared" si="1"/>
        <v>0.92929292929292928</v>
      </c>
    </row>
    <row r="14" spans="1:8" ht="12.75" customHeight="1">
      <c r="A14" s="1"/>
      <c r="B14" s="7" t="s">
        <v>16</v>
      </c>
      <c r="C14" s="8">
        <f>COUNTA(Перекрёсток!D19:D123)</f>
        <v>105</v>
      </c>
      <c r="D14" s="9">
        <f>Перекрёсток!Y125</f>
        <v>105</v>
      </c>
      <c r="E14" s="10">
        <f t="shared" si="0"/>
        <v>1</v>
      </c>
      <c r="F14" s="8">
        <f>SUM(Перекрёсток!O19:O118)</f>
        <v>888</v>
      </c>
      <c r="G14" s="9">
        <f>SUM(Перекрёсток!Y19:Y118)</f>
        <v>811</v>
      </c>
      <c r="H14" s="10">
        <f t="shared" si="1"/>
        <v>0.91328828828828834</v>
      </c>
    </row>
    <row r="15" spans="1:8" ht="12.75" customHeight="1">
      <c r="A15" s="1"/>
      <c r="B15" s="7" t="s">
        <v>17</v>
      </c>
      <c r="C15" s="8">
        <f>COUNT(Лента!A35:A62)</f>
        <v>28</v>
      </c>
      <c r="D15" s="9">
        <f>Лента!AD63</f>
        <v>28</v>
      </c>
      <c r="E15" s="10">
        <f t="shared" si="0"/>
        <v>1</v>
      </c>
      <c r="F15" s="8">
        <f>SUM(Лента!N35:N62)</f>
        <v>145</v>
      </c>
      <c r="G15" s="9">
        <f>SUM(Лента!AD35:AD62)</f>
        <v>107</v>
      </c>
      <c r="H15" s="10">
        <f t="shared" si="1"/>
        <v>0.73793103448275865</v>
      </c>
    </row>
    <row r="16" spans="1:8" ht="12.75" customHeight="1">
      <c r="A16" s="1"/>
      <c r="B16" s="14"/>
      <c r="C16" s="15">
        <f>SUM(C6:C15)</f>
        <v>360</v>
      </c>
      <c r="D16" s="16">
        <f>SUM(D6:D15)</f>
        <v>360</v>
      </c>
      <c r="E16" s="17"/>
      <c r="F16" s="15">
        <f>SUM(F6:F15)</f>
        <v>2507</v>
      </c>
      <c r="G16" s="16">
        <f>SUM(G6:G15)</f>
        <v>2234</v>
      </c>
      <c r="H16" s="17"/>
    </row>
    <row r="17" spans="1:8" ht="12.75" customHeight="1">
      <c r="A17" s="1"/>
      <c r="B17" s="18"/>
      <c r="C17" s="18"/>
      <c r="D17" s="19" t="s">
        <v>18</v>
      </c>
      <c r="E17" s="20">
        <f>AVERAGE(E6:E15)</f>
        <v>1</v>
      </c>
      <c r="F17" s="18"/>
      <c r="G17" s="19" t="s">
        <v>18</v>
      </c>
      <c r="H17" s="20">
        <f>AVERAGE(H6:H15)</f>
        <v>0.89771944170573337</v>
      </c>
    </row>
    <row r="18" spans="1:8" ht="12.75" customHeight="1">
      <c r="A18" s="1"/>
      <c r="B18" s="18" t="s">
        <v>19</v>
      </c>
      <c r="C18" s="21">
        <f>Лента!AD65+Окей!Z36+Карусель!AA35+Верный!W35+Билла!W79+Атак!W55+ГиперГлобус!AE11+Перекрёсток!Y126+Ашан!Y39+Метро!AD21+Призма!AA20+Реалъ!AG55</f>
        <v>522</v>
      </c>
      <c r="D18" s="21"/>
      <c r="E18" s="18"/>
      <c r="F18" s="18"/>
      <c r="G18" s="18"/>
      <c r="H18" s="18"/>
    </row>
    <row r="19" spans="1:8" ht="12.75" customHeight="1">
      <c r="A19" s="1"/>
      <c r="B19" s="22" t="s">
        <v>20</v>
      </c>
      <c r="C19" s="21">
        <f>D16+D32-360-163</f>
        <v>0</v>
      </c>
      <c r="D19" s="18"/>
      <c r="E19" s="18"/>
      <c r="F19" s="18"/>
      <c r="G19" s="18"/>
      <c r="H19" s="18"/>
    </row>
    <row r="20" spans="1:8" ht="12.75" customHeight="1">
      <c r="A20" s="1"/>
      <c r="B20" s="18" t="s">
        <v>21</v>
      </c>
      <c r="C20" s="21">
        <f>D16+D32</f>
        <v>523</v>
      </c>
      <c r="D20" s="18"/>
      <c r="E20" s="18"/>
      <c r="F20" s="18"/>
      <c r="G20" s="18"/>
      <c r="H20" s="18"/>
    </row>
    <row r="21" spans="1:8" ht="12.75" customHeight="1">
      <c r="A21" s="1"/>
      <c r="B21" s="1"/>
      <c r="C21" s="1"/>
      <c r="D21" s="1"/>
      <c r="E21" s="1"/>
      <c r="F21" s="1"/>
      <c r="G21" s="1"/>
      <c r="H21" s="1"/>
    </row>
    <row r="22" spans="1:8" ht="12.75" customHeight="1">
      <c r="A22" s="1"/>
      <c r="B22" s="4" t="s">
        <v>22</v>
      </c>
      <c r="C22" s="23"/>
      <c r="D22" s="23"/>
      <c r="E22" s="23"/>
      <c r="F22" s="18"/>
      <c r="G22" s="18"/>
      <c r="H22" s="18"/>
    </row>
    <row r="23" spans="1:8" ht="41.25" customHeight="1">
      <c r="A23" s="1"/>
      <c r="B23" s="6" t="s">
        <v>23</v>
      </c>
      <c r="C23" s="6" t="s">
        <v>24</v>
      </c>
      <c r="D23" s="6" t="s">
        <v>4</v>
      </c>
      <c r="E23" s="6" t="s">
        <v>5</v>
      </c>
      <c r="F23" s="6" t="s">
        <v>6</v>
      </c>
      <c r="G23" s="6" t="s">
        <v>7</v>
      </c>
      <c r="H23" s="6" t="s">
        <v>5</v>
      </c>
    </row>
    <row r="24" spans="1:8" ht="12.75" customHeight="1">
      <c r="A24" s="1"/>
      <c r="B24" s="7" t="s">
        <v>16</v>
      </c>
      <c r="C24" s="8">
        <f>COUNTA(Перекрёсток!D3:D18)</f>
        <v>16</v>
      </c>
      <c r="D24" s="8">
        <f>COUNT(Перекрёсток!N3:N18)</f>
        <v>16</v>
      </c>
      <c r="E24" s="10">
        <f t="shared" ref="E24:E31" si="2">D24/C24</f>
        <v>1</v>
      </c>
      <c r="F24" s="8">
        <f>SUM(Перекрёсток!O3:O18)</f>
        <v>143</v>
      </c>
      <c r="G24" s="9">
        <f>SUM(Перекрёсток!Y3:Y18)</f>
        <v>137</v>
      </c>
      <c r="H24" s="10">
        <f t="shared" ref="H24:H31" si="3">G24/F24</f>
        <v>0.95804195804195802</v>
      </c>
    </row>
    <row r="25" spans="1:8" ht="12.75" customHeight="1">
      <c r="A25" s="1"/>
      <c r="B25" s="7" t="s">
        <v>25</v>
      </c>
      <c r="C25" s="8">
        <f>COUNTA(Призма!D3:D18)</f>
        <v>16</v>
      </c>
      <c r="D25" s="8">
        <f>Призма!AA20</f>
        <v>16</v>
      </c>
      <c r="E25" s="10">
        <f t="shared" si="2"/>
        <v>1</v>
      </c>
      <c r="F25" s="8">
        <f>SUM(Призма!N3:N16)</f>
        <v>134</v>
      </c>
      <c r="G25" s="8">
        <f>SUM(Призма!AA3:AA16)</f>
        <v>121</v>
      </c>
      <c r="H25" s="10">
        <f t="shared" si="3"/>
        <v>0.90298507462686572</v>
      </c>
    </row>
    <row r="26" spans="1:8" ht="12.75" customHeight="1">
      <c r="A26" s="1"/>
      <c r="B26" s="7" t="s">
        <v>17</v>
      </c>
      <c r="C26" s="8">
        <f>COUNT(Лента!A3:A34)</f>
        <v>32</v>
      </c>
      <c r="D26" s="9">
        <f>Лента!AD64</f>
        <v>32</v>
      </c>
      <c r="E26" s="10">
        <f t="shared" si="2"/>
        <v>1</v>
      </c>
      <c r="F26" s="8">
        <f>SUM(Лента!N3:N29)</f>
        <v>352</v>
      </c>
      <c r="G26" s="9">
        <f>SUM(Лента!AD3:AD29)</f>
        <v>331</v>
      </c>
      <c r="H26" s="10">
        <f t="shared" si="3"/>
        <v>0.94034090909090906</v>
      </c>
    </row>
    <row r="27" spans="1:8" ht="12.75" customHeight="1">
      <c r="A27" s="1"/>
      <c r="B27" s="7" t="s">
        <v>9</v>
      </c>
      <c r="C27" s="8">
        <f>COUNT(Карусель!A19:A32)</f>
        <v>14</v>
      </c>
      <c r="D27" s="9">
        <f>Карусель!AA34</f>
        <v>14</v>
      </c>
      <c r="E27" s="10">
        <f t="shared" si="2"/>
        <v>1</v>
      </c>
      <c r="F27" s="8">
        <f>SUM(Карусель!O19:O32)</f>
        <v>154</v>
      </c>
      <c r="G27" s="9">
        <f>SUM(Карусель!AA19:AA32)</f>
        <v>154</v>
      </c>
      <c r="H27" s="10">
        <f t="shared" si="3"/>
        <v>1</v>
      </c>
    </row>
    <row r="28" spans="1:8" ht="12.75" customHeight="1">
      <c r="A28" s="1"/>
      <c r="B28" s="7" t="s">
        <v>26</v>
      </c>
      <c r="C28" s="8">
        <f>COUNT(Ашан!A28:A36)</f>
        <v>9</v>
      </c>
      <c r="D28" s="9">
        <f>Ашан!Y38</f>
        <v>9</v>
      </c>
      <c r="E28" s="10">
        <f t="shared" si="2"/>
        <v>1</v>
      </c>
      <c r="F28" s="8">
        <f>SUM(Ашан!O28:O36)</f>
        <v>71</v>
      </c>
      <c r="G28" s="9">
        <f>SUM(Ашан!Y28:Y36)</f>
        <v>70</v>
      </c>
      <c r="H28" s="10">
        <f t="shared" si="3"/>
        <v>0.9859154929577465</v>
      </c>
    </row>
    <row r="29" spans="1:8" ht="12.75" customHeight="1">
      <c r="A29" s="1"/>
      <c r="B29" s="7" t="s">
        <v>27</v>
      </c>
      <c r="C29" s="8">
        <f>COUNTA(Реалъ!D3:D53)</f>
        <v>51</v>
      </c>
      <c r="D29" s="8">
        <f>Реалъ!AG54</f>
        <v>51</v>
      </c>
      <c r="E29" s="10">
        <f t="shared" si="2"/>
        <v>1</v>
      </c>
      <c r="F29" s="8">
        <f>SUM(Реалъ!N3:N53)</f>
        <v>918</v>
      </c>
      <c r="G29" s="8">
        <f>SUM(Реалъ!AG3:AG53)</f>
        <v>881</v>
      </c>
      <c r="H29" s="10">
        <f t="shared" si="3"/>
        <v>0.95969498910675377</v>
      </c>
    </row>
    <row r="30" spans="1:8" ht="12.75" customHeight="1">
      <c r="A30" s="1"/>
      <c r="B30" s="7" t="s">
        <v>10</v>
      </c>
      <c r="C30" s="8">
        <f>COUNTA(Метро!D16:D18)</f>
        <v>3</v>
      </c>
      <c r="D30" s="8">
        <f>COUNT(Метро!N16:N18)</f>
        <v>3</v>
      </c>
      <c r="E30" s="10">
        <f t="shared" si="2"/>
        <v>1</v>
      </c>
      <c r="F30" s="8">
        <f>SUM(Метро!O16:O18)</f>
        <v>15</v>
      </c>
      <c r="G30" s="8">
        <f>SUM(Метро!AD16:AD18)</f>
        <v>14</v>
      </c>
      <c r="H30" s="10">
        <f t="shared" si="3"/>
        <v>0.93333333333333335</v>
      </c>
    </row>
    <row r="31" spans="1:8" ht="12.75" customHeight="1">
      <c r="A31" s="1"/>
      <c r="B31" s="7" t="s">
        <v>14</v>
      </c>
      <c r="C31" s="8">
        <f>COUNT(Окей!A12:A33)</f>
        <v>22</v>
      </c>
      <c r="D31" s="9">
        <f>Окей!Z35</f>
        <v>22</v>
      </c>
      <c r="E31" s="10">
        <f t="shared" si="2"/>
        <v>1</v>
      </c>
      <c r="F31" s="24">
        <f>SUM(Окей!O12:O33)</f>
        <v>136</v>
      </c>
      <c r="G31" s="9">
        <f>SUM(Окей!Z12:Z33)</f>
        <v>126</v>
      </c>
      <c r="H31" s="10">
        <f t="shared" si="3"/>
        <v>0.92647058823529416</v>
      </c>
    </row>
    <row r="32" spans="1:8" ht="12.75" customHeight="1">
      <c r="A32" s="1"/>
      <c r="B32" s="25"/>
      <c r="C32" s="26">
        <f>SUM(C24:C31)</f>
        <v>163</v>
      </c>
      <c r="D32" s="21">
        <f>SUM(D24:D31)</f>
        <v>163</v>
      </c>
      <c r="E32" s="27"/>
      <c r="F32" s="28">
        <f>SUM(F24:F31)</f>
        <v>1923</v>
      </c>
      <c r="G32" s="29">
        <f>SUM(G24:G31)</f>
        <v>1834</v>
      </c>
      <c r="H32" s="27"/>
    </row>
    <row r="33" spans="1:8" ht="12.75" customHeight="1">
      <c r="A33" s="1"/>
      <c r="B33" s="18"/>
      <c r="C33" s="18"/>
      <c r="D33" s="19" t="s">
        <v>18</v>
      </c>
      <c r="E33" s="20">
        <f>AVERAGE(E24:E31)</f>
        <v>1</v>
      </c>
      <c r="F33" s="18"/>
      <c r="G33" s="19" t="s">
        <v>18</v>
      </c>
      <c r="H33" s="20">
        <f>AVERAGE(H24:H31)</f>
        <v>0.95084779317410761</v>
      </c>
    </row>
    <row r="34" spans="1:8" ht="12.75" customHeight="1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2"/>
  <sheetViews>
    <sheetView zoomScale="55" zoomScaleNormal="55" workbookViewId="0">
      <pane xSplit="4" ySplit="2" topLeftCell="L48" activePane="bottomRight" state="frozen"/>
      <selection pane="topRight" activeCell="E1" sqref="E1"/>
      <selection pane="bottomLeft" activeCell="A3" sqref="A3"/>
      <selection pane="bottomRight" activeCell="Y48" sqref="Y48"/>
    </sheetView>
  </sheetViews>
  <sheetFormatPr defaultColWidth="14.42578125" defaultRowHeight="15" customHeight="1" outlineLevelCol="1"/>
  <cols>
    <col min="1" max="3" width="5.7109375" customWidth="1"/>
    <col min="4" max="4" width="43.5703125" customWidth="1"/>
    <col min="5" max="12" width="9.140625" customWidth="1" outlineLevel="1"/>
    <col min="13" max="13" width="8.7109375" customWidth="1"/>
    <col min="14" max="14" width="11.85546875" customWidth="1"/>
    <col min="15" max="21" width="9.140625" customWidth="1" outlineLevel="1"/>
    <col min="22" max="22" width="12.28515625" customWidth="1" outlineLevel="1"/>
    <col min="23" max="23" width="9.140625" customWidth="1" outlineLevel="1"/>
    <col min="24" max="24" width="8.7109375" customWidth="1" outlineLevel="1"/>
    <col min="25" max="25" width="36.5703125" customWidth="1"/>
    <col min="26" max="26" width="8.7109375" customWidth="1"/>
    <col min="27" max="27" width="9.140625" hidden="1" customWidth="1"/>
    <col min="28" max="28" width="3" customWidth="1"/>
  </cols>
  <sheetData>
    <row r="1" spans="1:32" ht="12.75" customHeight="1">
      <c r="A1" s="1"/>
      <c r="B1" s="15"/>
      <c r="C1" s="1"/>
      <c r="D1" s="82"/>
      <c r="E1" s="1"/>
      <c r="F1" s="1"/>
      <c r="G1" s="1"/>
      <c r="H1" s="1"/>
      <c r="I1" s="1"/>
      <c r="J1" s="1"/>
      <c r="K1" s="1"/>
      <c r="L1" s="31">
        <f>SUM(L3:L53)</f>
        <v>54169.499999999913</v>
      </c>
      <c r="M1" s="83"/>
      <c r="N1" s="83"/>
      <c r="O1" s="15"/>
      <c r="P1" s="1"/>
      <c r="Q1" s="1"/>
      <c r="R1" s="1"/>
      <c r="S1" s="1"/>
      <c r="T1" s="1"/>
      <c r="U1" s="1"/>
      <c r="V1" s="1"/>
      <c r="W1" s="15"/>
      <c r="X1" s="155"/>
      <c r="Y1" s="34"/>
      <c r="AC1" s="277" t="s">
        <v>798</v>
      </c>
      <c r="AD1" s="277"/>
      <c r="AE1" s="278"/>
      <c r="AF1" s="278"/>
    </row>
    <row r="2" spans="1:32" ht="141" customHeight="1">
      <c r="A2" s="35" t="s">
        <v>29</v>
      </c>
      <c r="B2" s="8" t="s">
        <v>30</v>
      </c>
      <c r="C2" s="35" t="s">
        <v>31</v>
      </c>
      <c r="D2" s="36" t="s">
        <v>32</v>
      </c>
      <c r="E2" s="123" t="s">
        <v>33</v>
      </c>
      <c r="F2" s="124" t="s">
        <v>34</v>
      </c>
      <c r="G2" s="123" t="s">
        <v>35</v>
      </c>
      <c r="H2" s="123" t="s">
        <v>36</v>
      </c>
      <c r="I2" s="124" t="s">
        <v>37</v>
      </c>
      <c r="J2" s="127" t="s">
        <v>38</v>
      </c>
      <c r="K2" s="156" t="s">
        <v>39</v>
      </c>
      <c r="L2" s="123" t="s">
        <v>40</v>
      </c>
      <c r="M2" s="42" t="s">
        <v>41</v>
      </c>
      <c r="N2" s="228" t="s">
        <v>43</v>
      </c>
      <c r="O2" s="40" t="s">
        <v>42</v>
      </c>
      <c r="P2" s="43" t="s">
        <v>47</v>
      </c>
      <c r="Q2" s="43" t="s">
        <v>48</v>
      </c>
      <c r="R2" s="43" t="s">
        <v>49</v>
      </c>
      <c r="S2" s="43" t="s">
        <v>50</v>
      </c>
      <c r="T2" s="43" t="s">
        <v>51</v>
      </c>
      <c r="U2" s="43" t="s">
        <v>245</v>
      </c>
      <c r="V2" s="43" t="s">
        <v>58</v>
      </c>
      <c r="W2" s="40" t="s">
        <v>60</v>
      </c>
      <c r="X2" s="43" t="s">
        <v>5</v>
      </c>
      <c r="Y2" s="43" t="s">
        <v>61</v>
      </c>
      <c r="Z2" s="30" t="s">
        <v>62</v>
      </c>
      <c r="AB2" s="252"/>
      <c r="AC2" s="253" t="s">
        <v>799</v>
      </c>
      <c r="AD2" s="254" t="s">
        <v>800</v>
      </c>
      <c r="AE2" s="255" t="s">
        <v>801</v>
      </c>
      <c r="AF2" s="256" t="s">
        <v>802</v>
      </c>
    </row>
    <row r="3" spans="1:32" ht="12.75" customHeight="1">
      <c r="A3" s="35">
        <v>101</v>
      </c>
      <c r="B3" s="8" t="s">
        <v>142</v>
      </c>
      <c r="C3" s="35" t="s">
        <v>1</v>
      </c>
      <c r="D3" s="95" t="s">
        <v>317</v>
      </c>
      <c r="E3" s="61">
        <f>NETWORKDAYS(Итого!C$2,Отчёт!C$2,Итого!C$3)</f>
        <v>14</v>
      </c>
      <c r="F3" s="96">
        <v>0.58333333333333304</v>
      </c>
      <c r="G3" s="61">
        <v>1</v>
      </c>
      <c r="H3" s="62">
        <f t="shared" ref="H3:H53" si="0">G3*F3</f>
        <v>0.58333333333333304</v>
      </c>
      <c r="I3" s="72">
        <v>7</v>
      </c>
      <c r="J3" s="73">
        <f t="shared" ref="J3:J53" si="1">H3*E3</f>
        <v>8.1666666666666625</v>
      </c>
      <c r="K3" s="97">
        <v>130</v>
      </c>
      <c r="L3" s="157">
        <f t="shared" ref="L3:L53" si="2">K3*J3</f>
        <v>1061.6666666666661</v>
      </c>
      <c r="M3" s="227"/>
      <c r="N3" s="231">
        <v>43179</v>
      </c>
      <c r="O3" s="149">
        <f>7-COUNTIF(P3:V3,"х")</f>
        <v>6</v>
      </c>
      <c r="P3" s="232">
        <v>1</v>
      </c>
      <c r="Q3" s="232">
        <v>1</v>
      </c>
      <c r="R3" s="232" t="s">
        <v>115</v>
      </c>
      <c r="S3" s="232">
        <v>1</v>
      </c>
      <c r="T3" s="232">
        <v>1</v>
      </c>
      <c r="U3" s="232">
        <v>1</v>
      </c>
      <c r="V3" s="232">
        <v>1</v>
      </c>
      <c r="W3" s="55">
        <f t="shared" ref="W3:W53" si="3">COUNTIF(P3:V3,1)</f>
        <v>6</v>
      </c>
      <c r="X3" s="56">
        <f t="shared" ref="X3:X53" si="4">W3/O3</f>
        <v>1</v>
      </c>
      <c r="Y3" s="158" t="s">
        <v>831</v>
      </c>
      <c r="Z3" s="18" t="str">
        <f t="shared" ref="Z3:Z53" si="5">IF(OR(AND(E3&gt;0,X3&gt;0),AND(E3=0,X3=0)),"-","Что-то не так!")</f>
        <v>-</v>
      </c>
      <c r="AA3" s="18" t="s">
        <v>100</v>
      </c>
      <c r="AB3" s="252"/>
    </row>
    <row r="4" spans="1:32" ht="12.75" customHeight="1">
      <c r="A4" s="35">
        <v>102</v>
      </c>
      <c r="B4" s="8" t="s">
        <v>142</v>
      </c>
      <c r="C4" s="35" t="s">
        <v>1</v>
      </c>
      <c r="D4" s="95" t="s">
        <v>321</v>
      </c>
      <c r="E4" s="61">
        <f>NETWORKDAYS(Итого!C$2,Отчёт!C$2,Итого!C$3)</f>
        <v>14</v>
      </c>
      <c r="F4" s="96">
        <v>0.58333333333333304</v>
      </c>
      <c r="G4" s="61">
        <v>1</v>
      </c>
      <c r="H4" s="62">
        <f t="shared" si="0"/>
        <v>0.58333333333333304</v>
      </c>
      <c r="I4" s="72">
        <v>7</v>
      </c>
      <c r="J4" s="73">
        <f t="shared" si="1"/>
        <v>8.1666666666666625</v>
      </c>
      <c r="K4" s="97">
        <v>130</v>
      </c>
      <c r="L4" s="135">
        <f t="shared" si="2"/>
        <v>1061.6666666666661</v>
      </c>
      <c r="M4" s="102"/>
      <c r="N4" s="231">
        <v>43179</v>
      </c>
      <c r="O4" s="149">
        <v>2</v>
      </c>
      <c r="P4" s="232">
        <v>1</v>
      </c>
      <c r="Q4" s="232">
        <v>1</v>
      </c>
      <c r="R4" s="232" t="s">
        <v>115</v>
      </c>
      <c r="S4" s="232" t="s">
        <v>115</v>
      </c>
      <c r="T4" s="232" t="s">
        <v>115</v>
      </c>
      <c r="U4" s="232" t="s">
        <v>115</v>
      </c>
      <c r="V4" s="232" t="s">
        <v>115</v>
      </c>
      <c r="W4" s="67">
        <f t="shared" si="3"/>
        <v>2</v>
      </c>
      <c r="X4" s="68">
        <f t="shared" si="4"/>
        <v>1</v>
      </c>
      <c r="Y4" s="150" t="s">
        <v>807</v>
      </c>
      <c r="Z4" s="18" t="str">
        <f t="shared" si="5"/>
        <v>-</v>
      </c>
      <c r="AB4" s="252"/>
    </row>
    <row r="5" spans="1:32" ht="12.75" customHeight="1">
      <c r="A5" s="35">
        <v>103</v>
      </c>
      <c r="B5" s="8" t="s">
        <v>142</v>
      </c>
      <c r="C5" s="35" t="s">
        <v>1</v>
      </c>
      <c r="D5" s="95" t="s">
        <v>323</v>
      </c>
      <c r="E5" s="61">
        <f>NETWORKDAYS(Итого!C$2,Отчёт!C$2,Итого!C$3)</f>
        <v>14</v>
      </c>
      <c r="F5" s="96">
        <v>0.58333333333333304</v>
      </c>
      <c r="G5" s="61">
        <v>1</v>
      </c>
      <c r="H5" s="62">
        <f t="shared" si="0"/>
        <v>0.58333333333333304</v>
      </c>
      <c r="I5" s="72">
        <v>7</v>
      </c>
      <c r="J5" s="73">
        <f t="shared" si="1"/>
        <v>8.1666666666666625</v>
      </c>
      <c r="K5" s="97">
        <v>130</v>
      </c>
      <c r="L5" s="135">
        <f t="shared" si="2"/>
        <v>1061.6666666666661</v>
      </c>
      <c r="M5" s="102"/>
      <c r="N5" s="231">
        <v>43179</v>
      </c>
      <c r="O5" s="149">
        <f t="shared" ref="O5:O53" si="6">7-COUNTIF(P5:V5,"х")</f>
        <v>4</v>
      </c>
      <c r="P5" s="232">
        <v>1</v>
      </c>
      <c r="Q5" s="232">
        <v>1</v>
      </c>
      <c r="R5" s="232" t="s">
        <v>115</v>
      </c>
      <c r="S5" s="232" t="s">
        <v>115</v>
      </c>
      <c r="T5" s="232" t="s">
        <v>115</v>
      </c>
      <c r="U5" s="232">
        <v>1</v>
      </c>
      <c r="V5" s="232">
        <v>1</v>
      </c>
      <c r="W5" s="67">
        <f t="shared" si="3"/>
        <v>4</v>
      </c>
      <c r="X5" s="68">
        <f t="shared" si="4"/>
        <v>1</v>
      </c>
      <c r="Y5" s="150" t="s">
        <v>808</v>
      </c>
      <c r="Z5" s="18" t="str">
        <f t="shared" si="5"/>
        <v>-</v>
      </c>
      <c r="AB5" s="252"/>
    </row>
    <row r="6" spans="1:32" ht="12.75" customHeight="1">
      <c r="A6" s="35">
        <v>104</v>
      </c>
      <c r="B6" s="8" t="s">
        <v>142</v>
      </c>
      <c r="C6" s="35" t="s">
        <v>1</v>
      </c>
      <c r="D6" s="95" t="s">
        <v>326</v>
      </c>
      <c r="E6" s="61">
        <f>NETWORKDAYS(Итого!C$2,Отчёт!C$2,Итого!C$3)</f>
        <v>14</v>
      </c>
      <c r="F6" s="96">
        <v>0.58333333333333304</v>
      </c>
      <c r="G6" s="61">
        <v>1</v>
      </c>
      <c r="H6" s="62">
        <f t="shared" si="0"/>
        <v>0.58333333333333304</v>
      </c>
      <c r="I6" s="72">
        <v>7</v>
      </c>
      <c r="J6" s="73">
        <f t="shared" si="1"/>
        <v>8.1666666666666625</v>
      </c>
      <c r="K6" s="97">
        <v>130</v>
      </c>
      <c r="L6" s="135">
        <f t="shared" si="2"/>
        <v>1061.6666666666661</v>
      </c>
      <c r="M6" s="102"/>
      <c r="N6" s="231">
        <v>43179</v>
      </c>
      <c r="O6" s="149">
        <f t="shared" si="6"/>
        <v>7</v>
      </c>
      <c r="P6" s="232">
        <v>1</v>
      </c>
      <c r="Q6" s="232">
        <v>1</v>
      </c>
      <c r="R6" s="232">
        <v>1</v>
      </c>
      <c r="S6" s="232">
        <v>1</v>
      </c>
      <c r="T6" s="232">
        <v>1</v>
      </c>
      <c r="U6" s="232">
        <v>1</v>
      </c>
      <c r="V6" s="232">
        <v>1</v>
      </c>
      <c r="W6" s="67">
        <f t="shared" si="3"/>
        <v>7</v>
      </c>
      <c r="X6" s="68">
        <f t="shared" si="4"/>
        <v>1</v>
      </c>
      <c r="Y6" s="271"/>
      <c r="Z6" s="18" t="str">
        <f t="shared" si="5"/>
        <v>-</v>
      </c>
      <c r="AB6" s="252"/>
    </row>
    <row r="7" spans="1:32" ht="12.75" customHeight="1">
      <c r="A7" s="35">
        <v>105</v>
      </c>
      <c r="B7" s="8" t="s">
        <v>142</v>
      </c>
      <c r="C7" s="35" t="s">
        <v>1</v>
      </c>
      <c r="D7" s="95" t="s">
        <v>328</v>
      </c>
      <c r="E7" s="61">
        <f>NETWORKDAYS(Итого!C$2,Отчёт!C$2,Итого!C$3)</f>
        <v>14</v>
      </c>
      <c r="F7" s="96">
        <v>0.58333333333333304</v>
      </c>
      <c r="G7" s="61">
        <v>1</v>
      </c>
      <c r="H7" s="62">
        <f t="shared" si="0"/>
        <v>0.58333333333333304</v>
      </c>
      <c r="I7" s="72">
        <v>7</v>
      </c>
      <c r="J7" s="73">
        <f t="shared" si="1"/>
        <v>8.1666666666666625</v>
      </c>
      <c r="K7" s="97">
        <v>130</v>
      </c>
      <c r="L7" s="135">
        <f t="shared" si="2"/>
        <v>1061.6666666666661</v>
      </c>
      <c r="M7" s="102"/>
      <c r="N7" s="231">
        <v>43179</v>
      </c>
      <c r="O7" s="149">
        <f t="shared" si="6"/>
        <v>7</v>
      </c>
      <c r="P7" s="232">
        <v>1</v>
      </c>
      <c r="Q7" s="232">
        <v>1</v>
      </c>
      <c r="R7" s="232">
        <v>1</v>
      </c>
      <c r="S7" s="232">
        <v>1</v>
      </c>
      <c r="T7" s="232">
        <v>1</v>
      </c>
      <c r="U7" s="232">
        <v>1</v>
      </c>
      <c r="V7" s="232">
        <v>1</v>
      </c>
      <c r="W7" s="67">
        <f t="shared" si="3"/>
        <v>7</v>
      </c>
      <c r="X7" s="68">
        <f t="shared" si="4"/>
        <v>1</v>
      </c>
      <c r="Y7" s="150"/>
      <c r="Z7" s="18" t="str">
        <f t="shared" si="5"/>
        <v>-</v>
      </c>
      <c r="AB7" s="252"/>
    </row>
    <row r="8" spans="1:32" ht="12.75" customHeight="1">
      <c r="A8" s="35">
        <v>106</v>
      </c>
      <c r="B8" s="8" t="s">
        <v>142</v>
      </c>
      <c r="C8" s="35" t="s">
        <v>1</v>
      </c>
      <c r="D8" s="95" t="s">
        <v>330</v>
      </c>
      <c r="E8" s="61">
        <f>NETWORKDAYS(Итого!C$2,Отчёт!C$2,Итого!C$3)</f>
        <v>14</v>
      </c>
      <c r="F8" s="96">
        <v>0.58333333333333304</v>
      </c>
      <c r="G8" s="61">
        <v>1</v>
      </c>
      <c r="H8" s="62">
        <f t="shared" si="0"/>
        <v>0.58333333333333304</v>
      </c>
      <c r="I8" s="72">
        <v>7</v>
      </c>
      <c r="J8" s="73">
        <f t="shared" si="1"/>
        <v>8.1666666666666625</v>
      </c>
      <c r="K8" s="97">
        <v>130</v>
      </c>
      <c r="L8" s="135">
        <f t="shared" si="2"/>
        <v>1061.6666666666661</v>
      </c>
      <c r="M8" s="102"/>
      <c r="N8" s="231">
        <v>43179</v>
      </c>
      <c r="O8" s="149">
        <f t="shared" si="6"/>
        <v>7</v>
      </c>
      <c r="P8" s="232">
        <v>1</v>
      </c>
      <c r="Q8" s="232">
        <v>1</v>
      </c>
      <c r="R8" s="232">
        <v>1</v>
      </c>
      <c r="S8" s="232">
        <v>1</v>
      </c>
      <c r="T8" s="232">
        <v>1</v>
      </c>
      <c r="U8" s="232">
        <v>1</v>
      </c>
      <c r="V8" s="232">
        <v>1</v>
      </c>
      <c r="W8" s="67">
        <f t="shared" si="3"/>
        <v>7</v>
      </c>
      <c r="X8" s="68">
        <f t="shared" si="4"/>
        <v>1</v>
      </c>
      <c r="Y8" s="239"/>
      <c r="Z8" s="18" t="str">
        <f t="shared" si="5"/>
        <v>-</v>
      </c>
      <c r="AB8" s="252"/>
    </row>
    <row r="9" spans="1:32" ht="12.75" customHeight="1">
      <c r="A9" s="35">
        <v>107</v>
      </c>
      <c r="B9" s="8" t="s">
        <v>142</v>
      </c>
      <c r="C9" s="35" t="s">
        <v>1</v>
      </c>
      <c r="D9" s="95" t="s">
        <v>333</v>
      </c>
      <c r="E9" s="61">
        <f>NETWORKDAYS(Итого!C$2,Отчёт!C$2,Итого!C$3)</f>
        <v>14</v>
      </c>
      <c r="F9" s="96">
        <v>0.58333333333333304</v>
      </c>
      <c r="G9" s="61">
        <v>1</v>
      </c>
      <c r="H9" s="62">
        <f t="shared" si="0"/>
        <v>0.58333333333333304</v>
      </c>
      <c r="I9" s="72">
        <v>7</v>
      </c>
      <c r="J9" s="73">
        <f t="shared" si="1"/>
        <v>8.1666666666666625</v>
      </c>
      <c r="K9" s="97">
        <v>130</v>
      </c>
      <c r="L9" s="135">
        <f t="shared" si="2"/>
        <v>1061.6666666666661</v>
      </c>
      <c r="M9" s="102"/>
      <c r="N9" s="231">
        <v>43179</v>
      </c>
      <c r="O9" s="149">
        <f t="shared" si="6"/>
        <v>7</v>
      </c>
      <c r="P9" s="232">
        <v>1</v>
      </c>
      <c r="Q9" s="232">
        <v>1</v>
      </c>
      <c r="R9" s="232">
        <v>1</v>
      </c>
      <c r="S9" s="232">
        <v>1</v>
      </c>
      <c r="T9" s="232">
        <v>1</v>
      </c>
      <c r="U9" s="232">
        <v>1</v>
      </c>
      <c r="V9" s="232">
        <v>1</v>
      </c>
      <c r="W9" s="67">
        <f t="shared" si="3"/>
        <v>7</v>
      </c>
      <c r="X9" s="68">
        <f t="shared" si="4"/>
        <v>1</v>
      </c>
      <c r="Y9" s="150"/>
      <c r="Z9" s="18" t="str">
        <f t="shared" si="5"/>
        <v>-</v>
      </c>
      <c r="AB9" s="252"/>
    </row>
    <row r="10" spans="1:32" ht="12.75" customHeight="1">
      <c r="A10" s="35">
        <v>108</v>
      </c>
      <c r="B10" s="8" t="s">
        <v>142</v>
      </c>
      <c r="C10" s="35" t="s">
        <v>1</v>
      </c>
      <c r="D10" s="95" t="s">
        <v>335</v>
      </c>
      <c r="E10" s="61">
        <f>NETWORKDAYS(Итого!C$2,Отчёт!C$2,Итого!C$3)</f>
        <v>14</v>
      </c>
      <c r="F10" s="96">
        <v>0.58333333333333304</v>
      </c>
      <c r="G10" s="61">
        <v>1</v>
      </c>
      <c r="H10" s="62">
        <f t="shared" si="0"/>
        <v>0.58333333333333304</v>
      </c>
      <c r="I10" s="72">
        <v>7</v>
      </c>
      <c r="J10" s="73">
        <f t="shared" si="1"/>
        <v>8.1666666666666625</v>
      </c>
      <c r="K10" s="97">
        <v>130</v>
      </c>
      <c r="L10" s="135">
        <f t="shared" si="2"/>
        <v>1061.6666666666661</v>
      </c>
      <c r="M10" s="102"/>
      <c r="N10" s="231">
        <v>43179</v>
      </c>
      <c r="O10" s="149">
        <f t="shared" si="6"/>
        <v>5</v>
      </c>
      <c r="P10" s="232">
        <v>1</v>
      </c>
      <c r="Q10" s="232">
        <v>1</v>
      </c>
      <c r="R10" s="232" t="s">
        <v>115</v>
      </c>
      <c r="S10" s="232">
        <v>0</v>
      </c>
      <c r="T10" s="232" t="s">
        <v>115</v>
      </c>
      <c r="U10" s="232">
        <v>1</v>
      </c>
      <c r="V10" s="232">
        <v>1</v>
      </c>
      <c r="W10" s="67">
        <f t="shared" si="3"/>
        <v>4</v>
      </c>
      <c r="X10" s="68">
        <f t="shared" si="4"/>
        <v>0.8</v>
      </c>
      <c r="Y10" s="158" t="s">
        <v>837</v>
      </c>
      <c r="Z10" s="18" t="str">
        <f t="shared" si="5"/>
        <v>-</v>
      </c>
      <c r="AB10" s="252"/>
    </row>
    <row r="11" spans="1:32" ht="12.75" customHeight="1">
      <c r="A11" s="35">
        <v>109</v>
      </c>
      <c r="B11" s="8" t="s">
        <v>142</v>
      </c>
      <c r="C11" s="35" t="s">
        <v>1</v>
      </c>
      <c r="D11" s="95" t="s">
        <v>337</v>
      </c>
      <c r="E11" s="61">
        <f>NETWORKDAYS(Итого!C$2,Отчёт!C$2,Итого!C$3)</f>
        <v>14</v>
      </c>
      <c r="F11" s="96">
        <v>0.58333333333333304</v>
      </c>
      <c r="G11" s="61">
        <v>1</v>
      </c>
      <c r="H11" s="62">
        <f t="shared" si="0"/>
        <v>0.58333333333333304</v>
      </c>
      <c r="I11" s="72">
        <v>7</v>
      </c>
      <c r="J11" s="73">
        <f t="shared" si="1"/>
        <v>8.1666666666666625</v>
      </c>
      <c r="K11" s="97">
        <v>130</v>
      </c>
      <c r="L11" s="135">
        <f t="shared" si="2"/>
        <v>1061.6666666666661</v>
      </c>
      <c r="M11" s="102"/>
      <c r="N11" s="231">
        <v>43179</v>
      </c>
      <c r="O11" s="149">
        <f t="shared" si="6"/>
        <v>6</v>
      </c>
      <c r="P11" s="232">
        <v>1</v>
      </c>
      <c r="Q11" s="232">
        <v>1</v>
      </c>
      <c r="R11" s="232" t="s">
        <v>115</v>
      </c>
      <c r="S11" s="232">
        <v>1</v>
      </c>
      <c r="T11" s="232">
        <v>1</v>
      </c>
      <c r="U11" s="232">
        <v>1</v>
      </c>
      <c r="V11" s="232">
        <v>1</v>
      </c>
      <c r="W11" s="67">
        <f t="shared" si="3"/>
        <v>6</v>
      </c>
      <c r="X11" s="68">
        <f t="shared" si="4"/>
        <v>1</v>
      </c>
      <c r="Y11" s="150" t="s">
        <v>338</v>
      </c>
      <c r="Z11" s="18" t="str">
        <f t="shared" si="5"/>
        <v>-</v>
      </c>
      <c r="AA11" s="18" t="s">
        <v>126</v>
      </c>
      <c r="AB11" s="252"/>
    </row>
    <row r="12" spans="1:32" ht="12.75" customHeight="1">
      <c r="A12" s="35">
        <v>110</v>
      </c>
      <c r="B12" s="8" t="s">
        <v>142</v>
      </c>
      <c r="C12" s="35" t="s">
        <v>1</v>
      </c>
      <c r="D12" s="95" t="s">
        <v>339</v>
      </c>
      <c r="E12" s="61">
        <f>NETWORKDAYS(Итого!C$2,Отчёт!C$2,Итого!C$3)</f>
        <v>14</v>
      </c>
      <c r="F12" s="96">
        <v>0.58333333333333304</v>
      </c>
      <c r="G12" s="61">
        <v>1</v>
      </c>
      <c r="H12" s="62">
        <f t="shared" si="0"/>
        <v>0.58333333333333304</v>
      </c>
      <c r="I12" s="72">
        <v>7</v>
      </c>
      <c r="J12" s="73">
        <f t="shared" si="1"/>
        <v>8.1666666666666625</v>
      </c>
      <c r="K12" s="97">
        <v>130</v>
      </c>
      <c r="L12" s="135">
        <f t="shared" si="2"/>
        <v>1061.6666666666661</v>
      </c>
      <c r="M12" s="102"/>
      <c r="N12" s="231">
        <v>43179</v>
      </c>
      <c r="O12" s="149">
        <f t="shared" si="6"/>
        <v>5</v>
      </c>
      <c r="P12" s="232">
        <v>1</v>
      </c>
      <c r="Q12" s="232">
        <v>1</v>
      </c>
      <c r="R12" s="232" t="s">
        <v>115</v>
      </c>
      <c r="S12" s="232">
        <v>0</v>
      </c>
      <c r="T12" s="232" t="s">
        <v>115</v>
      </c>
      <c r="U12" s="232">
        <v>1</v>
      </c>
      <c r="V12" s="232">
        <v>1</v>
      </c>
      <c r="W12" s="67">
        <f t="shared" si="3"/>
        <v>4</v>
      </c>
      <c r="X12" s="68">
        <f t="shared" si="4"/>
        <v>0.8</v>
      </c>
      <c r="Y12" s="57" t="s">
        <v>348</v>
      </c>
      <c r="Z12" s="18" t="str">
        <f t="shared" si="5"/>
        <v>-</v>
      </c>
      <c r="AB12" s="252"/>
    </row>
    <row r="13" spans="1:32" ht="12.75" customHeight="1">
      <c r="A13" s="35">
        <v>111</v>
      </c>
      <c r="B13" s="8" t="s">
        <v>142</v>
      </c>
      <c r="C13" s="35" t="s">
        <v>1</v>
      </c>
      <c r="D13" s="95" t="s">
        <v>349</v>
      </c>
      <c r="E13" s="61">
        <f>NETWORKDAYS(Итого!C$2,Отчёт!C$2,Итого!C$3)</f>
        <v>14</v>
      </c>
      <c r="F13" s="96">
        <v>0.58333333333333304</v>
      </c>
      <c r="G13" s="61">
        <v>1</v>
      </c>
      <c r="H13" s="62">
        <f t="shared" si="0"/>
        <v>0.58333333333333304</v>
      </c>
      <c r="I13" s="72">
        <v>7</v>
      </c>
      <c r="J13" s="73">
        <f t="shared" si="1"/>
        <v>8.1666666666666625</v>
      </c>
      <c r="K13" s="97">
        <v>130</v>
      </c>
      <c r="L13" s="135">
        <f t="shared" si="2"/>
        <v>1061.6666666666661</v>
      </c>
      <c r="M13" s="102"/>
      <c r="N13" s="231">
        <v>43179</v>
      </c>
      <c r="O13" s="149">
        <f t="shared" si="6"/>
        <v>4</v>
      </c>
      <c r="P13" s="232">
        <v>1</v>
      </c>
      <c r="Q13" s="232">
        <v>1</v>
      </c>
      <c r="R13" s="232" t="s">
        <v>115</v>
      </c>
      <c r="S13" s="232" t="s">
        <v>115</v>
      </c>
      <c r="T13" s="232" t="s">
        <v>115</v>
      </c>
      <c r="U13" s="232">
        <v>1</v>
      </c>
      <c r="V13" s="232">
        <v>1</v>
      </c>
      <c r="W13" s="67">
        <f t="shared" si="3"/>
        <v>4</v>
      </c>
      <c r="X13" s="68">
        <f t="shared" si="4"/>
        <v>1</v>
      </c>
      <c r="Y13" s="150"/>
      <c r="Z13" s="18" t="str">
        <f t="shared" si="5"/>
        <v>-</v>
      </c>
      <c r="AA13" s="18" t="s">
        <v>126</v>
      </c>
      <c r="AB13" s="252"/>
    </row>
    <row r="14" spans="1:32" ht="12.75" customHeight="1">
      <c r="A14" s="35">
        <v>112</v>
      </c>
      <c r="B14" s="8" t="s">
        <v>142</v>
      </c>
      <c r="C14" s="35" t="s">
        <v>1</v>
      </c>
      <c r="D14" s="95" t="s">
        <v>351</v>
      </c>
      <c r="E14" s="61">
        <f>NETWORKDAYS(Итого!C$2,Отчёт!C$2,Итого!C$3)</f>
        <v>14</v>
      </c>
      <c r="F14" s="96">
        <v>0.58333333333333304</v>
      </c>
      <c r="G14" s="61">
        <v>1</v>
      </c>
      <c r="H14" s="62">
        <f t="shared" si="0"/>
        <v>0.58333333333333304</v>
      </c>
      <c r="I14" s="72">
        <v>7</v>
      </c>
      <c r="J14" s="73">
        <f t="shared" si="1"/>
        <v>8.1666666666666625</v>
      </c>
      <c r="K14" s="97">
        <v>130</v>
      </c>
      <c r="L14" s="135">
        <f t="shared" si="2"/>
        <v>1061.6666666666661</v>
      </c>
      <c r="M14" s="102"/>
      <c r="N14" s="231">
        <v>43179</v>
      </c>
      <c r="O14" s="149">
        <f t="shared" si="6"/>
        <v>6</v>
      </c>
      <c r="P14" s="232">
        <v>1</v>
      </c>
      <c r="Q14" s="232">
        <v>1</v>
      </c>
      <c r="R14" s="232" t="s">
        <v>115</v>
      </c>
      <c r="S14" s="232">
        <v>1</v>
      </c>
      <c r="T14" s="232">
        <v>1</v>
      </c>
      <c r="U14" s="232">
        <v>1</v>
      </c>
      <c r="V14" s="232">
        <v>1</v>
      </c>
      <c r="W14" s="67">
        <f t="shared" si="3"/>
        <v>6</v>
      </c>
      <c r="X14" s="68">
        <f t="shared" si="4"/>
        <v>1</v>
      </c>
      <c r="Y14" s="150"/>
      <c r="Z14" s="18" t="str">
        <f t="shared" si="5"/>
        <v>-</v>
      </c>
      <c r="AA14" s="18" t="s">
        <v>126</v>
      </c>
      <c r="AB14" s="252"/>
    </row>
    <row r="15" spans="1:32" ht="12.75" customHeight="1">
      <c r="A15" s="35">
        <v>113</v>
      </c>
      <c r="B15" s="8" t="s">
        <v>142</v>
      </c>
      <c r="C15" s="35" t="s">
        <v>1</v>
      </c>
      <c r="D15" s="95" t="s">
        <v>353</v>
      </c>
      <c r="E15" s="61">
        <f>NETWORKDAYS(Итого!C$2,Отчёт!C$2,Итого!C$3)</f>
        <v>14</v>
      </c>
      <c r="F15" s="96">
        <v>0.58333333333333304</v>
      </c>
      <c r="G15" s="61">
        <v>1</v>
      </c>
      <c r="H15" s="62">
        <f t="shared" si="0"/>
        <v>0.58333333333333304</v>
      </c>
      <c r="I15" s="72">
        <v>7</v>
      </c>
      <c r="J15" s="73">
        <f t="shared" si="1"/>
        <v>8.1666666666666625</v>
      </c>
      <c r="K15" s="97">
        <v>130</v>
      </c>
      <c r="L15" s="135">
        <f t="shared" si="2"/>
        <v>1061.6666666666661</v>
      </c>
      <c r="M15" s="102"/>
      <c r="N15" s="231">
        <v>43179</v>
      </c>
      <c r="O15" s="149">
        <f t="shared" si="6"/>
        <v>6</v>
      </c>
      <c r="P15" s="232">
        <v>1</v>
      </c>
      <c r="Q15" s="232">
        <v>1</v>
      </c>
      <c r="R15" s="232" t="s">
        <v>115</v>
      </c>
      <c r="S15" s="232">
        <v>1</v>
      </c>
      <c r="T15" s="232">
        <v>1</v>
      </c>
      <c r="U15" s="232">
        <v>1</v>
      </c>
      <c r="V15" s="232">
        <v>1</v>
      </c>
      <c r="W15" s="67">
        <f t="shared" si="3"/>
        <v>6</v>
      </c>
      <c r="X15" s="68">
        <f t="shared" si="4"/>
        <v>1</v>
      </c>
      <c r="Y15" s="79"/>
      <c r="Z15" s="18" t="str">
        <f t="shared" si="5"/>
        <v>-</v>
      </c>
      <c r="AA15" s="18" t="s">
        <v>126</v>
      </c>
      <c r="AB15" s="252"/>
    </row>
    <row r="16" spans="1:32" ht="12.75" customHeight="1">
      <c r="A16" s="35">
        <v>114</v>
      </c>
      <c r="B16" s="8" t="s">
        <v>142</v>
      </c>
      <c r="C16" s="35" t="s">
        <v>1</v>
      </c>
      <c r="D16" s="95" t="s">
        <v>358</v>
      </c>
      <c r="E16" s="61">
        <f>NETWORKDAYS(Итого!C$2,Отчёт!C$2,Итого!C$3)</f>
        <v>14</v>
      </c>
      <c r="F16" s="96">
        <v>0.58333333333333304</v>
      </c>
      <c r="G16" s="61">
        <v>1</v>
      </c>
      <c r="H16" s="62">
        <f t="shared" si="0"/>
        <v>0.58333333333333304</v>
      </c>
      <c r="I16" s="72">
        <v>7</v>
      </c>
      <c r="J16" s="73">
        <f t="shared" si="1"/>
        <v>8.1666666666666625</v>
      </c>
      <c r="K16" s="97">
        <v>130</v>
      </c>
      <c r="L16" s="135">
        <f t="shared" si="2"/>
        <v>1061.6666666666661</v>
      </c>
      <c r="M16" s="102"/>
      <c r="N16" s="231">
        <v>43179</v>
      </c>
      <c r="O16" s="149">
        <f t="shared" si="6"/>
        <v>5</v>
      </c>
      <c r="P16" s="232">
        <v>1</v>
      </c>
      <c r="Q16" s="232">
        <v>1</v>
      </c>
      <c r="R16" s="232" t="s">
        <v>115</v>
      </c>
      <c r="S16" s="232">
        <v>0</v>
      </c>
      <c r="T16" s="232" t="s">
        <v>115</v>
      </c>
      <c r="U16" s="232">
        <v>1</v>
      </c>
      <c r="V16" s="232">
        <v>1</v>
      </c>
      <c r="W16" s="67">
        <f t="shared" si="3"/>
        <v>4</v>
      </c>
      <c r="X16" s="68">
        <f t="shared" si="4"/>
        <v>0.8</v>
      </c>
      <c r="Y16" s="150" t="s">
        <v>325</v>
      </c>
      <c r="Z16" s="18" t="str">
        <f t="shared" si="5"/>
        <v>-</v>
      </c>
      <c r="AB16" s="252"/>
    </row>
    <row r="17" spans="1:28" ht="12.75" customHeight="1">
      <c r="A17" s="35">
        <v>115</v>
      </c>
      <c r="B17" s="8" t="s">
        <v>142</v>
      </c>
      <c r="C17" s="35" t="s">
        <v>1</v>
      </c>
      <c r="D17" s="95" t="s">
        <v>362</v>
      </c>
      <c r="E17" s="61">
        <f>NETWORKDAYS(Итого!C$2,Отчёт!C$2,Итого!C$3)</f>
        <v>14</v>
      </c>
      <c r="F17" s="96">
        <v>0.58333333333333304</v>
      </c>
      <c r="G17" s="61">
        <v>1</v>
      </c>
      <c r="H17" s="62">
        <f t="shared" si="0"/>
        <v>0.58333333333333304</v>
      </c>
      <c r="I17" s="72">
        <v>7</v>
      </c>
      <c r="J17" s="73">
        <f t="shared" si="1"/>
        <v>8.1666666666666625</v>
      </c>
      <c r="K17" s="97">
        <v>130</v>
      </c>
      <c r="L17" s="135">
        <f t="shared" si="2"/>
        <v>1061.6666666666661</v>
      </c>
      <c r="M17" s="102"/>
      <c r="N17" s="231">
        <v>43179</v>
      </c>
      <c r="O17" s="149">
        <f t="shared" si="6"/>
        <v>5</v>
      </c>
      <c r="P17" s="232">
        <v>1</v>
      </c>
      <c r="Q17" s="232">
        <v>1</v>
      </c>
      <c r="R17" s="232" t="s">
        <v>115</v>
      </c>
      <c r="S17" s="232">
        <v>0</v>
      </c>
      <c r="T17" s="232" t="s">
        <v>115</v>
      </c>
      <c r="U17" s="232">
        <v>1</v>
      </c>
      <c r="V17" s="232">
        <v>1</v>
      </c>
      <c r="W17" s="67">
        <f t="shared" si="3"/>
        <v>4</v>
      </c>
      <c r="X17" s="68">
        <f t="shared" si="4"/>
        <v>0.8</v>
      </c>
      <c r="Y17" s="79" t="s">
        <v>805</v>
      </c>
      <c r="Z17" s="18" t="str">
        <f t="shared" si="5"/>
        <v>-</v>
      </c>
      <c r="AB17" s="252"/>
    </row>
    <row r="18" spans="1:28" ht="12.75" customHeight="1">
      <c r="A18" s="35">
        <v>116</v>
      </c>
      <c r="B18" s="8" t="s">
        <v>142</v>
      </c>
      <c r="C18" s="35" t="s">
        <v>1</v>
      </c>
      <c r="D18" s="95" t="s">
        <v>365</v>
      </c>
      <c r="E18" s="61">
        <f>NETWORKDAYS(Итого!C$2,Отчёт!C$2,Итого!C$3)</f>
        <v>14</v>
      </c>
      <c r="F18" s="96">
        <v>0.58333333333333304</v>
      </c>
      <c r="G18" s="61">
        <v>1</v>
      </c>
      <c r="H18" s="62">
        <f t="shared" si="0"/>
        <v>0.58333333333333304</v>
      </c>
      <c r="I18" s="72">
        <v>7</v>
      </c>
      <c r="J18" s="73">
        <f t="shared" si="1"/>
        <v>8.1666666666666625</v>
      </c>
      <c r="K18" s="97">
        <v>130</v>
      </c>
      <c r="L18" s="135">
        <f t="shared" si="2"/>
        <v>1061.6666666666661</v>
      </c>
      <c r="M18" s="102"/>
      <c r="N18" s="231">
        <v>43179</v>
      </c>
      <c r="O18" s="149">
        <f t="shared" si="6"/>
        <v>6</v>
      </c>
      <c r="P18" s="232">
        <v>1</v>
      </c>
      <c r="Q18" s="232">
        <v>0</v>
      </c>
      <c r="R18" s="232" t="s">
        <v>115</v>
      </c>
      <c r="S18" s="232">
        <v>1</v>
      </c>
      <c r="T18" s="232">
        <v>1</v>
      </c>
      <c r="U18" s="232">
        <v>1</v>
      </c>
      <c r="V18" s="232">
        <v>1</v>
      </c>
      <c r="W18" s="67">
        <f t="shared" si="3"/>
        <v>5</v>
      </c>
      <c r="X18" s="68">
        <f t="shared" si="4"/>
        <v>0.83333333333333337</v>
      </c>
      <c r="Y18" s="150" t="s">
        <v>790</v>
      </c>
      <c r="Z18" s="18" t="str">
        <f t="shared" si="5"/>
        <v>-</v>
      </c>
      <c r="AB18" s="252"/>
    </row>
    <row r="19" spans="1:28" ht="12.75" customHeight="1">
      <c r="A19" s="35">
        <v>118</v>
      </c>
      <c r="B19" s="8" t="s">
        <v>142</v>
      </c>
      <c r="C19" s="35" t="s">
        <v>1</v>
      </c>
      <c r="D19" s="95" t="s">
        <v>368</v>
      </c>
      <c r="E19" s="61">
        <f>NETWORKDAYS(Итого!C$2,Отчёт!C$2,Итого!C$3)</f>
        <v>14</v>
      </c>
      <c r="F19" s="96">
        <v>0.58333333333333304</v>
      </c>
      <c r="G19" s="61">
        <v>1</v>
      </c>
      <c r="H19" s="62">
        <f t="shared" si="0"/>
        <v>0.58333333333333304</v>
      </c>
      <c r="I19" s="72">
        <v>7</v>
      </c>
      <c r="J19" s="73">
        <f t="shared" si="1"/>
        <v>8.1666666666666625</v>
      </c>
      <c r="K19" s="97">
        <v>130</v>
      </c>
      <c r="L19" s="135">
        <f t="shared" si="2"/>
        <v>1061.6666666666661</v>
      </c>
      <c r="M19" s="102"/>
      <c r="N19" s="231">
        <v>43179</v>
      </c>
      <c r="O19" s="149">
        <f t="shared" si="6"/>
        <v>2</v>
      </c>
      <c r="P19" s="232" t="s">
        <v>115</v>
      </c>
      <c r="Q19" s="232" t="s">
        <v>115</v>
      </c>
      <c r="R19" s="232" t="s">
        <v>115</v>
      </c>
      <c r="S19" s="232" t="s">
        <v>115</v>
      </c>
      <c r="T19" s="232" t="s">
        <v>115</v>
      </c>
      <c r="U19" s="232">
        <v>1</v>
      </c>
      <c r="V19" s="232">
        <v>1</v>
      </c>
      <c r="W19" s="67">
        <f t="shared" si="3"/>
        <v>2</v>
      </c>
      <c r="X19" s="68">
        <f t="shared" si="4"/>
        <v>1</v>
      </c>
      <c r="Y19" s="57" t="s">
        <v>325</v>
      </c>
      <c r="Z19" s="18" t="str">
        <f t="shared" si="5"/>
        <v>-</v>
      </c>
      <c r="AB19" s="252"/>
    </row>
    <row r="20" spans="1:28" ht="12.75" customHeight="1">
      <c r="A20" s="35">
        <v>119</v>
      </c>
      <c r="B20" s="8" t="s">
        <v>142</v>
      </c>
      <c r="C20" s="35" t="s">
        <v>1</v>
      </c>
      <c r="D20" s="95" t="s">
        <v>370</v>
      </c>
      <c r="E20" s="61">
        <f>NETWORKDAYS(Итого!C$2,Отчёт!C$2,Итого!C$3)</f>
        <v>14</v>
      </c>
      <c r="F20" s="96">
        <v>0.58333333333333304</v>
      </c>
      <c r="G20" s="61">
        <v>1</v>
      </c>
      <c r="H20" s="62">
        <f t="shared" si="0"/>
        <v>0.58333333333333304</v>
      </c>
      <c r="I20" s="72">
        <v>7</v>
      </c>
      <c r="J20" s="73">
        <f t="shared" si="1"/>
        <v>8.1666666666666625</v>
      </c>
      <c r="K20" s="97">
        <v>130</v>
      </c>
      <c r="L20" s="135">
        <f t="shared" si="2"/>
        <v>1061.6666666666661</v>
      </c>
      <c r="M20" s="102"/>
      <c r="N20" s="231">
        <v>43179</v>
      </c>
      <c r="O20" s="149">
        <f t="shared" si="6"/>
        <v>4</v>
      </c>
      <c r="P20" s="232">
        <v>1</v>
      </c>
      <c r="Q20" s="232">
        <v>1</v>
      </c>
      <c r="R20" s="232" t="s">
        <v>115</v>
      </c>
      <c r="S20" s="232" t="s">
        <v>115</v>
      </c>
      <c r="T20" s="232" t="s">
        <v>115</v>
      </c>
      <c r="U20" s="232">
        <v>1</v>
      </c>
      <c r="V20" s="232">
        <v>1</v>
      </c>
      <c r="W20" s="67">
        <f t="shared" si="3"/>
        <v>4</v>
      </c>
      <c r="X20" s="68">
        <f t="shared" si="4"/>
        <v>1</v>
      </c>
      <c r="Y20" s="57" t="s">
        <v>325</v>
      </c>
      <c r="Z20" s="18" t="str">
        <f t="shared" si="5"/>
        <v>-</v>
      </c>
      <c r="AB20" s="252"/>
    </row>
    <row r="21" spans="1:28" ht="12.75" customHeight="1">
      <c r="A21" s="35">
        <v>120</v>
      </c>
      <c r="B21" s="8" t="s">
        <v>142</v>
      </c>
      <c r="C21" s="35" t="s">
        <v>1</v>
      </c>
      <c r="D21" s="95" t="s">
        <v>373</v>
      </c>
      <c r="E21" s="61">
        <f>NETWORKDAYS(Итого!C$2,Отчёт!C$2,Итого!C$3)</f>
        <v>14</v>
      </c>
      <c r="F21" s="96">
        <v>0.58333333333333304</v>
      </c>
      <c r="G21" s="61">
        <v>1</v>
      </c>
      <c r="H21" s="62">
        <f t="shared" si="0"/>
        <v>0.58333333333333304</v>
      </c>
      <c r="I21" s="72">
        <v>7</v>
      </c>
      <c r="J21" s="73">
        <f t="shared" si="1"/>
        <v>8.1666666666666625</v>
      </c>
      <c r="K21" s="97">
        <v>130</v>
      </c>
      <c r="L21" s="135">
        <f t="shared" si="2"/>
        <v>1061.6666666666661</v>
      </c>
      <c r="M21" s="102"/>
      <c r="N21" s="231">
        <v>43179</v>
      </c>
      <c r="O21" s="149">
        <f t="shared" si="6"/>
        <v>7</v>
      </c>
      <c r="P21" s="232">
        <v>1</v>
      </c>
      <c r="Q21" s="232">
        <v>1</v>
      </c>
      <c r="R21" s="232">
        <v>1</v>
      </c>
      <c r="S21" s="232">
        <v>1</v>
      </c>
      <c r="T21" s="232">
        <v>1</v>
      </c>
      <c r="U21" s="232">
        <v>1</v>
      </c>
      <c r="V21" s="232">
        <v>1</v>
      </c>
      <c r="W21" s="67">
        <f t="shared" si="3"/>
        <v>7</v>
      </c>
      <c r="X21" s="68">
        <f t="shared" si="4"/>
        <v>1</v>
      </c>
      <c r="Y21" s="79"/>
      <c r="Z21" s="18" t="str">
        <f t="shared" si="5"/>
        <v>-</v>
      </c>
      <c r="AA21" s="18" t="s">
        <v>126</v>
      </c>
      <c r="AB21" s="252"/>
    </row>
    <row r="22" spans="1:28" ht="12.75" customHeight="1">
      <c r="A22" s="35">
        <v>121</v>
      </c>
      <c r="B22" s="8" t="s">
        <v>142</v>
      </c>
      <c r="C22" s="35" t="s">
        <v>1</v>
      </c>
      <c r="D22" s="95" t="s">
        <v>375</v>
      </c>
      <c r="E22" s="61">
        <f>NETWORKDAYS(Итого!C$2,Отчёт!C$2,Итого!C$3)</f>
        <v>14</v>
      </c>
      <c r="F22" s="96">
        <v>0.58333333333333304</v>
      </c>
      <c r="G22" s="61">
        <v>1</v>
      </c>
      <c r="H22" s="62">
        <f t="shared" si="0"/>
        <v>0.58333333333333304</v>
      </c>
      <c r="I22" s="72">
        <v>7</v>
      </c>
      <c r="J22" s="73">
        <f t="shared" si="1"/>
        <v>8.1666666666666625</v>
      </c>
      <c r="K22" s="97">
        <v>130</v>
      </c>
      <c r="L22" s="135">
        <f t="shared" si="2"/>
        <v>1061.6666666666661</v>
      </c>
      <c r="M22" s="102"/>
      <c r="N22" s="231">
        <v>43179</v>
      </c>
      <c r="O22" s="149">
        <f t="shared" si="6"/>
        <v>6</v>
      </c>
      <c r="P22" s="232">
        <v>1</v>
      </c>
      <c r="Q22" s="232">
        <v>1</v>
      </c>
      <c r="R22" s="232" t="s">
        <v>115</v>
      </c>
      <c r="S22" s="232">
        <v>1</v>
      </c>
      <c r="T22" s="232">
        <v>1</v>
      </c>
      <c r="U22" s="232">
        <v>1</v>
      </c>
      <c r="V22" s="232">
        <v>1</v>
      </c>
      <c r="W22" s="67">
        <f t="shared" si="3"/>
        <v>6</v>
      </c>
      <c r="X22" s="68">
        <f t="shared" si="4"/>
        <v>1</v>
      </c>
      <c r="Y22" s="150" t="s">
        <v>377</v>
      </c>
      <c r="Z22" s="18" t="str">
        <f t="shared" si="5"/>
        <v>-</v>
      </c>
      <c r="AA22" s="18" t="s">
        <v>126</v>
      </c>
      <c r="AB22" s="252"/>
    </row>
    <row r="23" spans="1:28" ht="12.75" customHeight="1">
      <c r="A23" s="35">
        <v>122</v>
      </c>
      <c r="B23" s="8" t="s">
        <v>142</v>
      </c>
      <c r="C23" s="35" t="s">
        <v>1</v>
      </c>
      <c r="D23" s="95" t="s">
        <v>379</v>
      </c>
      <c r="E23" s="61">
        <f>NETWORKDAYS(Итого!C$2,Отчёт!C$2,Итого!C$3)</f>
        <v>14</v>
      </c>
      <c r="F23" s="96">
        <v>0.58333333333333304</v>
      </c>
      <c r="G23" s="61">
        <v>1</v>
      </c>
      <c r="H23" s="62">
        <f t="shared" si="0"/>
        <v>0.58333333333333304</v>
      </c>
      <c r="I23" s="72">
        <v>7</v>
      </c>
      <c r="J23" s="73">
        <f t="shared" si="1"/>
        <v>8.1666666666666625</v>
      </c>
      <c r="K23" s="97">
        <v>130</v>
      </c>
      <c r="L23" s="135">
        <f t="shared" si="2"/>
        <v>1061.6666666666661</v>
      </c>
      <c r="M23" s="102"/>
      <c r="N23" s="231">
        <v>43179</v>
      </c>
      <c r="O23" s="149">
        <f t="shared" si="6"/>
        <v>6</v>
      </c>
      <c r="P23" s="232">
        <v>0</v>
      </c>
      <c r="Q23" s="232">
        <v>0</v>
      </c>
      <c r="R23" s="232" t="s">
        <v>115</v>
      </c>
      <c r="S23" s="232">
        <v>1</v>
      </c>
      <c r="T23" s="232">
        <v>1</v>
      </c>
      <c r="U23" s="232">
        <v>1</v>
      </c>
      <c r="V23" s="232">
        <v>1</v>
      </c>
      <c r="W23" s="67">
        <f t="shared" si="3"/>
        <v>4</v>
      </c>
      <c r="X23" s="68">
        <f t="shared" si="4"/>
        <v>0.66666666666666663</v>
      </c>
      <c r="Y23" s="239" t="s">
        <v>862</v>
      </c>
      <c r="Z23" s="18" t="str">
        <f t="shared" si="5"/>
        <v>-</v>
      </c>
      <c r="AB23" s="252"/>
    </row>
    <row r="24" spans="1:28" ht="12.75" customHeight="1">
      <c r="A24" s="35">
        <v>123</v>
      </c>
      <c r="B24" s="8" t="s">
        <v>142</v>
      </c>
      <c r="C24" s="35" t="s">
        <v>1</v>
      </c>
      <c r="D24" s="95" t="s">
        <v>381</v>
      </c>
      <c r="E24" s="61">
        <f>NETWORKDAYS(Итого!C$2,Отчёт!C$2,Итого!C$3)</f>
        <v>14</v>
      </c>
      <c r="F24" s="96">
        <v>0.58333333333333304</v>
      </c>
      <c r="G24" s="61">
        <v>1</v>
      </c>
      <c r="H24" s="62">
        <f t="shared" si="0"/>
        <v>0.58333333333333304</v>
      </c>
      <c r="I24" s="72">
        <v>7</v>
      </c>
      <c r="J24" s="73">
        <f t="shared" si="1"/>
        <v>8.1666666666666625</v>
      </c>
      <c r="K24" s="97">
        <v>130</v>
      </c>
      <c r="L24" s="135">
        <f t="shared" si="2"/>
        <v>1061.6666666666661</v>
      </c>
      <c r="M24" s="102"/>
      <c r="N24" s="231">
        <v>43179</v>
      </c>
      <c r="O24" s="149">
        <f t="shared" si="6"/>
        <v>6</v>
      </c>
      <c r="P24" s="232">
        <v>1</v>
      </c>
      <c r="Q24" s="232">
        <v>1</v>
      </c>
      <c r="R24" s="232" t="s">
        <v>115</v>
      </c>
      <c r="S24" s="232">
        <v>1</v>
      </c>
      <c r="T24" s="232">
        <v>1</v>
      </c>
      <c r="U24" s="232">
        <v>1</v>
      </c>
      <c r="V24" s="232">
        <v>1</v>
      </c>
      <c r="W24" s="67">
        <f t="shared" si="3"/>
        <v>6</v>
      </c>
      <c r="X24" s="68">
        <f t="shared" si="4"/>
        <v>1</v>
      </c>
      <c r="Y24" s="150" t="s">
        <v>383</v>
      </c>
      <c r="Z24" s="18" t="str">
        <f t="shared" si="5"/>
        <v>-</v>
      </c>
      <c r="AA24" s="18" t="s">
        <v>100</v>
      </c>
      <c r="AB24" s="252"/>
    </row>
    <row r="25" spans="1:28" ht="12.75" customHeight="1">
      <c r="A25" s="35">
        <v>124</v>
      </c>
      <c r="B25" s="8" t="s">
        <v>142</v>
      </c>
      <c r="C25" s="35" t="s">
        <v>1</v>
      </c>
      <c r="D25" s="95" t="s">
        <v>384</v>
      </c>
      <c r="E25" s="61">
        <f>NETWORKDAYS(Итого!C$2,Отчёт!C$2,Итого!C$3)</f>
        <v>14</v>
      </c>
      <c r="F25" s="96">
        <v>0.58333333333333304</v>
      </c>
      <c r="G25" s="61">
        <v>1</v>
      </c>
      <c r="H25" s="62">
        <f t="shared" si="0"/>
        <v>0.58333333333333304</v>
      </c>
      <c r="I25" s="72">
        <v>7</v>
      </c>
      <c r="J25" s="73">
        <f t="shared" si="1"/>
        <v>8.1666666666666625</v>
      </c>
      <c r="K25" s="97">
        <v>130</v>
      </c>
      <c r="L25" s="135">
        <f t="shared" si="2"/>
        <v>1061.6666666666661</v>
      </c>
      <c r="M25" s="102"/>
      <c r="N25" s="231">
        <v>43179</v>
      </c>
      <c r="O25" s="149">
        <f t="shared" si="6"/>
        <v>7</v>
      </c>
      <c r="P25" s="232">
        <v>1</v>
      </c>
      <c r="Q25" s="232">
        <v>1</v>
      </c>
      <c r="R25" s="232">
        <v>1</v>
      </c>
      <c r="S25" s="232">
        <v>1</v>
      </c>
      <c r="T25" s="232">
        <v>1</v>
      </c>
      <c r="U25" s="232">
        <v>0</v>
      </c>
      <c r="V25" s="232">
        <v>1</v>
      </c>
      <c r="W25" s="67">
        <f t="shared" si="3"/>
        <v>6</v>
      </c>
      <c r="X25" s="68">
        <f t="shared" si="4"/>
        <v>0.8571428571428571</v>
      </c>
      <c r="Y25" s="79" t="s">
        <v>824</v>
      </c>
      <c r="Z25" s="18" t="str">
        <f t="shared" si="5"/>
        <v>-</v>
      </c>
      <c r="AB25" s="252"/>
    </row>
    <row r="26" spans="1:28" ht="12.75" customHeight="1">
      <c r="A26" s="35">
        <v>125</v>
      </c>
      <c r="B26" s="8" t="s">
        <v>142</v>
      </c>
      <c r="C26" s="35" t="s">
        <v>1</v>
      </c>
      <c r="D26" s="95" t="s">
        <v>386</v>
      </c>
      <c r="E26" s="61">
        <f>NETWORKDAYS(Итого!C$2,Отчёт!C$2,Итого!C$3)</f>
        <v>14</v>
      </c>
      <c r="F26" s="96">
        <v>0.58333333333333304</v>
      </c>
      <c r="G26" s="61">
        <v>1</v>
      </c>
      <c r="H26" s="62">
        <f t="shared" si="0"/>
        <v>0.58333333333333304</v>
      </c>
      <c r="I26" s="72">
        <v>7</v>
      </c>
      <c r="J26" s="73">
        <f t="shared" si="1"/>
        <v>8.1666666666666625</v>
      </c>
      <c r="K26" s="97">
        <v>130</v>
      </c>
      <c r="L26" s="135">
        <f t="shared" si="2"/>
        <v>1061.6666666666661</v>
      </c>
      <c r="M26" s="102"/>
      <c r="N26" s="231">
        <v>43179</v>
      </c>
      <c r="O26" s="149">
        <f t="shared" si="6"/>
        <v>6</v>
      </c>
      <c r="P26" s="232">
        <v>1</v>
      </c>
      <c r="Q26" s="232">
        <v>1</v>
      </c>
      <c r="R26" s="232" t="s">
        <v>115</v>
      </c>
      <c r="S26" s="232">
        <v>1</v>
      </c>
      <c r="T26" s="232">
        <v>1</v>
      </c>
      <c r="U26" s="232">
        <v>1</v>
      </c>
      <c r="V26" s="232">
        <v>1</v>
      </c>
      <c r="W26" s="67">
        <f t="shared" si="3"/>
        <v>6</v>
      </c>
      <c r="X26" s="68">
        <f t="shared" si="4"/>
        <v>1</v>
      </c>
      <c r="Y26" s="150" t="s">
        <v>383</v>
      </c>
      <c r="Z26" s="18" t="str">
        <f t="shared" si="5"/>
        <v>-</v>
      </c>
      <c r="AB26" s="252"/>
    </row>
    <row r="27" spans="1:28" ht="12.75" customHeight="1">
      <c r="A27" s="35">
        <v>126</v>
      </c>
      <c r="B27" s="8" t="s">
        <v>142</v>
      </c>
      <c r="C27" s="35" t="s">
        <v>1</v>
      </c>
      <c r="D27" s="95" t="s">
        <v>388</v>
      </c>
      <c r="E27" s="61">
        <f>NETWORKDAYS(Итого!C$2,Отчёт!C$2,Итого!C$3)</f>
        <v>14</v>
      </c>
      <c r="F27" s="96">
        <v>0.58333333333333304</v>
      </c>
      <c r="G27" s="61">
        <v>1</v>
      </c>
      <c r="H27" s="62">
        <f t="shared" si="0"/>
        <v>0.58333333333333304</v>
      </c>
      <c r="I27" s="72">
        <v>7</v>
      </c>
      <c r="J27" s="73">
        <f t="shared" si="1"/>
        <v>8.1666666666666625</v>
      </c>
      <c r="K27" s="97">
        <v>130</v>
      </c>
      <c r="L27" s="135">
        <f t="shared" si="2"/>
        <v>1061.6666666666661</v>
      </c>
      <c r="M27" s="102"/>
      <c r="N27" s="231">
        <v>43179</v>
      </c>
      <c r="O27" s="149">
        <f t="shared" si="6"/>
        <v>6</v>
      </c>
      <c r="P27" s="232">
        <v>1</v>
      </c>
      <c r="Q27" s="232">
        <v>1</v>
      </c>
      <c r="R27" s="232" t="s">
        <v>115</v>
      </c>
      <c r="S27" s="232">
        <v>1</v>
      </c>
      <c r="T27" s="232">
        <v>1</v>
      </c>
      <c r="U27" s="232">
        <v>1</v>
      </c>
      <c r="V27" s="232">
        <v>1</v>
      </c>
      <c r="W27" s="67">
        <f t="shared" si="3"/>
        <v>6</v>
      </c>
      <c r="X27" s="68">
        <f t="shared" si="4"/>
        <v>1</v>
      </c>
      <c r="Y27" s="150" t="s">
        <v>383</v>
      </c>
      <c r="Z27" s="18" t="str">
        <f t="shared" si="5"/>
        <v>-</v>
      </c>
      <c r="AB27" s="252"/>
    </row>
    <row r="28" spans="1:28" ht="12.75" customHeight="1">
      <c r="A28" s="35">
        <v>127</v>
      </c>
      <c r="B28" s="8" t="s">
        <v>142</v>
      </c>
      <c r="C28" s="35" t="s">
        <v>1</v>
      </c>
      <c r="D28" s="95" t="s">
        <v>390</v>
      </c>
      <c r="E28" s="61">
        <f>NETWORKDAYS(Итого!C$2,Отчёт!C$2,Итого!C$3)</f>
        <v>14</v>
      </c>
      <c r="F28" s="96">
        <v>0.58333333333333304</v>
      </c>
      <c r="G28" s="61">
        <v>1</v>
      </c>
      <c r="H28" s="62">
        <f t="shared" si="0"/>
        <v>0.58333333333333304</v>
      </c>
      <c r="I28" s="72">
        <v>7</v>
      </c>
      <c r="J28" s="73">
        <f t="shared" si="1"/>
        <v>8.1666666666666625</v>
      </c>
      <c r="K28" s="97">
        <v>130</v>
      </c>
      <c r="L28" s="135">
        <f t="shared" si="2"/>
        <v>1061.6666666666661</v>
      </c>
      <c r="M28" s="102"/>
      <c r="N28" s="231">
        <v>43179</v>
      </c>
      <c r="O28" s="149">
        <f t="shared" si="6"/>
        <v>6</v>
      </c>
      <c r="P28" s="232">
        <v>0</v>
      </c>
      <c r="Q28" s="232">
        <v>1</v>
      </c>
      <c r="R28" s="232" t="s">
        <v>115</v>
      </c>
      <c r="S28" s="232">
        <v>1</v>
      </c>
      <c r="T28" s="232">
        <v>1</v>
      </c>
      <c r="U28" s="232">
        <v>1</v>
      </c>
      <c r="V28" s="232">
        <v>1</v>
      </c>
      <c r="W28" s="67">
        <f t="shared" si="3"/>
        <v>5</v>
      </c>
      <c r="X28" s="68">
        <f t="shared" si="4"/>
        <v>0.83333333333333337</v>
      </c>
      <c r="Y28" s="239" t="s">
        <v>866</v>
      </c>
      <c r="Z28" s="18" t="str">
        <f t="shared" si="5"/>
        <v>-</v>
      </c>
      <c r="AB28" s="252"/>
    </row>
    <row r="29" spans="1:28" ht="12.75" customHeight="1">
      <c r="A29" s="35">
        <v>128</v>
      </c>
      <c r="B29" s="8" t="s">
        <v>142</v>
      </c>
      <c r="C29" s="35" t="s">
        <v>1</v>
      </c>
      <c r="D29" s="95" t="s">
        <v>392</v>
      </c>
      <c r="E29" s="61">
        <f>NETWORKDAYS(Итого!C$2,Отчёт!C$2,Итого!C$3)</f>
        <v>14</v>
      </c>
      <c r="F29" s="96">
        <v>0.58333333333333304</v>
      </c>
      <c r="G29" s="61">
        <v>1</v>
      </c>
      <c r="H29" s="62">
        <f t="shared" si="0"/>
        <v>0.58333333333333304</v>
      </c>
      <c r="I29" s="72">
        <v>7</v>
      </c>
      <c r="J29" s="73">
        <f t="shared" si="1"/>
        <v>8.1666666666666625</v>
      </c>
      <c r="K29" s="97">
        <v>130</v>
      </c>
      <c r="L29" s="135">
        <f t="shared" si="2"/>
        <v>1061.6666666666661</v>
      </c>
      <c r="M29" s="102"/>
      <c r="N29" s="231">
        <v>43179</v>
      </c>
      <c r="O29" s="149">
        <f t="shared" si="6"/>
        <v>7</v>
      </c>
      <c r="P29" s="232">
        <v>1</v>
      </c>
      <c r="Q29" s="232">
        <v>1</v>
      </c>
      <c r="R29" s="232">
        <v>1</v>
      </c>
      <c r="S29" s="232">
        <v>1</v>
      </c>
      <c r="T29" s="232">
        <v>0</v>
      </c>
      <c r="U29" s="232">
        <v>1</v>
      </c>
      <c r="V29" s="232">
        <v>1</v>
      </c>
      <c r="W29" s="67">
        <f t="shared" si="3"/>
        <v>6</v>
      </c>
      <c r="X29" s="68">
        <f t="shared" si="4"/>
        <v>0.8571428571428571</v>
      </c>
      <c r="Y29" s="150" t="s">
        <v>859</v>
      </c>
      <c r="Z29" s="18" t="str">
        <f t="shared" si="5"/>
        <v>-</v>
      </c>
      <c r="AB29" s="252"/>
    </row>
    <row r="30" spans="1:28" ht="12.75" customHeight="1">
      <c r="A30" s="35">
        <v>129</v>
      </c>
      <c r="B30" s="8" t="s">
        <v>142</v>
      </c>
      <c r="C30" s="35" t="s">
        <v>1</v>
      </c>
      <c r="D30" s="95" t="s">
        <v>393</v>
      </c>
      <c r="E30" s="61">
        <f>NETWORKDAYS(Итого!C$2,Отчёт!C$2,Итого!C$3)</f>
        <v>14</v>
      </c>
      <c r="F30" s="96">
        <v>0.58333333333333304</v>
      </c>
      <c r="G30" s="61">
        <v>1</v>
      </c>
      <c r="H30" s="62">
        <f t="shared" si="0"/>
        <v>0.58333333333333304</v>
      </c>
      <c r="I30" s="72">
        <v>7</v>
      </c>
      <c r="J30" s="73">
        <f t="shared" si="1"/>
        <v>8.1666666666666625</v>
      </c>
      <c r="K30" s="97">
        <v>130</v>
      </c>
      <c r="L30" s="135">
        <f t="shared" si="2"/>
        <v>1061.6666666666661</v>
      </c>
      <c r="M30" s="102"/>
      <c r="N30" s="231">
        <v>43179</v>
      </c>
      <c r="O30" s="149">
        <f t="shared" si="6"/>
        <v>6</v>
      </c>
      <c r="P30" s="232">
        <v>1</v>
      </c>
      <c r="Q30" s="232">
        <v>1</v>
      </c>
      <c r="R30" s="232" t="s">
        <v>115</v>
      </c>
      <c r="S30" s="232">
        <v>1</v>
      </c>
      <c r="T30" s="232">
        <v>1</v>
      </c>
      <c r="U30" s="232">
        <v>0</v>
      </c>
      <c r="V30" s="232">
        <v>1</v>
      </c>
      <c r="W30" s="67">
        <f t="shared" si="3"/>
        <v>5</v>
      </c>
      <c r="X30" s="68">
        <f t="shared" si="4"/>
        <v>0.83333333333333337</v>
      </c>
      <c r="Y30" s="150" t="s">
        <v>859</v>
      </c>
      <c r="Z30" s="18" t="str">
        <f t="shared" si="5"/>
        <v>-</v>
      </c>
      <c r="AB30" s="252"/>
    </row>
    <row r="31" spans="1:28" ht="12.75" customHeight="1">
      <c r="A31" s="35">
        <v>131</v>
      </c>
      <c r="B31" s="8" t="s">
        <v>142</v>
      </c>
      <c r="C31" s="35" t="s">
        <v>1</v>
      </c>
      <c r="D31" s="95" t="s">
        <v>395</v>
      </c>
      <c r="E31" s="61">
        <f>NETWORKDAYS(Итого!C$2,Отчёт!C$2,Итого!C$3)</f>
        <v>14</v>
      </c>
      <c r="F31" s="96">
        <v>0.58333333333333304</v>
      </c>
      <c r="G31" s="61">
        <v>1</v>
      </c>
      <c r="H31" s="62">
        <f t="shared" si="0"/>
        <v>0.58333333333333304</v>
      </c>
      <c r="I31" s="72">
        <v>7</v>
      </c>
      <c r="J31" s="73">
        <f t="shared" si="1"/>
        <v>8.1666666666666625</v>
      </c>
      <c r="K31" s="97">
        <v>130</v>
      </c>
      <c r="L31" s="135">
        <f t="shared" si="2"/>
        <v>1061.6666666666661</v>
      </c>
      <c r="M31" s="102"/>
      <c r="N31" s="231">
        <v>43179</v>
      </c>
      <c r="O31" s="149">
        <f t="shared" si="6"/>
        <v>6</v>
      </c>
      <c r="P31" s="232">
        <v>1</v>
      </c>
      <c r="Q31" s="232">
        <v>1</v>
      </c>
      <c r="R31" s="232" t="s">
        <v>115</v>
      </c>
      <c r="S31" s="232">
        <v>1</v>
      </c>
      <c r="T31" s="232">
        <v>1</v>
      </c>
      <c r="U31" s="232">
        <v>1</v>
      </c>
      <c r="V31" s="232">
        <v>1</v>
      </c>
      <c r="W31" s="67">
        <f t="shared" si="3"/>
        <v>6</v>
      </c>
      <c r="X31" s="68">
        <f t="shared" si="4"/>
        <v>1</v>
      </c>
      <c r="Y31" s="79" t="s">
        <v>399</v>
      </c>
      <c r="Z31" s="18" t="str">
        <f t="shared" si="5"/>
        <v>-</v>
      </c>
      <c r="AB31" s="252"/>
    </row>
    <row r="32" spans="1:28" ht="12.75" customHeight="1">
      <c r="A32" s="35">
        <v>132</v>
      </c>
      <c r="B32" s="8" t="s">
        <v>142</v>
      </c>
      <c r="C32" s="35" t="s">
        <v>1</v>
      </c>
      <c r="D32" s="95" t="s">
        <v>400</v>
      </c>
      <c r="E32" s="61">
        <f>NETWORKDAYS(Итого!C$2,Отчёт!C$2,Итого!C$3)</f>
        <v>14</v>
      </c>
      <c r="F32" s="96">
        <v>0.58333333333333304</v>
      </c>
      <c r="G32" s="61">
        <v>1</v>
      </c>
      <c r="H32" s="62">
        <f t="shared" si="0"/>
        <v>0.58333333333333304</v>
      </c>
      <c r="I32" s="72">
        <v>7</v>
      </c>
      <c r="J32" s="73">
        <f t="shared" si="1"/>
        <v>8.1666666666666625</v>
      </c>
      <c r="K32" s="97">
        <v>130</v>
      </c>
      <c r="L32" s="135">
        <f t="shared" si="2"/>
        <v>1061.6666666666661</v>
      </c>
      <c r="M32" s="102"/>
      <c r="N32" s="231">
        <v>43179</v>
      </c>
      <c r="O32" s="149">
        <f t="shared" si="6"/>
        <v>7</v>
      </c>
      <c r="P32" s="232">
        <v>1</v>
      </c>
      <c r="Q32" s="232">
        <v>1</v>
      </c>
      <c r="R32" s="232">
        <v>1</v>
      </c>
      <c r="S32" s="232">
        <v>1</v>
      </c>
      <c r="T32" s="232">
        <v>1</v>
      </c>
      <c r="U32" s="232">
        <v>1</v>
      </c>
      <c r="V32" s="232">
        <v>1</v>
      </c>
      <c r="W32" s="67">
        <f t="shared" si="3"/>
        <v>7</v>
      </c>
      <c r="X32" s="68">
        <f t="shared" si="4"/>
        <v>1</v>
      </c>
      <c r="Y32" s="158"/>
      <c r="Z32" s="18" t="str">
        <f t="shared" si="5"/>
        <v>-</v>
      </c>
      <c r="AB32" s="252"/>
    </row>
    <row r="33" spans="1:28" ht="12.75" customHeight="1">
      <c r="A33" s="35">
        <v>133</v>
      </c>
      <c r="B33" s="8" t="s">
        <v>142</v>
      </c>
      <c r="C33" s="35" t="s">
        <v>1</v>
      </c>
      <c r="D33" s="95" t="s">
        <v>402</v>
      </c>
      <c r="E33" s="61">
        <f>NETWORKDAYS(Итого!C$2,Отчёт!C$2,Итого!C$3)</f>
        <v>14</v>
      </c>
      <c r="F33" s="96">
        <v>0.58333333333333304</v>
      </c>
      <c r="G33" s="61">
        <v>1</v>
      </c>
      <c r="H33" s="62">
        <f t="shared" si="0"/>
        <v>0.58333333333333304</v>
      </c>
      <c r="I33" s="72">
        <v>7</v>
      </c>
      <c r="J33" s="73">
        <f t="shared" si="1"/>
        <v>8.1666666666666625</v>
      </c>
      <c r="K33" s="97">
        <v>130</v>
      </c>
      <c r="L33" s="135">
        <f t="shared" si="2"/>
        <v>1061.6666666666661</v>
      </c>
      <c r="M33" s="102"/>
      <c r="N33" s="231">
        <v>43179</v>
      </c>
      <c r="O33" s="149">
        <f t="shared" si="6"/>
        <v>4</v>
      </c>
      <c r="P33" s="232">
        <v>0</v>
      </c>
      <c r="Q33" s="232">
        <v>1</v>
      </c>
      <c r="R33" s="232" t="s">
        <v>115</v>
      </c>
      <c r="S33" s="232" t="s">
        <v>115</v>
      </c>
      <c r="T33" s="232" t="s">
        <v>115</v>
      </c>
      <c r="U33" s="232">
        <v>1</v>
      </c>
      <c r="V33" s="232">
        <v>1</v>
      </c>
      <c r="W33" s="67">
        <f t="shared" si="3"/>
        <v>3</v>
      </c>
      <c r="X33" s="68">
        <f t="shared" si="4"/>
        <v>0.75</v>
      </c>
      <c r="Y33" s="150" t="s">
        <v>859</v>
      </c>
      <c r="Z33" s="18" t="str">
        <f t="shared" si="5"/>
        <v>-</v>
      </c>
      <c r="AB33" s="252"/>
    </row>
    <row r="34" spans="1:28" ht="12.75" customHeight="1">
      <c r="A34" s="35">
        <v>134</v>
      </c>
      <c r="B34" s="8" t="s">
        <v>142</v>
      </c>
      <c r="C34" s="35" t="s">
        <v>1</v>
      </c>
      <c r="D34" s="95" t="s">
        <v>404</v>
      </c>
      <c r="E34" s="61">
        <f>NETWORKDAYS(Итого!C$2,Отчёт!C$2,Итого!C$3)</f>
        <v>14</v>
      </c>
      <c r="F34" s="96">
        <v>0.58333333333333304</v>
      </c>
      <c r="G34" s="61">
        <v>1</v>
      </c>
      <c r="H34" s="62">
        <f t="shared" si="0"/>
        <v>0.58333333333333304</v>
      </c>
      <c r="I34" s="72">
        <v>7</v>
      </c>
      <c r="J34" s="73">
        <f t="shared" si="1"/>
        <v>8.1666666666666625</v>
      </c>
      <c r="K34" s="97">
        <v>130</v>
      </c>
      <c r="L34" s="135">
        <f t="shared" si="2"/>
        <v>1061.6666666666661</v>
      </c>
      <c r="M34" s="102"/>
      <c r="N34" s="231">
        <v>43179</v>
      </c>
      <c r="O34" s="149">
        <f t="shared" si="6"/>
        <v>5</v>
      </c>
      <c r="P34" s="232">
        <v>1</v>
      </c>
      <c r="Q34" s="232">
        <v>1</v>
      </c>
      <c r="R34" s="232" t="s">
        <v>115</v>
      </c>
      <c r="S34" s="232">
        <v>0</v>
      </c>
      <c r="T34" s="232" t="s">
        <v>115</v>
      </c>
      <c r="U34" s="232">
        <v>1</v>
      </c>
      <c r="V34" s="232">
        <v>1</v>
      </c>
      <c r="W34" s="67">
        <f t="shared" si="3"/>
        <v>4</v>
      </c>
      <c r="X34" s="68">
        <f t="shared" si="4"/>
        <v>0.8</v>
      </c>
      <c r="Y34" s="57" t="s">
        <v>348</v>
      </c>
      <c r="Z34" s="18" t="str">
        <f t="shared" si="5"/>
        <v>-</v>
      </c>
      <c r="AB34" s="252"/>
    </row>
    <row r="35" spans="1:28" ht="12.75" customHeight="1">
      <c r="A35" s="35">
        <v>135</v>
      </c>
      <c r="B35" s="8" t="s">
        <v>142</v>
      </c>
      <c r="C35" s="35" t="s">
        <v>1</v>
      </c>
      <c r="D35" s="95" t="s">
        <v>405</v>
      </c>
      <c r="E35" s="61">
        <f>NETWORKDAYS(Итого!C$2,Отчёт!C$2,Итого!C$3)</f>
        <v>14</v>
      </c>
      <c r="F35" s="96">
        <v>0.58333333333333304</v>
      </c>
      <c r="G35" s="61">
        <v>1</v>
      </c>
      <c r="H35" s="62">
        <f t="shared" si="0"/>
        <v>0.58333333333333304</v>
      </c>
      <c r="I35" s="72">
        <v>7</v>
      </c>
      <c r="J35" s="73">
        <f t="shared" si="1"/>
        <v>8.1666666666666625</v>
      </c>
      <c r="K35" s="97">
        <v>130</v>
      </c>
      <c r="L35" s="135">
        <f t="shared" si="2"/>
        <v>1061.6666666666661</v>
      </c>
      <c r="M35" s="102"/>
      <c r="N35" s="231">
        <v>43179</v>
      </c>
      <c r="O35" s="149">
        <f t="shared" si="6"/>
        <v>7</v>
      </c>
      <c r="P35" s="232">
        <v>1</v>
      </c>
      <c r="Q35" s="232">
        <v>0</v>
      </c>
      <c r="R35" s="232">
        <v>1</v>
      </c>
      <c r="S35" s="232">
        <v>1</v>
      </c>
      <c r="T35" s="232">
        <v>1</v>
      </c>
      <c r="U35" s="232">
        <v>1</v>
      </c>
      <c r="V35" s="232">
        <v>1</v>
      </c>
      <c r="W35" s="67">
        <f t="shared" si="3"/>
        <v>6</v>
      </c>
      <c r="X35" s="68">
        <f t="shared" si="4"/>
        <v>0.8571428571428571</v>
      </c>
      <c r="Y35" s="239" t="s">
        <v>826</v>
      </c>
      <c r="Z35" s="18" t="str">
        <f t="shared" si="5"/>
        <v>-</v>
      </c>
      <c r="AB35" s="252"/>
    </row>
    <row r="36" spans="1:28" ht="12.75" customHeight="1">
      <c r="A36" s="35">
        <v>136</v>
      </c>
      <c r="B36" s="8" t="s">
        <v>142</v>
      </c>
      <c r="C36" s="35" t="s">
        <v>1</v>
      </c>
      <c r="D36" s="95" t="s">
        <v>407</v>
      </c>
      <c r="E36" s="61">
        <f>NETWORKDAYS(Итого!C$2,Отчёт!C$2,Итого!C$3)</f>
        <v>14</v>
      </c>
      <c r="F36" s="96">
        <v>0.58333333333333304</v>
      </c>
      <c r="G36" s="61">
        <v>1</v>
      </c>
      <c r="H36" s="62">
        <f t="shared" si="0"/>
        <v>0.58333333333333304</v>
      </c>
      <c r="I36" s="72">
        <v>7</v>
      </c>
      <c r="J36" s="73">
        <f t="shared" si="1"/>
        <v>8.1666666666666625</v>
      </c>
      <c r="K36" s="97">
        <v>130</v>
      </c>
      <c r="L36" s="135">
        <f t="shared" si="2"/>
        <v>1061.6666666666661</v>
      </c>
      <c r="M36" s="102"/>
      <c r="N36" s="231">
        <v>43179</v>
      </c>
      <c r="O36" s="149">
        <f t="shared" si="6"/>
        <v>6</v>
      </c>
      <c r="P36" s="232">
        <v>1</v>
      </c>
      <c r="Q36" s="232">
        <v>1</v>
      </c>
      <c r="R36" s="232" t="s">
        <v>115</v>
      </c>
      <c r="S36" s="232">
        <v>0</v>
      </c>
      <c r="T36" s="232">
        <v>1</v>
      </c>
      <c r="U36" s="232">
        <v>1</v>
      </c>
      <c r="V36" s="232">
        <v>1</v>
      </c>
      <c r="W36" s="67">
        <f t="shared" si="3"/>
        <v>5</v>
      </c>
      <c r="X36" s="68">
        <f t="shared" si="4"/>
        <v>0.83333333333333337</v>
      </c>
      <c r="Y36" s="158" t="s">
        <v>827</v>
      </c>
      <c r="Z36" s="18" t="str">
        <f t="shared" si="5"/>
        <v>-</v>
      </c>
      <c r="AB36" s="252"/>
    </row>
    <row r="37" spans="1:28" ht="12.75" customHeight="1">
      <c r="A37" s="35">
        <v>137</v>
      </c>
      <c r="B37" s="8" t="s">
        <v>142</v>
      </c>
      <c r="C37" s="35" t="s">
        <v>1</v>
      </c>
      <c r="D37" s="95" t="s">
        <v>410</v>
      </c>
      <c r="E37" s="61">
        <f>NETWORKDAYS(Итого!C$2,Отчёт!C$2,Итого!C$3)</f>
        <v>14</v>
      </c>
      <c r="F37" s="96">
        <v>0.58333333333333304</v>
      </c>
      <c r="G37" s="61">
        <v>1</v>
      </c>
      <c r="H37" s="62">
        <f t="shared" si="0"/>
        <v>0.58333333333333304</v>
      </c>
      <c r="I37" s="72">
        <v>7</v>
      </c>
      <c r="J37" s="73">
        <f t="shared" si="1"/>
        <v>8.1666666666666625</v>
      </c>
      <c r="K37" s="97">
        <v>130</v>
      </c>
      <c r="L37" s="135">
        <f t="shared" si="2"/>
        <v>1061.6666666666661</v>
      </c>
      <c r="M37" s="102"/>
      <c r="N37" s="231">
        <v>43179</v>
      </c>
      <c r="O37" s="149">
        <f t="shared" si="6"/>
        <v>5</v>
      </c>
      <c r="P37" s="232">
        <v>1</v>
      </c>
      <c r="Q37" s="232">
        <v>1</v>
      </c>
      <c r="R37" s="232" t="s">
        <v>115</v>
      </c>
      <c r="S37" s="232">
        <v>0</v>
      </c>
      <c r="T37" s="232" t="s">
        <v>115</v>
      </c>
      <c r="U37" s="232">
        <v>1</v>
      </c>
      <c r="V37" s="232">
        <v>1</v>
      </c>
      <c r="W37" s="67">
        <f t="shared" si="3"/>
        <v>4</v>
      </c>
      <c r="X37" s="68">
        <f t="shared" si="4"/>
        <v>0.8</v>
      </c>
      <c r="Y37" s="57" t="s">
        <v>348</v>
      </c>
      <c r="Z37" s="18" t="str">
        <f t="shared" si="5"/>
        <v>-</v>
      </c>
      <c r="AB37" s="252"/>
    </row>
    <row r="38" spans="1:28" ht="12.75" customHeight="1">
      <c r="A38" s="35">
        <v>138</v>
      </c>
      <c r="B38" s="8" t="s">
        <v>142</v>
      </c>
      <c r="C38" s="35" t="s">
        <v>1</v>
      </c>
      <c r="D38" s="95" t="s">
        <v>413</v>
      </c>
      <c r="E38" s="61">
        <f>NETWORKDAYS(Итого!C$2,Отчёт!C$2,Итого!C$3)</f>
        <v>14</v>
      </c>
      <c r="F38" s="96">
        <v>0.58333333333333304</v>
      </c>
      <c r="G38" s="61">
        <v>1</v>
      </c>
      <c r="H38" s="62">
        <f t="shared" si="0"/>
        <v>0.58333333333333304</v>
      </c>
      <c r="I38" s="72">
        <v>7</v>
      </c>
      <c r="J38" s="73">
        <f t="shared" si="1"/>
        <v>8.1666666666666625</v>
      </c>
      <c r="K38" s="97">
        <v>130</v>
      </c>
      <c r="L38" s="135">
        <f t="shared" si="2"/>
        <v>1061.6666666666661</v>
      </c>
      <c r="M38" s="102"/>
      <c r="N38" s="231">
        <v>43179</v>
      </c>
      <c r="O38" s="149">
        <f t="shared" si="6"/>
        <v>5</v>
      </c>
      <c r="P38" s="232">
        <v>1</v>
      </c>
      <c r="Q38" s="232">
        <v>1</v>
      </c>
      <c r="R38" s="232" t="s">
        <v>115</v>
      </c>
      <c r="S38" s="232">
        <v>0</v>
      </c>
      <c r="T38" s="232" t="s">
        <v>115</v>
      </c>
      <c r="U38" s="232">
        <v>1</v>
      </c>
      <c r="V38" s="232">
        <v>1</v>
      </c>
      <c r="W38" s="67">
        <f t="shared" si="3"/>
        <v>4</v>
      </c>
      <c r="X38" s="68">
        <f t="shared" si="4"/>
        <v>0.8</v>
      </c>
      <c r="Y38" s="57" t="s">
        <v>348</v>
      </c>
      <c r="Z38" s="18" t="str">
        <f t="shared" si="5"/>
        <v>-</v>
      </c>
      <c r="AB38" s="252"/>
    </row>
    <row r="39" spans="1:28" ht="12.75" customHeight="1">
      <c r="A39" s="35">
        <v>139</v>
      </c>
      <c r="B39" s="8" t="s">
        <v>142</v>
      </c>
      <c r="C39" s="35" t="s">
        <v>1</v>
      </c>
      <c r="D39" s="95" t="s">
        <v>414</v>
      </c>
      <c r="E39" s="61">
        <f>NETWORKDAYS(Итого!C$2,Отчёт!C$2,Итого!C$3)</f>
        <v>14</v>
      </c>
      <c r="F39" s="96">
        <v>0.58333333333333304</v>
      </c>
      <c r="G39" s="61">
        <v>1</v>
      </c>
      <c r="H39" s="62">
        <f t="shared" si="0"/>
        <v>0.58333333333333304</v>
      </c>
      <c r="I39" s="72">
        <v>7</v>
      </c>
      <c r="J39" s="73">
        <f t="shared" si="1"/>
        <v>8.1666666666666625</v>
      </c>
      <c r="K39" s="97">
        <v>130</v>
      </c>
      <c r="L39" s="135">
        <f t="shared" si="2"/>
        <v>1061.6666666666661</v>
      </c>
      <c r="M39" s="102"/>
      <c r="N39" s="231">
        <v>43179</v>
      </c>
      <c r="O39" s="149">
        <f t="shared" si="6"/>
        <v>4</v>
      </c>
      <c r="P39" s="232">
        <v>1</v>
      </c>
      <c r="Q39" s="232">
        <v>1</v>
      </c>
      <c r="R39" s="232" t="s">
        <v>115</v>
      </c>
      <c r="S39" s="232" t="s">
        <v>115</v>
      </c>
      <c r="T39" s="232" t="s">
        <v>115</v>
      </c>
      <c r="U39" s="232">
        <v>1</v>
      </c>
      <c r="V39" s="232">
        <v>1</v>
      </c>
      <c r="W39" s="67">
        <f t="shared" si="3"/>
        <v>4</v>
      </c>
      <c r="X39" s="68">
        <f t="shared" si="4"/>
        <v>1</v>
      </c>
      <c r="Y39" s="57"/>
      <c r="Z39" s="18" t="str">
        <f t="shared" si="5"/>
        <v>-</v>
      </c>
      <c r="AA39" s="18" t="s">
        <v>126</v>
      </c>
      <c r="AB39" s="252"/>
    </row>
    <row r="40" spans="1:28" ht="12.75" customHeight="1">
      <c r="A40" s="35"/>
      <c r="B40" s="8"/>
      <c r="C40" s="35" t="s">
        <v>1</v>
      </c>
      <c r="D40" s="95" t="s">
        <v>417</v>
      </c>
      <c r="E40" s="61">
        <f>NETWORKDAYS(Итого!C$2,Отчёт!C$2,Итого!C$3)</f>
        <v>14</v>
      </c>
      <c r="F40" s="96">
        <v>0.58333333333333304</v>
      </c>
      <c r="G40" s="61">
        <v>1</v>
      </c>
      <c r="H40" s="62">
        <f t="shared" si="0"/>
        <v>0.58333333333333304</v>
      </c>
      <c r="I40" s="72">
        <v>7</v>
      </c>
      <c r="J40" s="73">
        <f t="shared" si="1"/>
        <v>8.1666666666666625</v>
      </c>
      <c r="K40" s="97">
        <v>130</v>
      </c>
      <c r="L40" s="135">
        <f t="shared" si="2"/>
        <v>1061.6666666666661</v>
      </c>
      <c r="M40" s="102"/>
      <c r="N40" s="231">
        <v>43179</v>
      </c>
      <c r="O40" s="149">
        <f t="shared" si="6"/>
        <v>5</v>
      </c>
      <c r="P40" s="232">
        <v>1</v>
      </c>
      <c r="Q40" s="232">
        <v>1</v>
      </c>
      <c r="R40" s="232" t="s">
        <v>115</v>
      </c>
      <c r="S40" s="232">
        <v>1</v>
      </c>
      <c r="T40" s="232" t="s">
        <v>115</v>
      </c>
      <c r="U40" s="232">
        <v>1</v>
      </c>
      <c r="V40" s="232">
        <v>1</v>
      </c>
      <c r="W40" s="67">
        <f t="shared" si="3"/>
        <v>5</v>
      </c>
      <c r="X40" s="68">
        <f t="shared" si="4"/>
        <v>1</v>
      </c>
      <c r="Y40" s="57" t="s">
        <v>348</v>
      </c>
      <c r="Z40" s="18" t="str">
        <f t="shared" si="5"/>
        <v>-</v>
      </c>
      <c r="AB40" s="252"/>
    </row>
    <row r="41" spans="1:28" ht="12.75" customHeight="1">
      <c r="A41" s="35"/>
      <c r="B41" s="8"/>
      <c r="C41" s="35" t="s">
        <v>1</v>
      </c>
      <c r="D41" s="95" t="s">
        <v>420</v>
      </c>
      <c r="E41" s="61">
        <f>NETWORKDAYS(Итого!C$2,Отчёт!C$2,Итого!C$3)</f>
        <v>14</v>
      </c>
      <c r="F41" s="96">
        <v>0.58333333333333304</v>
      </c>
      <c r="G41" s="61">
        <v>1</v>
      </c>
      <c r="H41" s="62">
        <f t="shared" si="0"/>
        <v>0.58333333333333304</v>
      </c>
      <c r="I41" s="72">
        <v>7</v>
      </c>
      <c r="J41" s="73">
        <f t="shared" si="1"/>
        <v>8.1666666666666625</v>
      </c>
      <c r="K41" s="97">
        <v>130</v>
      </c>
      <c r="L41" s="135">
        <f t="shared" si="2"/>
        <v>1061.6666666666661</v>
      </c>
      <c r="M41" s="102"/>
      <c r="N41" s="231">
        <v>43179</v>
      </c>
      <c r="O41" s="149">
        <f t="shared" si="6"/>
        <v>7</v>
      </c>
      <c r="P41" s="232">
        <v>1</v>
      </c>
      <c r="Q41" s="232">
        <v>1</v>
      </c>
      <c r="R41" s="232">
        <v>1</v>
      </c>
      <c r="S41" s="232">
        <v>1</v>
      </c>
      <c r="T41" s="232">
        <v>1</v>
      </c>
      <c r="U41" s="232">
        <v>1</v>
      </c>
      <c r="V41" s="232">
        <v>1</v>
      </c>
      <c r="W41" s="67">
        <f t="shared" si="3"/>
        <v>7</v>
      </c>
      <c r="X41" s="68">
        <f t="shared" si="4"/>
        <v>1</v>
      </c>
      <c r="Y41" s="150"/>
      <c r="Z41" s="18" t="str">
        <f t="shared" si="5"/>
        <v>-</v>
      </c>
      <c r="AB41" s="252"/>
    </row>
    <row r="42" spans="1:28" ht="12.75" customHeight="1">
      <c r="A42" s="35"/>
      <c r="B42" s="8"/>
      <c r="C42" s="35" t="s">
        <v>1</v>
      </c>
      <c r="D42" s="95" t="s">
        <v>423</v>
      </c>
      <c r="E42" s="61">
        <f>NETWORKDAYS(Итого!C$2,Отчёт!C$2,Итого!C$3)</f>
        <v>14</v>
      </c>
      <c r="F42" s="96">
        <v>0.58333333333333304</v>
      </c>
      <c r="G42" s="61">
        <v>1</v>
      </c>
      <c r="H42" s="62">
        <f t="shared" si="0"/>
        <v>0.58333333333333304</v>
      </c>
      <c r="I42" s="72">
        <v>7</v>
      </c>
      <c r="J42" s="73">
        <f t="shared" si="1"/>
        <v>8.1666666666666625</v>
      </c>
      <c r="K42" s="97">
        <v>130</v>
      </c>
      <c r="L42" s="135">
        <f t="shared" si="2"/>
        <v>1061.6666666666661</v>
      </c>
      <c r="M42" s="102"/>
      <c r="N42" s="231">
        <v>43179</v>
      </c>
      <c r="O42" s="149">
        <f t="shared" si="6"/>
        <v>5</v>
      </c>
      <c r="P42" s="232">
        <v>1</v>
      </c>
      <c r="Q42" s="232">
        <v>1</v>
      </c>
      <c r="R42" s="232" t="s">
        <v>115</v>
      </c>
      <c r="S42" s="232">
        <v>1</v>
      </c>
      <c r="T42" s="232" t="s">
        <v>115</v>
      </c>
      <c r="U42" s="232">
        <v>1</v>
      </c>
      <c r="V42" s="232">
        <v>1</v>
      </c>
      <c r="W42" s="67">
        <f t="shared" si="3"/>
        <v>5</v>
      </c>
      <c r="X42" s="68">
        <f t="shared" si="4"/>
        <v>1</v>
      </c>
      <c r="Y42" s="57" t="s">
        <v>348</v>
      </c>
      <c r="Z42" s="18" t="str">
        <f t="shared" si="5"/>
        <v>-</v>
      </c>
      <c r="AB42" s="252"/>
    </row>
    <row r="43" spans="1:28" ht="12.75" customHeight="1">
      <c r="A43" s="35"/>
      <c r="B43" s="8"/>
      <c r="C43" s="35" t="s">
        <v>1</v>
      </c>
      <c r="D43" s="95" t="s">
        <v>425</v>
      </c>
      <c r="E43" s="61">
        <f>NETWORKDAYS(Итого!C$2,Отчёт!C$2,Итого!C$3)</f>
        <v>14</v>
      </c>
      <c r="F43" s="96">
        <v>0.58333333333333304</v>
      </c>
      <c r="G43" s="61">
        <v>1</v>
      </c>
      <c r="H43" s="62">
        <f t="shared" si="0"/>
        <v>0.58333333333333304</v>
      </c>
      <c r="I43" s="72">
        <v>7</v>
      </c>
      <c r="J43" s="73">
        <f t="shared" si="1"/>
        <v>8.1666666666666625</v>
      </c>
      <c r="K43" s="97">
        <v>130</v>
      </c>
      <c r="L43" s="135">
        <f t="shared" si="2"/>
        <v>1061.6666666666661</v>
      </c>
      <c r="M43" s="102"/>
      <c r="N43" s="231">
        <v>43179</v>
      </c>
      <c r="O43" s="149">
        <f t="shared" si="6"/>
        <v>5</v>
      </c>
      <c r="P43" s="232">
        <v>1</v>
      </c>
      <c r="Q43" s="232">
        <v>1</v>
      </c>
      <c r="R43" s="232" t="s">
        <v>115</v>
      </c>
      <c r="S43" s="232">
        <v>0</v>
      </c>
      <c r="T43" s="232" t="s">
        <v>115</v>
      </c>
      <c r="U43" s="232">
        <v>1</v>
      </c>
      <c r="V43" s="232">
        <v>1</v>
      </c>
      <c r="W43" s="67">
        <f t="shared" si="3"/>
        <v>4</v>
      </c>
      <c r="X43" s="68">
        <f t="shared" si="4"/>
        <v>0.8</v>
      </c>
      <c r="Y43" s="57" t="s">
        <v>828</v>
      </c>
      <c r="Z43" s="18" t="str">
        <f t="shared" si="5"/>
        <v>-</v>
      </c>
      <c r="AB43" s="252"/>
    </row>
    <row r="44" spans="1:28" ht="12.75" customHeight="1">
      <c r="A44" s="35"/>
      <c r="B44" s="8"/>
      <c r="C44" s="35" t="s">
        <v>1</v>
      </c>
      <c r="D44" s="95" t="s">
        <v>426</v>
      </c>
      <c r="E44" s="61">
        <f>NETWORKDAYS(Итого!C$2,Отчёт!C$2,Итого!C$3)</f>
        <v>14</v>
      </c>
      <c r="F44" s="96">
        <v>0.58333333333333304</v>
      </c>
      <c r="G44" s="61">
        <v>1</v>
      </c>
      <c r="H44" s="62">
        <f t="shared" si="0"/>
        <v>0.58333333333333304</v>
      </c>
      <c r="I44" s="72">
        <v>7</v>
      </c>
      <c r="J44" s="73">
        <f t="shared" si="1"/>
        <v>8.1666666666666625</v>
      </c>
      <c r="K44" s="97">
        <v>130</v>
      </c>
      <c r="L44" s="135">
        <f t="shared" si="2"/>
        <v>1061.6666666666661</v>
      </c>
      <c r="M44" s="102"/>
      <c r="N44" s="231">
        <v>43179</v>
      </c>
      <c r="O44" s="149">
        <f t="shared" si="6"/>
        <v>6</v>
      </c>
      <c r="P44" s="232">
        <v>0</v>
      </c>
      <c r="Q44" s="232">
        <v>1</v>
      </c>
      <c r="R44" s="232" t="s">
        <v>115</v>
      </c>
      <c r="S44" s="232">
        <v>1</v>
      </c>
      <c r="T44" s="232">
        <v>1</v>
      </c>
      <c r="U44" s="232">
        <v>1</v>
      </c>
      <c r="V44" s="232">
        <v>1</v>
      </c>
      <c r="W44" s="67">
        <f t="shared" si="3"/>
        <v>5</v>
      </c>
      <c r="X44" s="68">
        <f t="shared" si="4"/>
        <v>0.83333333333333337</v>
      </c>
      <c r="Y44" s="239" t="s">
        <v>822</v>
      </c>
      <c r="Z44" s="18" t="str">
        <f t="shared" si="5"/>
        <v>-</v>
      </c>
      <c r="AB44" s="252"/>
    </row>
    <row r="45" spans="1:28" ht="12.75" customHeight="1">
      <c r="A45" s="35"/>
      <c r="B45" s="8"/>
      <c r="C45" s="35" t="s">
        <v>428</v>
      </c>
      <c r="D45" s="95" t="s">
        <v>429</v>
      </c>
      <c r="E45" s="61">
        <f>NETWORKDAYS(Итого!C$2,Отчёт!C$2,Итого!C$3)</f>
        <v>14</v>
      </c>
      <c r="F45" s="96">
        <v>0.58333333333333304</v>
      </c>
      <c r="G45" s="61">
        <v>1</v>
      </c>
      <c r="H45" s="62">
        <f t="shared" si="0"/>
        <v>0.58333333333333304</v>
      </c>
      <c r="I45" s="72">
        <v>7</v>
      </c>
      <c r="J45" s="73">
        <f t="shared" si="1"/>
        <v>8.1666666666666625</v>
      </c>
      <c r="K45" s="97">
        <v>130</v>
      </c>
      <c r="L45" s="135">
        <f t="shared" si="2"/>
        <v>1061.6666666666661</v>
      </c>
      <c r="M45" s="102"/>
      <c r="N45" s="231">
        <v>43179</v>
      </c>
      <c r="O45" s="149">
        <f t="shared" si="6"/>
        <v>6</v>
      </c>
      <c r="P45" s="232">
        <v>1</v>
      </c>
      <c r="Q45" s="232">
        <v>0</v>
      </c>
      <c r="R45" s="232" t="s">
        <v>115</v>
      </c>
      <c r="S45" s="232">
        <v>1</v>
      </c>
      <c r="T45" s="232">
        <v>1</v>
      </c>
      <c r="U45" s="232">
        <v>1</v>
      </c>
      <c r="V45" s="232">
        <v>1</v>
      </c>
      <c r="W45" s="67">
        <f t="shared" si="3"/>
        <v>5</v>
      </c>
      <c r="X45" s="68">
        <f t="shared" si="4"/>
        <v>0.83333333333333337</v>
      </c>
      <c r="Y45" s="150" t="s">
        <v>859</v>
      </c>
      <c r="Z45" s="18" t="str">
        <f t="shared" si="5"/>
        <v>-</v>
      </c>
      <c r="AB45" s="252"/>
    </row>
    <row r="46" spans="1:28" ht="12.75" customHeight="1">
      <c r="A46" s="35"/>
      <c r="B46" s="8"/>
      <c r="C46" s="35" t="s">
        <v>428</v>
      </c>
      <c r="D46" s="95" t="s">
        <v>430</v>
      </c>
      <c r="E46" s="61">
        <f>NETWORKDAYS(Итого!C$2,Отчёт!C$2,Итого!C$3)</f>
        <v>14</v>
      </c>
      <c r="F46" s="96">
        <v>0.58333333333333304</v>
      </c>
      <c r="G46" s="61">
        <v>1</v>
      </c>
      <c r="H46" s="62">
        <f t="shared" si="0"/>
        <v>0.58333333333333304</v>
      </c>
      <c r="I46" s="72">
        <v>7</v>
      </c>
      <c r="J46" s="73">
        <f t="shared" si="1"/>
        <v>8.1666666666666625</v>
      </c>
      <c r="K46" s="97">
        <v>130</v>
      </c>
      <c r="L46" s="135">
        <f t="shared" si="2"/>
        <v>1061.6666666666661</v>
      </c>
      <c r="M46" s="102"/>
      <c r="N46" s="231">
        <v>43179</v>
      </c>
      <c r="O46" s="149">
        <f t="shared" si="6"/>
        <v>7</v>
      </c>
      <c r="P46" s="232">
        <v>1</v>
      </c>
      <c r="Q46" s="232">
        <v>1</v>
      </c>
      <c r="R46" s="232">
        <v>1</v>
      </c>
      <c r="S46" s="232">
        <v>1</v>
      </c>
      <c r="T46" s="232">
        <v>1</v>
      </c>
      <c r="U46" s="232">
        <v>1</v>
      </c>
      <c r="V46" s="232">
        <v>1</v>
      </c>
      <c r="W46" s="67">
        <f t="shared" si="3"/>
        <v>7</v>
      </c>
      <c r="X46" s="68">
        <f t="shared" si="4"/>
        <v>1</v>
      </c>
      <c r="Y46" s="150"/>
      <c r="Z46" s="18" t="str">
        <f t="shared" si="5"/>
        <v>-</v>
      </c>
      <c r="AB46" s="252"/>
    </row>
    <row r="47" spans="1:28" ht="12.75" customHeight="1">
      <c r="A47" s="35"/>
      <c r="B47" s="8"/>
      <c r="C47" s="35" t="s">
        <v>428</v>
      </c>
      <c r="D47" s="95" t="s">
        <v>432</v>
      </c>
      <c r="E47" s="61">
        <f>NETWORKDAYS(Итого!C$2,Отчёт!C$2,Итого!C$3)</f>
        <v>14</v>
      </c>
      <c r="F47" s="96">
        <v>0.58333333333333304</v>
      </c>
      <c r="G47" s="61">
        <v>1</v>
      </c>
      <c r="H47" s="62">
        <f t="shared" si="0"/>
        <v>0.58333333333333304</v>
      </c>
      <c r="I47" s="72">
        <v>7</v>
      </c>
      <c r="J47" s="73">
        <f t="shared" si="1"/>
        <v>8.1666666666666625</v>
      </c>
      <c r="K47" s="97">
        <v>130</v>
      </c>
      <c r="L47" s="135">
        <f t="shared" si="2"/>
        <v>1061.6666666666661</v>
      </c>
      <c r="M47" s="102"/>
      <c r="N47" s="231">
        <v>43179</v>
      </c>
      <c r="O47" s="149">
        <f t="shared" si="6"/>
        <v>6</v>
      </c>
      <c r="P47" s="232">
        <v>1</v>
      </c>
      <c r="Q47" s="232">
        <v>1</v>
      </c>
      <c r="R47" s="232" t="s">
        <v>115</v>
      </c>
      <c r="S47" s="232">
        <v>1</v>
      </c>
      <c r="T47" s="232">
        <v>1</v>
      </c>
      <c r="U47" s="232">
        <v>1</v>
      </c>
      <c r="V47" s="232">
        <v>1</v>
      </c>
      <c r="W47" s="67">
        <f t="shared" si="3"/>
        <v>6</v>
      </c>
      <c r="X47" s="68">
        <f t="shared" si="4"/>
        <v>1</v>
      </c>
      <c r="Y47" s="57"/>
      <c r="Z47" s="18" t="str">
        <f t="shared" si="5"/>
        <v>-</v>
      </c>
      <c r="AB47" s="252"/>
    </row>
    <row r="48" spans="1:28" ht="12.75" customHeight="1">
      <c r="A48" s="35"/>
      <c r="B48" s="8"/>
      <c r="C48" s="35" t="s">
        <v>428</v>
      </c>
      <c r="D48" s="95" t="s">
        <v>434</v>
      </c>
      <c r="E48" s="61">
        <f>NETWORKDAYS(Итого!C$2,Отчёт!C$2,Итого!C$3)</f>
        <v>14</v>
      </c>
      <c r="F48" s="96">
        <v>0.58333333333333304</v>
      </c>
      <c r="G48" s="61">
        <v>1</v>
      </c>
      <c r="H48" s="62">
        <f t="shared" si="0"/>
        <v>0.58333333333333304</v>
      </c>
      <c r="I48" s="72">
        <v>7</v>
      </c>
      <c r="J48" s="73">
        <f t="shared" si="1"/>
        <v>8.1666666666666625</v>
      </c>
      <c r="K48" s="97">
        <v>130</v>
      </c>
      <c r="L48" s="135">
        <f t="shared" si="2"/>
        <v>1061.6666666666661</v>
      </c>
      <c r="M48" s="102"/>
      <c r="N48" s="231">
        <v>43179</v>
      </c>
      <c r="O48" s="149">
        <f t="shared" si="6"/>
        <v>6</v>
      </c>
      <c r="P48" s="232">
        <v>1</v>
      </c>
      <c r="Q48" s="232">
        <v>0</v>
      </c>
      <c r="R48" s="232" t="s">
        <v>115</v>
      </c>
      <c r="S48" s="232">
        <v>0</v>
      </c>
      <c r="T48" s="232">
        <v>1</v>
      </c>
      <c r="U48" s="232">
        <v>1</v>
      </c>
      <c r="V48" s="232">
        <v>1</v>
      </c>
      <c r="W48" s="67">
        <f t="shared" si="3"/>
        <v>4</v>
      </c>
      <c r="X48" s="68">
        <f t="shared" si="4"/>
        <v>0.66666666666666663</v>
      </c>
      <c r="Y48" s="79" t="s">
        <v>851</v>
      </c>
      <c r="Z48" s="18" t="str">
        <f t="shared" si="5"/>
        <v>-</v>
      </c>
      <c r="AB48" s="252"/>
    </row>
    <row r="49" spans="1:28" ht="12.75" customHeight="1">
      <c r="A49" s="35"/>
      <c r="B49" s="8"/>
      <c r="C49" s="35" t="s">
        <v>436</v>
      </c>
      <c r="D49" s="95" t="s">
        <v>437</v>
      </c>
      <c r="E49" s="61">
        <f>NETWORKDAYS(Итого!C$2,Отчёт!C$2,Итого!C$3)</f>
        <v>14</v>
      </c>
      <c r="F49" s="96">
        <v>0.58333333333333304</v>
      </c>
      <c r="G49" s="61">
        <v>1</v>
      </c>
      <c r="H49" s="62">
        <f t="shared" si="0"/>
        <v>0.58333333333333304</v>
      </c>
      <c r="I49" s="72">
        <v>7</v>
      </c>
      <c r="J49" s="73">
        <f t="shared" si="1"/>
        <v>8.1666666666666625</v>
      </c>
      <c r="K49" s="97">
        <v>130</v>
      </c>
      <c r="L49" s="135">
        <f t="shared" si="2"/>
        <v>1061.6666666666661</v>
      </c>
      <c r="M49" s="102"/>
      <c r="N49" s="231">
        <v>43179</v>
      </c>
      <c r="O49" s="149">
        <f t="shared" si="6"/>
        <v>6</v>
      </c>
      <c r="P49" s="232">
        <v>1</v>
      </c>
      <c r="Q49" s="232">
        <v>1</v>
      </c>
      <c r="R49" s="232" t="s">
        <v>115</v>
      </c>
      <c r="S49" s="232">
        <v>1</v>
      </c>
      <c r="T49" s="232">
        <v>1</v>
      </c>
      <c r="U49" s="232">
        <v>1</v>
      </c>
      <c r="V49" s="232">
        <v>1</v>
      </c>
      <c r="W49" s="67">
        <f t="shared" si="3"/>
        <v>6</v>
      </c>
      <c r="X49" s="68">
        <f t="shared" si="4"/>
        <v>1</v>
      </c>
      <c r="Y49" s="79" t="s">
        <v>399</v>
      </c>
      <c r="Z49" s="18" t="str">
        <f t="shared" si="5"/>
        <v>-</v>
      </c>
      <c r="AB49" s="252"/>
    </row>
    <row r="50" spans="1:28" ht="12.75" customHeight="1">
      <c r="A50" s="35"/>
      <c r="B50" s="8"/>
      <c r="C50" s="35" t="s">
        <v>440</v>
      </c>
      <c r="D50" s="95" t="s">
        <v>441</v>
      </c>
      <c r="E50" s="61">
        <f>NETWORKDAYS(Итого!C$2,Отчёт!C$2,Итого!C$3)</f>
        <v>14</v>
      </c>
      <c r="F50" s="96">
        <v>0.58333333333333304</v>
      </c>
      <c r="G50" s="61">
        <v>1</v>
      </c>
      <c r="H50" s="62">
        <f t="shared" si="0"/>
        <v>0.58333333333333304</v>
      </c>
      <c r="I50" s="72">
        <v>7</v>
      </c>
      <c r="J50" s="73">
        <f t="shared" si="1"/>
        <v>8.1666666666666625</v>
      </c>
      <c r="K50" s="97">
        <v>130</v>
      </c>
      <c r="L50" s="135">
        <f t="shared" si="2"/>
        <v>1061.6666666666661</v>
      </c>
      <c r="M50" s="102"/>
      <c r="N50" s="231">
        <v>43179</v>
      </c>
      <c r="O50" s="149">
        <f t="shared" si="6"/>
        <v>6</v>
      </c>
      <c r="P50" s="232">
        <v>1</v>
      </c>
      <c r="Q50" s="232">
        <v>1</v>
      </c>
      <c r="R50" s="232" t="s">
        <v>115</v>
      </c>
      <c r="S50" s="232">
        <v>1</v>
      </c>
      <c r="T50" s="232">
        <v>1</v>
      </c>
      <c r="U50" s="232">
        <v>1</v>
      </c>
      <c r="V50" s="232">
        <v>1</v>
      </c>
      <c r="W50" s="67">
        <f t="shared" si="3"/>
        <v>6</v>
      </c>
      <c r="X50" s="68">
        <f t="shared" si="4"/>
        <v>1</v>
      </c>
      <c r="Y50" s="79" t="s">
        <v>399</v>
      </c>
      <c r="Z50" s="18" t="str">
        <f t="shared" si="5"/>
        <v>-</v>
      </c>
      <c r="AB50" s="252"/>
    </row>
    <row r="51" spans="1:28" ht="12.75" customHeight="1">
      <c r="A51" s="35"/>
      <c r="B51" s="8"/>
      <c r="C51" s="35" t="s">
        <v>1</v>
      </c>
      <c r="D51" s="35" t="s">
        <v>443</v>
      </c>
      <c r="E51" s="61">
        <f>NETWORKDAYS(Итого!C$2,Отчёт!C$2,Итого!C$3)</f>
        <v>14</v>
      </c>
      <c r="F51" s="96">
        <v>0.58333333333333304</v>
      </c>
      <c r="G51" s="61">
        <v>1</v>
      </c>
      <c r="H51" s="62">
        <f t="shared" si="0"/>
        <v>0.58333333333333304</v>
      </c>
      <c r="I51" s="72">
        <v>7</v>
      </c>
      <c r="J51" s="73">
        <f t="shared" si="1"/>
        <v>8.1666666666666625</v>
      </c>
      <c r="K51" s="97">
        <v>130</v>
      </c>
      <c r="L51" s="135">
        <f t="shared" si="2"/>
        <v>1061.6666666666661</v>
      </c>
      <c r="M51" s="102"/>
      <c r="N51" s="231">
        <v>43179</v>
      </c>
      <c r="O51" s="149">
        <f t="shared" si="6"/>
        <v>6</v>
      </c>
      <c r="P51" s="232">
        <v>1</v>
      </c>
      <c r="Q51" s="232">
        <v>1</v>
      </c>
      <c r="R51" s="232" t="s">
        <v>115</v>
      </c>
      <c r="S51" s="232">
        <v>1</v>
      </c>
      <c r="T51" s="232">
        <v>1</v>
      </c>
      <c r="U51" s="232">
        <v>1</v>
      </c>
      <c r="V51" s="232">
        <v>1</v>
      </c>
      <c r="W51" s="67">
        <f t="shared" si="3"/>
        <v>6</v>
      </c>
      <c r="X51" s="68">
        <f t="shared" si="4"/>
        <v>1</v>
      </c>
      <c r="Y51" s="79" t="s">
        <v>399</v>
      </c>
      <c r="Z51" s="18" t="str">
        <f t="shared" si="5"/>
        <v>-</v>
      </c>
      <c r="AB51" s="252"/>
    </row>
    <row r="52" spans="1:28" ht="12.75" customHeight="1">
      <c r="A52" s="35"/>
      <c r="B52" s="8"/>
      <c r="C52" s="35" t="s">
        <v>445</v>
      </c>
      <c r="D52" s="35" t="s">
        <v>446</v>
      </c>
      <c r="E52" s="61">
        <f>NETWORKDAYS(Итого!C$2,Отчёт!C$2,Итого!C$3)</f>
        <v>14</v>
      </c>
      <c r="F52" s="96">
        <v>0.58333333333333304</v>
      </c>
      <c r="G52" s="61">
        <v>1</v>
      </c>
      <c r="H52" s="62">
        <f t="shared" si="0"/>
        <v>0.58333333333333304</v>
      </c>
      <c r="I52" s="72">
        <v>8</v>
      </c>
      <c r="J52" s="73">
        <f t="shared" si="1"/>
        <v>8.1666666666666625</v>
      </c>
      <c r="K52" s="97">
        <v>131</v>
      </c>
      <c r="L52" s="135">
        <f t="shared" si="2"/>
        <v>1069.8333333333328</v>
      </c>
      <c r="M52" s="102"/>
      <c r="N52" s="231">
        <v>43179</v>
      </c>
      <c r="O52" s="149">
        <f t="shared" si="6"/>
        <v>6</v>
      </c>
      <c r="P52" s="232">
        <v>1</v>
      </c>
      <c r="Q52" s="232">
        <v>1</v>
      </c>
      <c r="R52" s="232" t="s">
        <v>115</v>
      </c>
      <c r="S52" s="232">
        <v>1</v>
      </c>
      <c r="T52" s="232">
        <v>1</v>
      </c>
      <c r="U52" s="232">
        <v>1</v>
      </c>
      <c r="V52" s="232">
        <v>1</v>
      </c>
      <c r="W52" s="67">
        <f t="shared" si="3"/>
        <v>6</v>
      </c>
      <c r="X52" s="68">
        <f t="shared" si="4"/>
        <v>1</v>
      </c>
      <c r="Y52" s="150"/>
      <c r="Z52" s="18" t="str">
        <f t="shared" si="5"/>
        <v>-</v>
      </c>
      <c r="AB52" s="252"/>
    </row>
    <row r="53" spans="1:28" ht="12.75" customHeight="1">
      <c r="A53" s="35"/>
      <c r="B53" s="8"/>
      <c r="C53" s="35" t="s">
        <v>449</v>
      </c>
      <c r="D53" s="35" t="s">
        <v>450</v>
      </c>
      <c r="E53" s="61">
        <f>NETWORKDAYS(Итого!C$2,Отчёт!C$2,Итого!C$3)</f>
        <v>14</v>
      </c>
      <c r="F53" s="96">
        <v>0.58333333333333304</v>
      </c>
      <c r="G53" s="61">
        <v>1</v>
      </c>
      <c r="H53" s="62">
        <f t="shared" si="0"/>
        <v>0.58333333333333304</v>
      </c>
      <c r="I53" s="72">
        <v>9</v>
      </c>
      <c r="J53" s="73">
        <f t="shared" si="1"/>
        <v>8.1666666666666625</v>
      </c>
      <c r="K53" s="97">
        <v>132</v>
      </c>
      <c r="L53" s="135">
        <f t="shared" si="2"/>
        <v>1077.9999999999995</v>
      </c>
      <c r="M53" s="102"/>
      <c r="N53" s="231">
        <v>43179</v>
      </c>
      <c r="O53" s="149">
        <f t="shared" si="6"/>
        <v>6</v>
      </c>
      <c r="P53" s="232">
        <v>1</v>
      </c>
      <c r="Q53" s="232">
        <v>1</v>
      </c>
      <c r="R53" s="232" t="s">
        <v>115</v>
      </c>
      <c r="S53" s="232">
        <v>1</v>
      </c>
      <c r="T53" s="232">
        <v>1</v>
      </c>
      <c r="U53" s="232">
        <v>1</v>
      </c>
      <c r="V53" s="232">
        <v>1</v>
      </c>
      <c r="W53" s="67">
        <f t="shared" si="3"/>
        <v>6</v>
      </c>
      <c r="X53" s="68">
        <f t="shared" si="4"/>
        <v>1</v>
      </c>
      <c r="Y53" s="150" t="s">
        <v>383</v>
      </c>
      <c r="Z53" s="18" t="str">
        <f t="shared" si="5"/>
        <v>-</v>
      </c>
      <c r="AB53" s="252"/>
    </row>
    <row r="54" spans="1:28" ht="12.75" customHeight="1">
      <c r="D54" s="30"/>
      <c r="L54" s="31">
        <f>SUM(L3:L50)</f>
        <v>50959.999999999913</v>
      </c>
      <c r="V54" s="1"/>
      <c r="W54" s="15">
        <f>COUNT(N3:N53)</f>
        <v>51</v>
      </c>
      <c r="Y54" s="34"/>
    </row>
    <row r="55" spans="1:28" ht="12.75" customHeight="1">
      <c r="D55" s="30"/>
      <c r="V55" s="18" t="s">
        <v>244</v>
      </c>
      <c r="W55" s="29">
        <f>COUNTIF(N3:N53,"=20.03.18")</f>
        <v>51</v>
      </c>
      <c r="Y55" s="34"/>
    </row>
    <row r="56" spans="1:28" ht="12.75" customHeight="1">
      <c r="D56" s="30"/>
      <c r="Y56" s="34"/>
    </row>
    <row r="57" spans="1:28" ht="12.75" customHeight="1">
      <c r="D57" s="30"/>
      <c r="Y57" s="34"/>
    </row>
    <row r="58" spans="1:28" ht="12.75" customHeight="1">
      <c r="D58" s="30"/>
      <c r="Y58" s="34"/>
    </row>
    <row r="59" spans="1:28" ht="12.75" customHeight="1">
      <c r="D59" s="30"/>
      <c r="Y59" s="34"/>
    </row>
    <row r="60" spans="1:28" ht="12.75" customHeight="1">
      <c r="D60" s="30"/>
      <c r="Y60" s="34"/>
    </row>
    <row r="61" spans="1:28" ht="12.75" customHeight="1">
      <c r="D61" s="30"/>
      <c r="X61" s="15"/>
      <c r="Y61" s="34"/>
    </row>
    <row r="62" spans="1:28" ht="12.75" customHeight="1">
      <c r="D62" s="30"/>
      <c r="Y62" s="34"/>
    </row>
  </sheetData>
  <autoFilter ref="A2:Y41"/>
  <mergeCells count="1">
    <mergeCell ref="AC1:AF1"/>
  </mergeCells>
  <conditionalFormatting sqref="X3:X53">
    <cfRule type="cellIs" dxfId="30" priority="10" stopIfTrue="1" operator="greaterThan">
      <formula>1</formula>
    </cfRule>
  </conditionalFormatting>
  <conditionalFormatting sqref="M2:N2">
    <cfRule type="expression" dxfId="29" priority="11" stopIfTrue="1">
      <formula>AND(MONTH(M2)=MONTH(EDATE(TODAY(),0-1)),YEAR(M2)=YEAR(EDATE(TODAY(),0-1)))</formula>
    </cfRule>
  </conditionalFormatting>
  <conditionalFormatting sqref="M2:N2">
    <cfRule type="expression" dxfId="28" priority="12" stopIfTrue="1">
      <formula>AND(TODAY()-ROUNDDOWN(M2,0)&gt;=(WEEKDAY(TODAY())),TODAY()-ROUNDDOWN(M2,0)&lt;(WEEKDAY(TODAY())+7))</formula>
    </cfRule>
  </conditionalFormatting>
  <conditionalFormatting sqref="P3:V53">
    <cfRule type="cellIs" dxfId="27" priority="1" operator="equal">
      <formula>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notEqual" id="{E0ED7AD7-CF3C-4700-9353-471172E47419}">
            <xm:f>Отчёт!$C$2</xm:f>
            <x14:dxf>
              <fill>
                <patternFill>
                  <bgColor rgb="FFF4C7C3"/>
                </patternFill>
              </fill>
            </x14:dxf>
          </x14:cfRule>
          <xm:sqref>N3:N53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zoomScale="70" zoomScaleNormal="70" workbookViewId="0">
      <pane xSplit="4" topLeftCell="M1" activePane="topRight" state="frozen"/>
      <selection pane="topRight" activeCell="AE12" sqref="AE12"/>
    </sheetView>
  </sheetViews>
  <sheetFormatPr defaultColWidth="14.42578125" defaultRowHeight="15" customHeight="1" outlineLevelCol="1"/>
  <cols>
    <col min="1" max="3" width="5.140625" customWidth="1"/>
    <col min="4" max="4" width="43.85546875" customWidth="1"/>
    <col min="5" max="12" width="9.140625" customWidth="1" outlineLevel="1"/>
    <col min="13" max="13" width="8.7109375" customWidth="1"/>
    <col min="14" max="14" width="9.140625" customWidth="1"/>
    <col min="15" max="15" width="9.140625" customWidth="1" outlineLevel="1"/>
    <col min="16" max="17" width="7.85546875" customWidth="1" outlineLevel="1"/>
    <col min="18" max="19" width="5.7109375" customWidth="1" outlineLevel="1"/>
    <col min="20" max="20" width="8.7109375" customWidth="1" outlineLevel="1"/>
    <col min="21" max="21" width="5.7109375" customWidth="1" outlineLevel="1"/>
    <col min="22" max="22" width="9.140625" customWidth="1" outlineLevel="1"/>
    <col min="23" max="23" width="8.85546875" customWidth="1" outlineLevel="1"/>
    <col min="24" max="24" width="8.7109375" customWidth="1" outlineLevel="1"/>
    <col min="25" max="26" width="5.7109375" customWidth="1" outlineLevel="1"/>
    <col min="27" max="27" width="9" customWidth="1" outlineLevel="1"/>
    <col min="28" max="28" width="13" customWidth="1" outlineLevel="1"/>
    <col min="29" max="29" width="11.140625" customWidth="1" outlineLevel="1"/>
    <col min="30" max="30" width="10.140625" customWidth="1" outlineLevel="1"/>
    <col min="31" max="31" width="9.140625" customWidth="1" outlineLevel="1"/>
    <col min="32" max="32" width="8.7109375" customWidth="1" outlineLevel="1"/>
    <col min="33" max="33" width="25" customWidth="1"/>
    <col min="34" max="34" width="8.7109375" customWidth="1"/>
    <col min="35" max="35" width="3" customWidth="1"/>
  </cols>
  <sheetData>
    <row r="1" spans="1:39" ht="12.75" customHeight="1">
      <c r="A1" s="1"/>
      <c r="B1" s="15"/>
      <c r="C1" s="1"/>
      <c r="D1" s="82"/>
      <c r="E1" s="1"/>
      <c r="F1" s="1"/>
      <c r="G1" s="1"/>
      <c r="H1" s="1"/>
      <c r="I1" s="1"/>
      <c r="J1" s="1"/>
      <c r="K1" s="1"/>
      <c r="L1" s="31">
        <f>SUM(L3:L9)</f>
        <v>12740</v>
      </c>
      <c r="M1" s="83"/>
      <c r="N1" s="8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84"/>
      <c r="AG1" s="34"/>
      <c r="AJ1" s="277" t="s">
        <v>798</v>
      </c>
      <c r="AK1" s="277"/>
      <c r="AL1" s="278"/>
      <c r="AM1" s="278"/>
    </row>
    <row r="2" spans="1:39" ht="160.5" customHeight="1">
      <c r="A2" s="35" t="s">
        <v>29</v>
      </c>
      <c r="B2" s="8" t="s">
        <v>30</v>
      </c>
      <c r="C2" s="35" t="s">
        <v>31</v>
      </c>
      <c r="D2" s="36" t="s">
        <v>32</v>
      </c>
      <c r="E2" s="123" t="s">
        <v>33</v>
      </c>
      <c r="F2" s="124" t="s">
        <v>34</v>
      </c>
      <c r="G2" s="123" t="s">
        <v>35</v>
      </c>
      <c r="H2" s="123" t="s">
        <v>36</v>
      </c>
      <c r="I2" s="124" t="s">
        <v>37</v>
      </c>
      <c r="J2" s="127" t="s">
        <v>38</v>
      </c>
      <c r="K2" s="123" t="s">
        <v>39</v>
      </c>
      <c r="L2" s="123" t="s">
        <v>40</v>
      </c>
      <c r="M2" s="42" t="s">
        <v>41</v>
      </c>
      <c r="N2" s="228" t="s">
        <v>43</v>
      </c>
      <c r="O2" s="243" t="s">
        <v>42</v>
      </c>
      <c r="P2" s="43" t="s">
        <v>44</v>
      </c>
      <c r="Q2" s="43" t="s">
        <v>341</v>
      </c>
      <c r="R2" s="43" t="s">
        <v>46</v>
      </c>
      <c r="S2" s="43" t="s">
        <v>47</v>
      </c>
      <c r="T2" s="43" t="s">
        <v>48</v>
      </c>
      <c r="U2" s="43" t="s">
        <v>49</v>
      </c>
      <c r="V2" s="43" t="s">
        <v>342</v>
      </c>
      <c r="W2" s="43" t="s">
        <v>50</v>
      </c>
      <c r="X2" s="43" t="s">
        <v>51</v>
      </c>
      <c r="Y2" s="43" t="s">
        <v>253</v>
      </c>
      <c r="Z2" s="43" t="s">
        <v>154</v>
      </c>
      <c r="AA2" s="43" t="s">
        <v>155</v>
      </c>
      <c r="AB2" s="43" t="s">
        <v>343</v>
      </c>
      <c r="AC2" s="43" t="s">
        <v>344</v>
      </c>
      <c r="AD2" s="43" t="s">
        <v>345</v>
      </c>
      <c r="AE2" s="40" t="s">
        <v>60</v>
      </c>
      <c r="AF2" s="43" t="s">
        <v>5</v>
      </c>
      <c r="AG2" s="43" t="s">
        <v>61</v>
      </c>
      <c r="AH2" s="30" t="s">
        <v>62</v>
      </c>
      <c r="AI2" s="252"/>
      <c r="AJ2" s="253" t="s">
        <v>799</v>
      </c>
      <c r="AK2" s="254" t="s">
        <v>800</v>
      </c>
      <c r="AL2" s="255" t="s">
        <v>801</v>
      </c>
      <c r="AM2" s="256" t="s">
        <v>802</v>
      </c>
    </row>
    <row r="3" spans="1:39" ht="12.75" customHeight="1">
      <c r="A3" s="122">
        <v>258</v>
      </c>
      <c r="B3" s="93" t="s">
        <v>346</v>
      </c>
      <c r="C3" s="122" t="s">
        <v>1</v>
      </c>
      <c r="D3" s="88" t="s">
        <v>347</v>
      </c>
      <c r="E3" s="48">
        <f>NETWORKDAYS(Итого!C$2,Отчёт!C$2,Итого!C$3)</f>
        <v>14</v>
      </c>
      <c r="F3" s="49">
        <v>0.5</v>
      </c>
      <c r="G3" s="48">
        <v>2</v>
      </c>
      <c r="H3" s="50">
        <f t="shared" ref="H3:H9" si="0">G3*F3</f>
        <v>1</v>
      </c>
      <c r="I3" s="89">
        <v>15</v>
      </c>
      <c r="J3" s="90">
        <f t="shared" ref="J3:J9" si="1">H3*E3</f>
        <v>14</v>
      </c>
      <c r="K3" s="91">
        <v>130</v>
      </c>
      <c r="L3" s="92">
        <f t="shared" ref="L3:L9" si="2">K3*J3</f>
        <v>1820</v>
      </c>
      <c r="M3" s="227"/>
      <c r="N3" s="273">
        <v>43179</v>
      </c>
      <c r="O3" s="229">
        <v>13</v>
      </c>
      <c r="P3" s="262">
        <v>1</v>
      </c>
      <c r="Q3" s="262">
        <v>1</v>
      </c>
      <c r="R3" s="262">
        <v>1</v>
      </c>
      <c r="S3" s="262">
        <v>1</v>
      </c>
      <c r="T3" s="262">
        <v>1</v>
      </c>
      <c r="U3" s="262">
        <v>1</v>
      </c>
      <c r="V3" s="262">
        <v>1</v>
      </c>
      <c r="W3" s="262">
        <v>1</v>
      </c>
      <c r="X3" s="262" t="s">
        <v>115</v>
      </c>
      <c r="Y3" s="262">
        <v>1</v>
      </c>
      <c r="Z3" s="262">
        <v>1</v>
      </c>
      <c r="AA3" s="262">
        <v>1</v>
      </c>
      <c r="AB3" s="262" t="s">
        <v>115</v>
      </c>
      <c r="AC3" s="262">
        <v>1</v>
      </c>
      <c r="AD3" s="262">
        <v>1</v>
      </c>
      <c r="AE3" s="55">
        <f t="shared" ref="AE3:AE9" si="3">COUNTIF(P3:AD3,1)</f>
        <v>13</v>
      </c>
      <c r="AF3" s="56">
        <f t="shared" ref="AF3:AF9" si="4">AE3/O3</f>
        <v>1</v>
      </c>
      <c r="AG3" s="258" t="s">
        <v>849</v>
      </c>
      <c r="AH3" s="18" t="str">
        <f t="shared" ref="AH3:AH9" si="5">IF(OR(AND(E3&gt;0,AF3&gt;0),AND(E3=0,AF3=0)),"-","Что-то не так!")</f>
        <v>-</v>
      </c>
      <c r="AI3" s="252"/>
    </row>
    <row r="4" spans="1:39" ht="12.75" customHeight="1">
      <c r="A4" s="35">
        <v>259</v>
      </c>
      <c r="B4" s="8" t="s">
        <v>346</v>
      </c>
      <c r="C4" s="35" t="s">
        <v>1</v>
      </c>
      <c r="D4" s="95" t="s">
        <v>355</v>
      </c>
      <c r="E4" s="48">
        <f>NETWORKDAYS(Итого!C$2,Отчёт!C$2,Итого!C$3)</f>
        <v>14</v>
      </c>
      <c r="F4" s="96">
        <v>0.5</v>
      </c>
      <c r="G4" s="61">
        <v>2</v>
      </c>
      <c r="H4" s="62">
        <f t="shared" si="0"/>
        <v>1</v>
      </c>
      <c r="I4" s="72">
        <v>15</v>
      </c>
      <c r="J4" s="73">
        <f t="shared" si="1"/>
        <v>14</v>
      </c>
      <c r="K4" s="97">
        <v>130</v>
      </c>
      <c r="L4" s="98">
        <f t="shared" si="2"/>
        <v>1820</v>
      </c>
      <c r="M4" s="102"/>
      <c r="N4" s="273">
        <v>43179</v>
      </c>
      <c r="O4" s="229">
        <v>13</v>
      </c>
      <c r="P4" s="262">
        <v>1</v>
      </c>
      <c r="Q4" s="262">
        <v>1</v>
      </c>
      <c r="R4" s="262">
        <v>1</v>
      </c>
      <c r="S4" s="262">
        <v>1</v>
      </c>
      <c r="T4" s="262">
        <v>1</v>
      </c>
      <c r="U4" s="262">
        <v>1</v>
      </c>
      <c r="V4" s="262">
        <v>1</v>
      </c>
      <c r="W4" s="262">
        <v>1</v>
      </c>
      <c r="X4" s="262" t="s">
        <v>115</v>
      </c>
      <c r="Y4" s="262">
        <v>1</v>
      </c>
      <c r="Z4" s="262">
        <v>1</v>
      </c>
      <c r="AA4" s="262">
        <v>1</v>
      </c>
      <c r="AB4" s="262" t="s">
        <v>115</v>
      </c>
      <c r="AC4" s="262">
        <v>1</v>
      </c>
      <c r="AD4" s="262">
        <v>1</v>
      </c>
      <c r="AE4" s="67">
        <f t="shared" si="3"/>
        <v>13</v>
      </c>
      <c r="AF4" s="56">
        <f t="shared" si="4"/>
        <v>1</v>
      </c>
      <c r="AG4" s="158" t="s">
        <v>357</v>
      </c>
      <c r="AH4" s="18" t="str">
        <f t="shared" si="5"/>
        <v>-</v>
      </c>
      <c r="AI4" s="252"/>
    </row>
    <row r="5" spans="1:39" ht="12.75" customHeight="1">
      <c r="A5" s="35">
        <v>3</v>
      </c>
      <c r="B5" s="8" t="s">
        <v>346</v>
      </c>
      <c r="C5" s="35" t="s">
        <v>359</v>
      </c>
      <c r="D5" s="159" t="s">
        <v>360</v>
      </c>
      <c r="E5" s="48">
        <f>NETWORKDAYS(Итого!C$2,Отчёт!C$2,Итого!C$3)</f>
        <v>14</v>
      </c>
      <c r="F5" s="131">
        <v>0.5</v>
      </c>
      <c r="G5" s="70">
        <v>2</v>
      </c>
      <c r="H5" s="71">
        <f t="shared" si="0"/>
        <v>1</v>
      </c>
      <c r="I5" s="72">
        <v>15</v>
      </c>
      <c r="J5" s="73">
        <f t="shared" si="1"/>
        <v>14</v>
      </c>
      <c r="K5" s="97">
        <v>130</v>
      </c>
      <c r="L5" s="98">
        <f t="shared" si="2"/>
        <v>1820</v>
      </c>
      <c r="M5" s="102"/>
      <c r="N5" s="273">
        <v>43179</v>
      </c>
      <c r="O5" s="229">
        <v>13</v>
      </c>
      <c r="P5" s="262">
        <v>1</v>
      </c>
      <c r="Q5" s="262">
        <v>1</v>
      </c>
      <c r="R5" s="262">
        <v>1</v>
      </c>
      <c r="S5" s="262">
        <v>1</v>
      </c>
      <c r="T5" s="262">
        <v>1</v>
      </c>
      <c r="U5" s="262">
        <v>1</v>
      </c>
      <c r="V5" s="262">
        <v>1</v>
      </c>
      <c r="W5" s="262">
        <v>1</v>
      </c>
      <c r="X5" s="262" t="s">
        <v>115</v>
      </c>
      <c r="Y5" s="262">
        <v>1</v>
      </c>
      <c r="Z5" s="262">
        <v>1</v>
      </c>
      <c r="AA5" s="262">
        <v>1</v>
      </c>
      <c r="AB5" s="262" t="s">
        <v>115</v>
      </c>
      <c r="AC5" s="262">
        <v>1</v>
      </c>
      <c r="AD5" s="262">
        <v>1</v>
      </c>
      <c r="AE5" s="67">
        <f t="shared" si="3"/>
        <v>13</v>
      </c>
      <c r="AF5" s="56">
        <f t="shared" si="4"/>
        <v>1</v>
      </c>
      <c r="AG5" s="158" t="s">
        <v>357</v>
      </c>
      <c r="AH5" s="18" t="str">
        <f t="shared" si="5"/>
        <v>-</v>
      </c>
      <c r="AI5" s="252"/>
    </row>
    <row r="6" spans="1:39" ht="12.75" customHeight="1">
      <c r="A6" s="35">
        <v>4</v>
      </c>
      <c r="B6" s="8" t="s">
        <v>346</v>
      </c>
      <c r="C6" s="35" t="s">
        <v>359</v>
      </c>
      <c r="D6" s="95" t="s">
        <v>363</v>
      </c>
      <c r="E6" s="48">
        <f>NETWORKDAYS(Итого!C$2,Отчёт!C$2,Итого!C$3)</f>
        <v>14</v>
      </c>
      <c r="F6" s="131">
        <v>0.5</v>
      </c>
      <c r="G6" s="70">
        <v>2</v>
      </c>
      <c r="H6" s="71">
        <f t="shared" si="0"/>
        <v>1</v>
      </c>
      <c r="I6" s="72">
        <v>15</v>
      </c>
      <c r="J6" s="73">
        <f t="shared" si="1"/>
        <v>14</v>
      </c>
      <c r="K6" s="97">
        <v>130</v>
      </c>
      <c r="L6" s="98">
        <f t="shared" si="2"/>
        <v>1820</v>
      </c>
      <c r="M6" s="102"/>
      <c r="N6" s="273">
        <v>43179</v>
      </c>
      <c r="O6" s="229">
        <v>13</v>
      </c>
      <c r="P6" s="262">
        <v>1</v>
      </c>
      <c r="Q6" s="262">
        <v>1</v>
      </c>
      <c r="R6" s="262">
        <v>1</v>
      </c>
      <c r="S6" s="262">
        <v>1</v>
      </c>
      <c r="T6" s="262">
        <v>1</v>
      </c>
      <c r="U6" s="262">
        <v>1</v>
      </c>
      <c r="V6" s="262">
        <v>1</v>
      </c>
      <c r="W6" s="262">
        <v>1</v>
      </c>
      <c r="X6" s="262" t="s">
        <v>115</v>
      </c>
      <c r="Y6" s="262">
        <v>1</v>
      </c>
      <c r="Z6" s="262">
        <v>1</v>
      </c>
      <c r="AA6" s="262">
        <v>1</v>
      </c>
      <c r="AB6" s="262" t="s">
        <v>115</v>
      </c>
      <c r="AC6" s="262">
        <v>1</v>
      </c>
      <c r="AD6" s="262">
        <v>1</v>
      </c>
      <c r="AE6" s="67">
        <f t="shared" si="3"/>
        <v>13</v>
      </c>
      <c r="AF6" s="56">
        <f t="shared" si="4"/>
        <v>1</v>
      </c>
      <c r="AG6" s="158"/>
      <c r="AH6" s="18" t="str">
        <f t="shared" si="5"/>
        <v>-</v>
      </c>
      <c r="AI6" s="252"/>
    </row>
    <row r="7" spans="1:39" ht="12.75" customHeight="1">
      <c r="A7" s="35">
        <v>5</v>
      </c>
      <c r="B7" s="8" t="s">
        <v>346</v>
      </c>
      <c r="C7" s="35" t="s">
        <v>1</v>
      </c>
      <c r="D7" s="95" t="s">
        <v>366</v>
      </c>
      <c r="E7" s="48">
        <f>NETWORKDAYS(Итого!C$2,Отчёт!C$2,Итого!C$3)</f>
        <v>14</v>
      </c>
      <c r="F7" s="131">
        <v>0.5</v>
      </c>
      <c r="G7" s="70">
        <v>2</v>
      </c>
      <c r="H7" s="71">
        <f t="shared" si="0"/>
        <v>1</v>
      </c>
      <c r="I7" s="72">
        <v>15</v>
      </c>
      <c r="J7" s="73">
        <f t="shared" si="1"/>
        <v>14</v>
      </c>
      <c r="K7" s="97">
        <v>130</v>
      </c>
      <c r="L7" s="98">
        <f t="shared" si="2"/>
        <v>1820</v>
      </c>
      <c r="M7" s="102"/>
      <c r="N7" s="273">
        <v>43179</v>
      </c>
      <c r="O7" s="229">
        <v>13</v>
      </c>
      <c r="P7" s="262">
        <v>1</v>
      </c>
      <c r="Q7" s="262">
        <v>1</v>
      </c>
      <c r="R7" s="262">
        <v>1</v>
      </c>
      <c r="S7" s="262">
        <v>1</v>
      </c>
      <c r="T7" s="262">
        <v>1</v>
      </c>
      <c r="U7" s="262">
        <v>1</v>
      </c>
      <c r="V7" s="262">
        <v>1</v>
      </c>
      <c r="W7" s="262">
        <v>1</v>
      </c>
      <c r="X7" s="262" t="s">
        <v>115</v>
      </c>
      <c r="Y7" s="262">
        <v>1</v>
      </c>
      <c r="Z7" s="262">
        <v>1</v>
      </c>
      <c r="AA7" s="262">
        <v>1</v>
      </c>
      <c r="AB7" s="262" t="s">
        <v>115</v>
      </c>
      <c r="AC7" s="262">
        <v>1</v>
      </c>
      <c r="AD7" s="262">
        <v>1</v>
      </c>
      <c r="AE7" s="67">
        <f t="shared" si="3"/>
        <v>13</v>
      </c>
      <c r="AF7" s="56">
        <f t="shared" si="4"/>
        <v>1</v>
      </c>
      <c r="AG7" s="158" t="s">
        <v>750</v>
      </c>
      <c r="AH7" s="18" t="str">
        <f t="shared" si="5"/>
        <v>-</v>
      </c>
      <c r="AI7" s="252"/>
    </row>
    <row r="8" spans="1:39" ht="12.75" customHeight="1">
      <c r="A8" s="35">
        <v>6</v>
      </c>
      <c r="B8" s="8" t="s">
        <v>346</v>
      </c>
      <c r="C8" s="35" t="s">
        <v>359</v>
      </c>
      <c r="D8" s="95" t="s">
        <v>369</v>
      </c>
      <c r="E8" s="48">
        <f>NETWORKDAYS(Итого!C$2,Отчёт!C$2,Итого!C$3)</f>
        <v>14</v>
      </c>
      <c r="F8" s="131">
        <v>0.5</v>
      </c>
      <c r="G8" s="70">
        <v>2</v>
      </c>
      <c r="H8" s="71">
        <f t="shared" si="0"/>
        <v>1</v>
      </c>
      <c r="I8" s="72">
        <v>15</v>
      </c>
      <c r="J8" s="73">
        <f t="shared" si="1"/>
        <v>14</v>
      </c>
      <c r="K8" s="97">
        <v>130</v>
      </c>
      <c r="L8" s="98">
        <f t="shared" si="2"/>
        <v>1820</v>
      </c>
      <c r="M8" s="102"/>
      <c r="N8" s="273">
        <v>43179</v>
      </c>
      <c r="O8" s="229">
        <v>13</v>
      </c>
      <c r="P8" s="262">
        <v>1</v>
      </c>
      <c r="Q8" s="262">
        <v>1</v>
      </c>
      <c r="R8" s="262">
        <v>1</v>
      </c>
      <c r="S8" s="262">
        <v>1</v>
      </c>
      <c r="T8" s="262">
        <v>1</v>
      </c>
      <c r="U8" s="262">
        <v>1</v>
      </c>
      <c r="V8" s="262">
        <v>1</v>
      </c>
      <c r="W8" s="262">
        <v>1</v>
      </c>
      <c r="X8" s="262" t="s">
        <v>115</v>
      </c>
      <c r="Y8" s="262">
        <v>1</v>
      </c>
      <c r="Z8" s="262">
        <v>1</v>
      </c>
      <c r="AA8" s="262">
        <v>1</v>
      </c>
      <c r="AB8" s="262" t="s">
        <v>115</v>
      </c>
      <c r="AC8" s="262">
        <v>1</v>
      </c>
      <c r="AD8" s="262">
        <v>1</v>
      </c>
      <c r="AE8" s="67">
        <f t="shared" si="3"/>
        <v>13</v>
      </c>
      <c r="AF8" s="56">
        <f t="shared" si="4"/>
        <v>1</v>
      </c>
      <c r="AG8" s="258"/>
      <c r="AH8" s="18" t="str">
        <f t="shared" si="5"/>
        <v>-</v>
      </c>
      <c r="AI8" s="252"/>
    </row>
    <row r="9" spans="1:39" ht="12.75" customHeight="1">
      <c r="A9" s="35">
        <v>7</v>
      </c>
      <c r="B9" s="8" t="s">
        <v>346</v>
      </c>
      <c r="C9" s="35" t="s">
        <v>359</v>
      </c>
      <c r="D9" s="95" t="s">
        <v>371</v>
      </c>
      <c r="E9" s="48">
        <f>NETWORKDAYS(Итого!C$2,Отчёт!C$2,Итого!C$3)</f>
        <v>14</v>
      </c>
      <c r="F9" s="131">
        <v>0.5</v>
      </c>
      <c r="G9" s="70">
        <v>2</v>
      </c>
      <c r="H9" s="71">
        <f t="shared" si="0"/>
        <v>1</v>
      </c>
      <c r="I9" s="72">
        <v>15</v>
      </c>
      <c r="J9" s="73">
        <f t="shared" si="1"/>
        <v>14</v>
      </c>
      <c r="K9" s="97">
        <v>130</v>
      </c>
      <c r="L9" s="98">
        <f t="shared" si="2"/>
        <v>1820</v>
      </c>
      <c r="M9" s="102"/>
      <c r="N9" s="273">
        <v>43179</v>
      </c>
      <c r="O9" s="229">
        <v>13</v>
      </c>
      <c r="P9" s="262">
        <v>1</v>
      </c>
      <c r="Q9" s="262">
        <v>1</v>
      </c>
      <c r="R9" s="262">
        <v>1</v>
      </c>
      <c r="S9" s="262">
        <v>1</v>
      </c>
      <c r="T9" s="262">
        <v>1</v>
      </c>
      <c r="U9" s="262">
        <v>1</v>
      </c>
      <c r="V9" s="262">
        <v>1</v>
      </c>
      <c r="W9" s="262">
        <v>1</v>
      </c>
      <c r="X9" s="262" t="s">
        <v>115</v>
      </c>
      <c r="Y9" s="262">
        <v>1</v>
      </c>
      <c r="Z9" s="262">
        <v>1</v>
      </c>
      <c r="AA9" s="262">
        <v>1</v>
      </c>
      <c r="AB9" s="262" t="s">
        <v>115</v>
      </c>
      <c r="AC9" s="262">
        <v>1</v>
      </c>
      <c r="AD9" s="262">
        <v>1</v>
      </c>
      <c r="AE9" s="67">
        <f t="shared" si="3"/>
        <v>13</v>
      </c>
      <c r="AF9" s="56">
        <f t="shared" si="4"/>
        <v>1</v>
      </c>
      <c r="AG9" s="258"/>
      <c r="AH9" s="18" t="str">
        <f t="shared" si="5"/>
        <v>-</v>
      </c>
      <c r="AI9" s="252"/>
    </row>
    <row r="10" spans="1:39" ht="12.75" customHeight="1">
      <c r="A10" s="1"/>
      <c r="B10" s="15"/>
      <c r="C10" s="1"/>
      <c r="D10" s="82"/>
      <c r="E10" s="1"/>
      <c r="F10" s="1"/>
      <c r="G10" s="1"/>
      <c r="H10" s="1"/>
      <c r="I10" s="1"/>
      <c r="J10" s="1"/>
      <c r="K10" s="1"/>
      <c r="L10" s="31">
        <f>SUM(L3:L9)</f>
        <v>12740</v>
      </c>
      <c r="M10" s="151"/>
      <c r="N10" s="15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>
        <f>COUNT(N3:N9)</f>
        <v>7</v>
      </c>
      <c r="AF10" s="1">
        <f>SUMIF(AE3:AE4,"&gt;0")</f>
        <v>26</v>
      </c>
      <c r="AG10" s="34"/>
    </row>
    <row r="11" spans="1:39" ht="12.75" customHeight="1">
      <c r="D11" s="30"/>
      <c r="AD11" s="18" t="s">
        <v>244</v>
      </c>
      <c r="AE11" s="18">
        <f>COUNTIF(N3:N9,"=20.03.18")</f>
        <v>7</v>
      </c>
      <c r="AG11" s="34"/>
    </row>
    <row r="12" spans="1:39" ht="12.75" customHeight="1">
      <c r="D12" s="30"/>
      <c r="AG12" s="34"/>
    </row>
    <row r="13" spans="1:39" ht="12.75" customHeight="1">
      <c r="D13" s="30"/>
      <c r="AG13" s="34"/>
    </row>
    <row r="14" spans="1:39" ht="12.75" customHeight="1">
      <c r="D14" s="30"/>
      <c r="AG14" s="34"/>
    </row>
    <row r="15" spans="1:39" ht="12.75" customHeight="1">
      <c r="D15" s="30"/>
      <c r="AG15" s="34"/>
    </row>
    <row r="16" spans="1:39" ht="12.75" customHeight="1">
      <c r="D16" s="30"/>
      <c r="AG16" s="34"/>
    </row>
    <row r="17" spans="4:33" ht="12.75" customHeight="1">
      <c r="D17" s="30"/>
      <c r="AG17" s="34"/>
    </row>
    <row r="18" spans="4:33" ht="12.75" customHeight="1">
      <c r="D18" s="30"/>
      <c r="AG18" s="34"/>
    </row>
    <row r="19" spans="4:33" ht="12.75" customHeight="1">
      <c r="D19" s="30"/>
      <c r="AG19" s="34"/>
    </row>
    <row r="20" spans="4:33" ht="12.75" customHeight="1">
      <c r="D20" s="30"/>
      <c r="AG20" s="34"/>
    </row>
    <row r="21" spans="4:33" ht="12.75" customHeight="1">
      <c r="D21" s="30"/>
      <c r="AG21" s="34"/>
    </row>
  </sheetData>
  <mergeCells count="1">
    <mergeCell ref="AJ1:AM1"/>
  </mergeCells>
  <conditionalFormatting sqref="AF3">
    <cfRule type="cellIs" dxfId="25" priority="15" stopIfTrue="1" operator="greaterThan">
      <formula>1</formula>
    </cfRule>
  </conditionalFormatting>
  <conditionalFormatting sqref="AF4:AF9">
    <cfRule type="cellIs" dxfId="24" priority="16" stopIfTrue="1" operator="greaterThan">
      <formula>1</formula>
    </cfRule>
  </conditionalFormatting>
  <conditionalFormatting sqref="M2:N2">
    <cfRule type="expression" dxfId="23" priority="17" stopIfTrue="1">
      <formula>AND(MONTH(M2)=MONTH(EDATE(TODAY(),0-1)),YEAR(M2)=YEAR(EDATE(TODAY(),0-1)))</formula>
    </cfRule>
  </conditionalFormatting>
  <conditionalFormatting sqref="M2:N2">
    <cfRule type="expression" dxfId="22" priority="18" stopIfTrue="1">
      <formula>AND(TODAY()-ROUNDDOWN(M2,0)&gt;=(WEEKDAY(TODAY())),TODAY()-ROUNDDOWN(M2,0)&lt;(WEEKDAY(TODAY())+7))</formula>
    </cfRule>
  </conditionalFormatting>
  <conditionalFormatting sqref="P3:AD9">
    <cfRule type="cellIs" dxfId="21" priority="2" stopIfTrue="1" operator="equal">
      <formula>1</formula>
    </cfRule>
  </conditionalFormatting>
  <conditionalFormatting sqref="N3:N9">
    <cfRule type="cellIs" dxfId="20" priority="1" operator="lessThan">
      <formula>"20.03.18"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7"/>
  <sheetViews>
    <sheetView zoomScale="55" zoomScaleNormal="55" workbookViewId="0">
      <pane xSplit="4" ySplit="2" topLeftCell="E65" activePane="bottomRight" state="frozen"/>
      <selection pane="topRight" activeCell="E1" sqref="E1"/>
      <selection pane="bottomLeft" activeCell="A3" sqref="A3"/>
      <selection pane="bottomRight" activeCell="AA87" sqref="AA87:AA97"/>
    </sheetView>
  </sheetViews>
  <sheetFormatPr defaultColWidth="14.42578125" defaultRowHeight="15" customHeight="1" outlineLevelCol="1"/>
  <cols>
    <col min="1" max="3" width="4.28515625" customWidth="1"/>
    <col min="4" max="4" width="46.7109375" customWidth="1"/>
    <col min="5" max="11" width="9.140625" customWidth="1" outlineLevel="1"/>
    <col min="12" max="12" width="9.5703125" customWidth="1" outlineLevel="1"/>
    <col min="13" max="13" width="9.85546875" customWidth="1"/>
    <col min="14" max="14" width="9.5703125" customWidth="1"/>
    <col min="15" max="15" width="9.140625" customWidth="1" outlineLevel="1"/>
    <col min="16" max="16" width="10.7109375" customWidth="1" outlineLevel="1"/>
    <col min="17" max="17" width="9.7109375" customWidth="1" outlineLevel="1"/>
    <col min="18" max="18" width="9.140625" customWidth="1" outlineLevel="1"/>
    <col min="19" max="19" width="10.85546875" customWidth="1" outlineLevel="1"/>
    <col min="20" max="20" width="11.28515625" customWidth="1" outlineLevel="1"/>
    <col min="21" max="21" width="10.42578125" customWidth="1" outlineLevel="1"/>
    <col min="22" max="22" width="10" customWidth="1" outlineLevel="1"/>
    <col min="23" max="23" width="11.42578125" customWidth="1" outlineLevel="1"/>
    <col min="24" max="24" width="8.85546875" customWidth="1" outlineLevel="1"/>
    <col min="25" max="25" width="9.140625" customWidth="1" outlineLevel="1"/>
    <col min="26" max="26" width="8.7109375" customWidth="1" outlineLevel="1"/>
    <col min="27" max="27" width="43.7109375" customWidth="1"/>
    <col min="28" max="28" width="8.7109375" customWidth="1"/>
    <col min="29" max="29" width="0" hidden="1" customWidth="1"/>
    <col min="30" max="30" width="4.5703125" customWidth="1"/>
  </cols>
  <sheetData>
    <row r="1" spans="1:34" ht="12.75" customHeight="1">
      <c r="B1" s="26"/>
      <c r="D1" s="30"/>
      <c r="L1" s="31">
        <f>SUM(L3:L122)</f>
        <v>126793.3333333335</v>
      </c>
      <c r="M1" s="83"/>
      <c r="N1" s="83"/>
      <c r="Z1" s="118"/>
      <c r="AA1" s="34"/>
      <c r="AE1" s="277" t="s">
        <v>798</v>
      </c>
      <c r="AF1" s="277"/>
      <c r="AG1" s="278"/>
      <c r="AH1" s="278"/>
    </row>
    <row r="2" spans="1:34" ht="122.25" customHeight="1">
      <c r="A2" s="58" t="s">
        <v>29</v>
      </c>
      <c r="B2" s="59" t="s">
        <v>30</v>
      </c>
      <c r="C2" s="58" t="s">
        <v>31</v>
      </c>
      <c r="D2" s="160" t="s">
        <v>32</v>
      </c>
      <c r="E2" s="123" t="s">
        <v>33</v>
      </c>
      <c r="F2" s="124" t="s">
        <v>34</v>
      </c>
      <c r="G2" s="123" t="s">
        <v>35</v>
      </c>
      <c r="H2" s="123" t="s">
        <v>36</v>
      </c>
      <c r="I2" s="124" t="s">
        <v>37</v>
      </c>
      <c r="J2" s="127" t="s">
        <v>38</v>
      </c>
      <c r="K2" s="123" t="s">
        <v>39</v>
      </c>
      <c r="L2" s="123" t="s">
        <v>40</v>
      </c>
      <c r="M2" s="161" t="s">
        <v>41</v>
      </c>
      <c r="N2" s="161" t="s">
        <v>43</v>
      </c>
      <c r="O2" s="162" t="s">
        <v>42</v>
      </c>
      <c r="P2" s="43" t="s">
        <v>44</v>
      </c>
      <c r="Q2" s="43" t="s">
        <v>341</v>
      </c>
      <c r="R2" s="43" t="s">
        <v>46</v>
      </c>
      <c r="S2" s="43" t="s">
        <v>47</v>
      </c>
      <c r="T2" s="43" t="s">
        <v>48</v>
      </c>
      <c r="U2" s="43" t="s">
        <v>49</v>
      </c>
      <c r="V2" s="43" t="s">
        <v>50</v>
      </c>
      <c r="W2" s="43" t="s">
        <v>51</v>
      </c>
      <c r="X2" s="163" t="s">
        <v>155</v>
      </c>
      <c r="Y2" s="162" t="s">
        <v>60</v>
      </c>
      <c r="Z2" s="164" t="s">
        <v>5</v>
      </c>
      <c r="AA2" s="163" t="s">
        <v>61</v>
      </c>
      <c r="AB2" s="30" t="s">
        <v>62</v>
      </c>
      <c r="AD2" s="252"/>
      <c r="AE2" s="253" t="s">
        <v>799</v>
      </c>
      <c r="AF2" s="254" t="s">
        <v>800</v>
      </c>
      <c r="AG2" s="255" t="s">
        <v>801</v>
      </c>
      <c r="AH2" s="256" t="s">
        <v>802</v>
      </c>
    </row>
    <row r="3" spans="1:34" ht="12.75" customHeight="1">
      <c r="A3" s="45"/>
      <c r="B3" s="165"/>
      <c r="C3" s="122" t="s">
        <v>22</v>
      </c>
      <c r="D3" s="88" t="s">
        <v>396</v>
      </c>
      <c r="E3" s="166">
        <f>NETWORKDAYS(Итого!C$2,Отчёт!C$2,Итого!C$3)</f>
        <v>14</v>
      </c>
      <c r="F3" s="126">
        <v>0.58333333333333337</v>
      </c>
      <c r="G3" s="125">
        <v>1</v>
      </c>
      <c r="H3" s="167">
        <f t="shared" ref="H3:H121" si="0">G3*F3</f>
        <v>0.58333333333333337</v>
      </c>
      <c r="I3" s="89">
        <v>11</v>
      </c>
      <c r="J3" s="90">
        <f t="shared" ref="J3:J121" si="1">H3*E3</f>
        <v>8.1666666666666679</v>
      </c>
      <c r="K3" s="168">
        <v>130</v>
      </c>
      <c r="L3" s="128">
        <f t="shared" ref="L3:L121" si="2">K3*J3</f>
        <v>1061.6666666666667</v>
      </c>
      <c r="M3" s="122"/>
      <c r="N3" s="233">
        <v>43179</v>
      </c>
      <c r="O3" s="129">
        <v>9</v>
      </c>
      <c r="P3" s="262">
        <v>1</v>
      </c>
      <c r="Q3" s="262">
        <v>1</v>
      </c>
      <c r="R3" s="262">
        <v>1</v>
      </c>
      <c r="S3" s="262">
        <v>1</v>
      </c>
      <c r="T3" s="262">
        <v>1</v>
      </c>
      <c r="U3" s="262">
        <v>1</v>
      </c>
      <c r="V3" s="262">
        <v>1</v>
      </c>
      <c r="W3" s="262">
        <v>1</v>
      </c>
      <c r="X3" s="262">
        <v>1</v>
      </c>
      <c r="Y3" s="55">
        <f t="shared" ref="Y3:Y121" si="3">COUNTIF(P3:X3,1)</f>
        <v>9</v>
      </c>
      <c r="Z3" s="56">
        <f t="shared" ref="Z3:Z121" si="4">Y3/O3</f>
        <v>1</v>
      </c>
      <c r="AA3" s="94"/>
      <c r="AB3" s="18" t="str">
        <f t="shared" ref="AB3:AB122" si="5">IF(OR(AND(E3&gt;0,Z3&gt;0),AND(E3=0,Z3=0)),"-","Что-то не так!")</f>
        <v>-</v>
      </c>
      <c r="AD3" s="252"/>
    </row>
    <row r="4" spans="1:34" ht="12.75" customHeight="1">
      <c r="A4" s="58"/>
      <c r="B4" s="169"/>
      <c r="C4" s="35" t="s">
        <v>22</v>
      </c>
      <c r="D4" s="95" t="s">
        <v>409</v>
      </c>
      <c r="E4" s="166">
        <f>NETWORKDAYS(Итого!C$2,Отчёт!C$2,Итого!C$3)</f>
        <v>14</v>
      </c>
      <c r="F4" s="131">
        <v>0.58333333333333337</v>
      </c>
      <c r="G4" s="125">
        <v>1</v>
      </c>
      <c r="H4" s="71">
        <f t="shared" si="0"/>
        <v>0.58333333333333337</v>
      </c>
      <c r="I4" s="72">
        <v>11</v>
      </c>
      <c r="J4" s="73">
        <f t="shared" si="1"/>
        <v>8.1666666666666679</v>
      </c>
      <c r="K4" s="123">
        <v>130</v>
      </c>
      <c r="L4" s="132">
        <f t="shared" si="2"/>
        <v>1061.6666666666667</v>
      </c>
      <c r="M4" s="35"/>
      <c r="N4" s="233">
        <v>43179</v>
      </c>
      <c r="O4" s="133">
        <v>9</v>
      </c>
      <c r="P4" s="262">
        <v>1</v>
      </c>
      <c r="Q4" s="262">
        <v>1</v>
      </c>
      <c r="R4" s="262">
        <v>1</v>
      </c>
      <c r="S4" s="262">
        <v>1</v>
      </c>
      <c r="T4" s="262">
        <v>1</v>
      </c>
      <c r="U4" s="262">
        <v>1</v>
      </c>
      <c r="V4" s="262">
        <v>1</v>
      </c>
      <c r="W4" s="262">
        <v>1</v>
      </c>
      <c r="X4" s="262">
        <v>1</v>
      </c>
      <c r="Y4" s="67">
        <f t="shared" si="3"/>
        <v>9</v>
      </c>
      <c r="Z4" s="68">
        <f t="shared" si="4"/>
        <v>1</v>
      </c>
      <c r="AA4" s="57"/>
      <c r="AB4" s="18" t="str">
        <f t="shared" si="5"/>
        <v>-</v>
      </c>
      <c r="AD4" s="252"/>
    </row>
    <row r="5" spans="1:34" ht="12.75" customHeight="1">
      <c r="A5" s="58"/>
      <c r="B5" s="169"/>
      <c r="C5" s="35" t="s">
        <v>22</v>
      </c>
      <c r="D5" s="95" t="s">
        <v>412</v>
      </c>
      <c r="E5" s="166">
        <f>NETWORKDAYS(Итого!C$2,Отчёт!C$2,Итого!C$3)</f>
        <v>14</v>
      </c>
      <c r="F5" s="131">
        <v>0.58333333333333337</v>
      </c>
      <c r="G5" s="125">
        <v>1</v>
      </c>
      <c r="H5" s="71">
        <f t="shared" si="0"/>
        <v>0.58333333333333337</v>
      </c>
      <c r="I5" s="72">
        <v>11</v>
      </c>
      <c r="J5" s="73">
        <f t="shared" si="1"/>
        <v>8.1666666666666679</v>
      </c>
      <c r="K5" s="123">
        <v>130</v>
      </c>
      <c r="L5" s="132">
        <f t="shared" si="2"/>
        <v>1061.6666666666667</v>
      </c>
      <c r="M5" s="35"/>
      <c r="N5" s="233">
        <v>43179</v>
      </c>
      <c r="O5" s="133">
        <v>9</v>
      </c>
      <c r="P5" s="262">
        <v>0</v>
      </c>
      <c r="Q5" s="262">
        <v>1</v>
      </c>
      <c r="R5" s="262">
        <v>1</v>
      </c>
      <c r="S5" s="262">
        <v>1</v>
      </c>
      <c r="T5" s="262">
        <v>1</v>
      </c>
      <c r="U5" s="262">
        <v>1</v>
      </c>
      <c r="V5" s="262">
        <v>1</v>
      </c>
      <c r="W5" s="262">
        <v>1</v>
      </c>
      <c r="X5" s="262">
        <v>1</v>
      </c>
      <c r="Y5" s="67">
        <f t="shared" si="3"/>
        <v>8</v>
      </c>
      <c r="Z5" s="68">
        <f t="shared" si="4"/>
        <v>0.88888888888888884</v>
      </c>
      <c r="AA5" s="57" t="s">
        <v>834</v>
      </c>
      <c r="AB5" s="18" t="str">
        <f t="shared" si="5"/>
        <v>-</v>
      </c>
      <c r="AD5" s="252"/>
    </row>
    <row r="6" spans="1:34" ht="12.75" customHeight="1">
      <c r="A6" s="58"/>
      <c r="B6" s="169"/>
      <c r="C6" s="35" t="s">
        <v>22</v>
      </c>
      <c r="D6" s="95" t="s">
        <v>416</v>
      </c>
      <c r="E6" s="166">
        <f>NETWORKDAYS(Итого!C$2,Отчёт!C$2,Итого!C$3)</f>
        <v>14</v>
      </c>
      <c r="F6" s="131">
        <v>0.58333333333333337</v>
      </c>
      <c r="G6" s="125">
        <v>1</v>
      </c>
      <c r="H6" s="71">
        <f t="shared" si="0"/>
        <v>0.58333333333333337</v>
      </c>
      <c r="I6" s="72">
        <v>11</v>
      </c>
      <c r="J6" s="73">
        <f t="shared" si="1"/>
        <v>8.1666666666666679</v>
      </c>
      <c r="K6" s="123">
        <v>130</v>
      </c>
      <c r="L6" s="132">
        <f t="shared" si="2"/>
        <v>1061.6666666666667</v>
      </c>
      <c r="M6" s="35"/>
      <c r="N6" s="233">
        <v>43179</v>
      </c>
      <c r="O6" s="133">
        <v>8</v>
      </c>
      <c r="P6" s="262">
        <v>1</v>
      </c>
      <c r="Q6" s="262">
        <v>1</v>
      </c>
      <c r="R6" s="262">
        <v>1</v>
      </c>
      <c r="S6" s="262">
        <v>1</v>
      </c>
      <c r="T6" s="262">
        <v>0</v>
      </c>
      <c r="U6" s="262">
        <v>1</v>
      </c>
      <c r="V6" s="262">
        <v>1</v>
      </c>
      <c r="W6" s="262">
        <v>0</v>
      </c>
      <c r="X6" s="262">
        <v>1</v>
      </c>
      <c r="Y6" s="67">
        <f t="shared" si="3"/>
        <v>7</v>
      </c>
      <c r="Z6" s="68">
        <f t="shared" si="4"/>
        <v>0.875</v>
      </c>
      <c r="AA6" s="237" t="s">
        <v>850</v>
      </c>
      <c r="AB6" s="18" t="str">
        <f t="shared" si="5"/>
        <v>-</v>
      </c>
      <c r="AD6" s="252"/>
    </row>
    <row r="7" spans="1:34" ht="12.75" customHeight="1">
      <c r="A7" s="58"/>
      <c r="B7" s="169"/>
      <c r="C7" s="35" t="s">
        <v>22</v>
      </c>
      <c r="D7" s="95" t="s">
        <v>419</v>
      </c>
      <c r="E7" s="166">
        <f>NETWORKDAYS(Итого!C$2,Отчёт!C$2,Итого!C$3)</f>
        <v>14</v>
      </c>
      <c r="F7" s="131">
        <v>0.58333333333333337</v>
      </c>
      <c r="G7" s="125">
        <v>1</v>
      </c>
      <c r="H7" s="71">
        <f t="shared" si="0"/>
        <v>0.58333333333333337</v>
      </c>
      <c r="I7" s="72">
        <v>11</v>
      </c>
      <c r="J7" s="73">
        <f t="shared" si="1"/>
        <v>8.1666666666666679</v>
      </c>
      <c r="K7" s="123">
        <v>130</v>
      </c>
      <c r="L7" s="132">
        <f t="shared" si="2"/>
        <v>1061.6666666666667</v>
      </c>
      <c r="M7" s="35"/>
      <c r="N7" s="233">
        <v>43179</v>
      </c>
      <c r="O7" s="133">
        <v>9</v>
      </c>
      <c r="P7" s="262">
        <v>1</v>
      </c>
      <c r="Q7" s="262">
        <v>1</v>
      </c>
      <c r="R7" s="262">
        <v>1</v>
      </c>
      <c r="S7" s="262">
        <v>1</v>
      </c>
      <c r="T7" s="262">
        <v>1</v>
      </c>
      <c r="U7" s="262">
        <v>1</v>
      </c>
      <c r="V7" s="262">
        <v>1</v>
      </c>
      <c r="W7" s="262">
        <v>1</v>
      </c>
      <c r="X7" s="262">
        <v>1</v>
      </c>
      <c r="Y7" s="67">
        <f t="shared" si="3"/>
        <v>9</v>
      </c>
      <c r="Z7" s="68">
        <f t="shared" si="4"/>
        <v>1</v>
      </c>
      <c r="AA7" s="57"/>
      <c r="AB7" s="18" t="str">
        <f t="shared" si="5"/>
        <v>-</v>
      </c>
      <c r="AD7" s="252"/>
    </row>
    <row r="8" spans="1:34" ht="12.75" customHeight="1">
      <c r="A8" s="58"/>
      <c r="B8" s="169"/>
      <c r="C8" s="35" t="s">
        <v>22</v>
      </c>
      <c r="D8" s="95" t="s">
        <v>422</v>
      </c>
      <c r="E8" s="166">
        <f>NETWORKDAYS(Итого!C$2,Отчёт!C$2,Итого!C$3)</f>
        <v>14</v>
      </c>
      <c r="F8" s="131">
        <v>0.58333333333333337</v>
      </c>
      <c r="G8" s="125">
        <v>1</v>
      </c>
      <c r="H8" s="71">
        <f t="shared" si="0"/>
        <v>0.58333333333333337</v>
      </c>
      <c r="I8" s="72">
        <v>11</v>
      </c>
      <c r="J8" s="73">
        <f t="shared" si="1"/>
        <v>8.1666666666666679</v>
      </c>
      <c r="K8" s="123">
        <v>130</v>
      </c>
      <c r="L8" s="132">
        <f t="shared" si="2"/>
        <v>1061.6666666666667</v>
      </c>
      <c r="M8" s="35"/>
      <c r="N8" s="233">
        <v>43179</v>
      </c>
      <c r="O8" s="133">
        <v>9</v>
      </c>
      <c r="P8" s="262">
        <v>1</v>
      </c>
      <c r="Q8" s="262">
        <v>1</v>
      </c>
      <c r="R8" s="262">
        <v>1</v>
      </c>
      <c r="S8" s="262">
        <v>1</v>
      </c>
      <c r="T8" s="262">
        <v>1</v>
      </c>
      <c r="U8" s="262">
        <v>1</v>
      </c>
      <c r="V8" s="262">
        <v>1</v>
      </c>
      <c r="W8" s="262">
        <v>1</v>
      </c>
      <c r="X8" s="262">
        <v>1</v>
      </c>
      <c r="Y8" s="67">
        <f t="shared" si="3"/>
        <v>9</v>
      </c>
      <c r="Z8" s="68">
        <f t="shared" si="4"/>
        <v>1</v>
      </c>
      <c r="AA8" s="57"/>
      <c r="AB8" s="18" t="str">
        <f t="shared" si="5"/>
        <v>-</v>
      </c>
      <c r="AD8" s="252"/>
    </row>
    <row r="9" spans="1:34" ht="12.75" customHeight="1">
      <c r="A9" s="58"/>
      <c r="B9" s="169"/>
      <c r="C9" s="35" t="s">
        <v>22</v>
      </c>
      <c r="D9" s="35" t="s">
        <v>424</v>
      </c>
      <c r="E9" s="166">
        <f>NETWORKDAYS(Итого!C$2,Отчёт!C$2,Итого!C$3)</f>
        <v>14</v>
      </c>
      <c r="F9" s="131">
        <v>0.58333333333333337</v>
      </c>
      <c r="G9" s="125">
        <v>1</v>
      </c>
      <c r="H9" s="71">
        <f t="shared" si="0"/>
        <v>0.58333333333333337</v>
      </c>
      <c r="I9" s="72">
        <v>11</v>
      </c>
      <c r="J9" s="73">
        <f t="shared" si="1"/>
        <v>8.1666666666666679</v>
      </c>
      <c r="K9" s="123">
        <v>130</v>
      </c>
      <c r="L9" s="132">
        <f t="shared" si="2"/>
        <v>1061.6666666666667</v>
      </c>
      <c r="M9" s="35"/>
      <c r="N9" s="233">
        <v>43179</v>
      </c>
      <c r="O9" s="133">
        <v>9</v>
      </c>
      <c r="P9" s="262">
        <v>1</v>
      </c>
      <c r="Q9" s="262">
        <v>1</v>
      </c>
      <c r="R9" s="262">
        <v>1</v>
      </c>
      <c r="S9" s="262">
        <v>1</v>
      </c>
      <c r="T9" s="262">
        <v>1</v>
      </c>
      <c r="U9" s="262">
        <v>1</v>
      </c>
      <c r="V9" s="262">
        <v>1</v>
      </c>
      <c r="W9" s="262">
        <v>1</v>
      </c>
      <c r="X9" s="262">
        <v>1</v>
      </c>
      <c r="Y9" s="67">
        <f t="shared" si="3"/>
        <v>9</v>
      </c>
      <c r="Z9" s="68">
        <f t="shared" si="4"/>
        <v>1</v>
      </c>
      <c r="AA9" s="57"/>
      <c r="AB9" s="18" t="str">
        <f t="shared" si="5"/>
        <v>-</v>
      </c>
      <c r="AD9" s="252"/>
    </row>
    <row r="10" spans="1:34" ht="12.75" customHeight="1">
      <c r="A10" s="58"/>
      <c r="B10" s="169"/>
      <c r="C10" s="35" t="s">
        <v>22</v>
      </c>
      <c r="D10" s="95" t="s">
        <v>427</v>
      </c>
      <c r="E10" s="166">
        <f>NETWORKDAYS(Итого!C$2,Отчёт!C$2,Итого!C$3)</f>
        <v>14</v>
      </c>
      <c r="F10" s="131">
        <v>0.58333333333333337</v>
      </c>
      <c r="G10" s="125">
        <v>1</v>
      </c>
      <c r="H10" s="71">
        <f t="shared" si="0"/>
        <v>0.58333333333333337</v>
      </c>
      <c r="I10" s="72">
        <v>11</v>
      </c>
      <c r="J10" s="73">
        <f t="shared" si="1"/>
        <v>8.1666666666666679</v>
      </c>
      <c r="K10" s="123">
        <v>130</v>
      </c>
      <c r="L10" s="132">
        <f t="shared" si="2"/>
        <v>1061.6666666666667</v>
      </c>
      <c r="M10" s="35"/>
      <c r="N10" s="233">
        <v>43179</v>
      </c>
      <c r="O10" s="133">
        <v>9</v>
      </c>
      <c r="P10" s="262">
        <v>1</v>
      </c>
      <c r="Q10" s="262">
        <v>1</v>
      </c>
      <c r="R10" s="262">
        <v>1</v>
      </c>
      <c r="S10" s="262">
        <v>1</v>
      </c>
      <c r="T10" s="262">
        <v>1</v>
      </c>
      <c r="U10" s="262">
        <v>1</v>
      </c>
      <c r="V10" s="262">
        <v>1</v>
      </c>
      <c r="W10" s="262">
        <v>1</v>
      </c>
      <c r="X10" s="262">
        <v>1</v>
      </c>
      <c r="Y10" s="67">
        <f t="shared" si="3"/>
        <v>9</v>
      </c>
      <c r="Z10" s="68">
        <f t="shared" si="4"/>
        <v>1</v>
      </c>
      <c r="AA10" s="57"/>
      <c r="AB10" s="18" t="str">
        <f t="shared" si="5"/>
        <v>-</v>
      </c>
      <c r="AD10" s="252"/>
    </row>
    <row r="11" spans="1:34" ht="12.75" customHeight="1">
      <c r="A11" s="58"/>
      <c r="B11" s="169"/>
      <c r="C11" s="35" t="s">
        <v>22</v>
      </c>
      <c r="D11" s="95" t="s">
        <v>431</v>
      </c>
      <c r="E11" s="166">
        <f>NETWORKDAYS(Итого!C$2,Отчёт!C$2,Итого!C$3)</f>
        <v>14</v>
      </c>
      <c r="F11" s="131">
        <v>0.58333333333333337</v>
      </c>
      <c r="G11" s="125">
        <v>1</v>
      </c>
      <c r="H11" s="71">
        <f t="shared" si="0"/>
        <v>0.58333333333333337</v>
      </c>
      <c r="I11" s="72">
        <v>11</v>
      </c>
      <c r="J11" s="73">
        <f t="shared" si="1"/>
        <v>8.1666666666666679</v>
      </c>
      <c r="K11" s="123">
        <v>130</v>
      </c>
      <c r="L11" s="132">
        <f t="shared" si="2"/>
        <v>1061.6666666666667</v>
      </c>
      <c r="M11" s="35"/>
      <c r="N11" s="233">
        <v>43179</v>
      </c>
      <c r="O11" s="133">
        <v>9</v>
      </c>
      <c r="P11" s="262">
        <v>1</v>
      </c>
      <c r="Q11" s="262">
        <v>1</v>
      </c>
      <c r="R11" s="262">
        <v>1</v>
      </c>
      <c r="S11" s="262">
        <v>1</v>
      </c>
      <c r="T11" s="262">
        <v>1</v>
      </c>
      <c r="U11" s="262">
        <v>1</v>
      </c>
      <c r="V11" s="262">
        <v>1</v>
      </c>
      <c r="W11" s="262">
        <v>0</v>
      </c>
      <c r="X11" s="262">
        <v>1</v>
      </c>
      <c r="Y11" s="67">
        <f t="shared" si="3"/>
        <v>8</v>
      </c>
      <c r="Z11" s="68">
        <f t="shared" si="4"/>
        <v>0.88888888888888884</v>
      </c>
      <c r="AA11" s="57" t="s">
        <v>823</v>
      </c>
      <c r="AB11" s="18" t="str">
        <f t="shared" si="5"/>
        <v>-</v>
      </c>
      <c r="AD11" s="252"/>
    </row>
    <row r="12" spans="1:34" ht="12.75" customHeight="1">
      <c r="A12" s="58"/>
      <c r="B12" s="169"/>
      <c r="C12" s="35" t="s">
        <v>22</v>
      </c>
      <c r="D12" s="95" t="s">
        <v>433</v>
      </c>
      <c r="E12" s="166">
        <f>NETWORKDAYS(Итого!C$2,Отчёт!C$2,Итого!C$3)</f>
        <v>14</v>
      </c>
      <c r="F12" s="131">
        <v>0.58333333333333337</v>
      </c>
      <c r="G12" s="125">
        <v>1</v>
      </c>
      <c r="H12" s="71">
        <f t="shared" si="0"/>
        <v>0.58333333333333337</v>
      </c>
      <c r="I12" s="72">
        <v>11</v>
      </c>
      <c r="J12" s="73">
        <f t="shared" si="1"/>
        <v>8.1666666666666679</v>
      </c>
      <c r="K12" s="123">
        <v>130</v>
      </c>
      <c r="L12" s="132">
        <f t="shared" si="2"/>
        <v>1061.6666666666667</v>
      </c>
      <c r="M12" s="35"/>
      <c r="N12" s="233">
        <v>43179</v>
      </c>
      <c r="O12" s="133">
        <v>9</v>
      </c>
      <c r="P12" s="262">
        <v>1</v>
      </c>
      <c r="Q12" s="262">
        <v>1</v>
      </c>
      <c r="R12" s="262">
        <v>1</v>
      </c>
      <c r="S12" s="262">
        <v>1</v>
      </c>
      <c r="T12" s="262">
        <v>1</v>
      </c>
      <c r="U12" s="262">
        <v>1</v>
      </c>
      <c r="V12" s="262">
        <v>1</v>
      </c>
      <c r="W12" s="262">
        <v>1</v>
      </c>
      <c r="X12" s="262">
        <v>1</v>
      </c>
      <c r="Y12" s="67">
        <f t="shared" si="3"/>
        <v>9</v>
      </c>
      <c r="Z12" s="68">
        <f t="shared" si="4"/>
        <v>1</v>
      </c>
      <c r="AA12" s="57"/>
      <c r="AB12" s="18" t="str">
        <f t="shared" si="5"/>
        <v>-</v>
      </c>
      <c r="AD12" s="252"/>
    </row>
    <row r="13" spans="1:34" ht="12.75" customHeight="1">
      <c r="A13" s="58"/>
      <c r="B13" s="169"/>
      <c r="C13" s="35" t="s">
        <v>22</v>
      </c>
      <c r="D13" s="95" t="s">
        <v>435</v>
      </c>
      <c r="E13" s="166">
        <f>NETWORKDAYS(Итого!C$2,Отчёт!C$2,Итого!C$3)</f>
        <v>14</v>
      </c>
      <c r="F13" s="131">
        <v>0.58333333333333337</v>
      </c>
      <c r="G13" s="125">
        <v>1</v>
      </c>
      <c r="H13" s="71">
        <f t="shared" si="0"/>
        <v>0.58333333333333337</v>
      </c>
      <c r="I13" s="72">
        <v>11</v>
      </c>
      <c r="J13" s="73">
        <f t="shared" si="1"/>
        <v>8.1666666666666679</v>
      </c>
      <c r="K13" s="123">
        <v>130</v>
      </c>
      <c r="L13" s="132">
        <f t="shared" si="2"/>
        <v>1061.6666666666667</v>
      </c>
      <c r="M13" s="35"/>
      <c r="N13" s="233">
        <v>43179</v>
      </c>
      <c r="O13" s="133">
        <v>9</v>
      </c>
      <c r="P13" s="262">
        <v>1</v>
      </c>
      <c r="Q13" s="262">
        <v>1</v>
      </c>
      <c r="R13" s="262">
        <v>0</v>
      </c>
      <c r="S13" s="262">
        <v>1</v>
      </c>
      <c r="T13" s="262">
        <v>1</v>
      </c>
      <c r="U13" s="262">
        <v>1</v>
      </c>
      <c r="V13" s="262">
        <v>1</v>
      </c>
      <c r="W13" s="262">
        <v>1</v>
      </c>
      <c r="X13" s="262">
        <v>1</v>
      </c>
      <c r="Y13" s="67">
        <f t="shared" si="3"/>
        <v>8</v>
      </c>
      <c r="Z13" s="68">
        <f t="shared" si="4"/>
        <v>0.88888888888888884</v>
      </c>
      <c r="AA13" s="57" t="s">
        <v>438</v>
      </c>
      <c r="AB13" s="18" t="str">
        <f t="shared" si="5"/>
        <v>-</v>
      </c>
      <c r="AD13" s="252"/>
    </row>
    <row r="14" spans="1:34" ht="12.75" customHeight="1">
      <c r="A14" s="58"/>
      <c r="B14" s="169"/>
      <c r="C14" s="35" t="s">
        <v>22</v>
      </c>
      <c r="D14" s="95" t="s">
        <v>439</v>
      </c>
      <c r="E14" s="166">
        <f>NETWORKDAYS(Итого!C$2,Отчёт!C$2,Итого!C$3)</f>
        <v>14</v>
      </c>
      <c r="F14" s="131">
        <v>0.58333333333333337</v>
      </c>
      <c r="G14" s="125">
        <v>1</v>
      </c>
      <c r="H14" s="71">
        <f t="shared" si="0"/>
        <v>0.58333333333333337</v>
      </c>
      <c r="I14" s="72">
        <v>11</v>
      </c>
      <c r="J14" s="73">
        <f t="shared" si="1"/>
        <v>8.1666666666666679</v>
      </c>
      <c r="K14" s="123">
        <v>130</v>
      </c>
      <c r="L14" s="132">
        <f t="shared" si="2"/>
        <v>1061.6666666666667</v>
      </c>
      <c r="M14" s="35"/>
      <c r="N14" s="233">
        <v>43179</v>
      </c>
      <c r="O14" s="133">
        <v>9</v>
      </c>
      <c r="P14" s="262">
        <v>1</v>
      </c>
      <c r="Q14" s="262">
        <v>1</v>
      </c>
      <c r="R14" s="262">
        <v>1</v>
      </c>
      <c r="S14" s="262">
        <v>1</v>
      </c>
      <c r="T14" s="262">
        <v>1</v>
      </c>
      <c r="U14" s="262">
        <v>1</v>
      </c>
      <c r="V14" s="262">
        <v>1</v>
      </c>
      <c r="W14" s="262">
        <v>1</v>
      </c>
      <c r="X14" s="262">
        <v>1</v>
      </c>
      <c r="Y14" s="67">
        <f t="shared" si="3"/>
        <v>9</v>
      </c>
      <c r="Z14" s="68">
        <f t="shared" si="4"/>
        <v>1</v>
      </c>
      <c r="AA14" s="57"/>
      <c r="AB14" s="18" t="str">
        <f t="shared" si="5"/>
        <v>-</v>
      </c>
      <c r="AD14" s="252"/>
    </row>
    <row r="15" spans="1:34" ht="12.75" customHeight="1">
      <c r="A15" s="58"/>
      <c r="B15" s="169"/>
      <c r="C15" s="35" t="s">
        <v>22</v>
      </c>
      <c r="D15" s="95" t="s">
        <v>442</v>
      </c>
      <c r="E15" s="166">
        <f>NETWORKDAYS(Итого!C$2,Отчёт!C$2,Итого!C$3)</f>
        <v>14</v>
      </c>
      <c r="F15" s="131">
        <v>0.58333333333333337</v>
      </c>
      <c r="G15" s="125">
        <v>1</v>
      </c>
      <c r="H15" s="71">
        <f t="shared" si="0"/>
        <v>0.58333333333333337</v>
      </c>
      <c r="I15" s="72">
        <v>11</v>
      </c>
      <c r="J15" s="73">
        <f t="shared" si="1"/>
        <v>8.1666666666666679</v>
      </c>
      <c r="K15" s="123">
        <v>130</v>
      </c>
      <c r="L15" s="132">
        <f t="shared" si="2"/>
        <v>1061.6666666666667</v>
      </c>
      <c r="M15" s="35"/>
      <c r="N15" s="233">
        <v>43179</v>
      </c>
      <c r="O15" s="133">
        <v>9</v>
      </c>
      <c r="P15" s="262">
        <v>1</v>
      </c>
      <c r="Q15" s="262">
        <v>1</v>
      </c>
      <c r="R15" s="262">
        <v>1</v>
      </c>
      <c r="S15" s="262">
        <v>1</v>
      </c>
      <c r="T15" s="262">
        <v>1</v>
      </c>
      <c r="U15" s="262">
        <v>1</v>
      </c>
      <c r="V15" s="262">
        <v>1</v>
      </c>
      <c r="W15" s="262">
        <v>1</v>
      </c>
      <c r="X15" s="262">
        <v>1</v>
      </c>
      <c r="Y15" s="67">
        <f t="shared" si="3"/>
        <v>9</v>
      </c>
      <c r="Z15" s="68">
        <f t="shared" si="4"/>
        <v>1</v>
      </c>
      <c r="AA15" s="57"/>
      <c r="AB15" s="18" t="str">
        <f t="shared" si="5"/>
        <v>-</v>
      </c>
      <c r="AD15" s="252"/>
    </row>
    <row r="16" spans="1:34" ht="12.75" customHeight="1">
      <c r="A16" s="58"/>
      <c r="B16" s="169"/>
      <c r="C16" s="35" t="s">
        <v>22</v>
      </c>
      <c r="D16" s="95" t="s">
        <v>444</v>
      </c>
      <c r="E16" s="166">
        <f>NETWORKDAYS(Итого!C$2,Отчёт!C$2,Итого!C$3)</f>
        <v>14</v>
      </c>
      <c r="F16" s="131">
        <v>0.58333333333333337</v>
      </c>
      <c r="G16" s="125">
        <v>1</v>
      </c>
      <c r="H16" s="71">
        <f t="shared" si="0"/>
        <v>0.58333333333333337</v>
      </c>
      <c r="I16" s="72">
        <v>11</v>
      </c>
      <c r="J16" s="73">
        <f t="shared" si="1"/>
        <v>8.1666666666666679</v>
      </c>
      <c r="K16" s="123">
        <v>130</v>
      </c>
      <c r="L16" s="132">
        <f t="shared" si="2"/>
        <v>1061.6666666666667</v>
      </c>
      <c r="M16" s="35"/>
      <c r="N16" s="233">
        <v>43179</v>
      </c>
      <c r="O16" s="133">
        <v>9</v>
      </c>
      <c r="P16" s="262">
        <v>1</v>
      </c>
      <c r="Q16" s="262">
        <v>1</v>
      </c>
      <c r="R16" s="262">
        <v>1</v>
      </c>
      <c r="S16" s="262">
        <v>1</v>
      </c>
      <c r="T16" s="262">
        <v>1</v>
      </c>
      <c r="U16" s="262">
        <v>1</v>
      </c>
      <c r="V16" s="262">
        <v>1</v>
      </c>
      <c r="W16" s="262">
        <v>1</v>
      </c>
      <c r="X16" s="262">
        <v>1</v>
      </c>
      <c r="Y16" s="67">
        <f t="shared" si="3"/>
        <v>9</v>
      </c>
      <c r="Z16" s="68">
        <f t="shared" si="4"/>
        <v>1</v>
      </c>
      <c r="AA16" s="57"/>
      <c r="AB16" s="18" t="str">
        <f t="shared" si="5"/>
        <v>-</v>
      </c>
      <c r="AD16" s="252"/>
    </row>
    <row r="17" spans="1:30" ht="12.75" customHeight="1">
      <c r="A17" s="58"/>
      <c r="B17" s="169"/>
      <c r="C17" s="35" t="s">
        <v>22</v>
      </c>
      <c r="D17" s="95" t="s">
        <v>448</v>
      </c>
      <c r="E17" s="166">
        <f>NETWORKDAYS(Итого!C$2,Отчёт!C$2,Итого!C$3)</f>
        <v>14</v>
      </c>
      <c r="F17" s="131">
        <v>0.58333333333333304</v>
      </c>
      <c r="G17" s="125">
        <v>1</v>
      </c>
      <c r="H17" s="71">
        <f t="shared" si="0"/>
        <v>0.58333333333333304</v>
      </c>
      <c r="I17" s="72">
        <v>11</v>
      </c>
      <c r="J17" s="73">
        <f t="shared" si="1"/>
        <v>8.1666666666666625</v>
      </c>
      <c r="K17" s="123">
        <v>130</v>
      </c>
      <c r="L17" s="132">
        <f t="shared" si="2"/>
        <v>1061.6666666666661</v>
      </c>
      <c r="M17" s="35"/>
      <c r="N17" s="233">
        <v>43179</v>
      </c>
      <c r="O17" s="133">
        <v>9</v>
      </c>
      <c r="P17" s="262">
        <v>1</v>
      </c>
      <c r="Q17" s="262">
        <v>1</v>
      </c>
      <c r="R17" s="262">
        <v>1</v>
      </c>
      <c r="S17" s="262">
        <v>1</v>
      </c>
      <c r="T17" s="262">
        <v>1</v>
      </c>
      <c r="U17" s="262">
        <v>1</v>
      </c>
      <c r="V17" s="262">
        <v>1</v>
      </c>
      <c r="W17" s="262">
        <v>1</v>
      </c>
      <c r="X17" s="262">
        <v>1</v>
      </c>
      <c r="Y17" s="67">
        <f t="shared" si="3"/>
        <v>9</v>
      </c>
      <c r="Z17" s="68">
        <f t="shared" si="4"/>
        <v>1</v>
      </c>
      <c r="AA17" s="237"/>
      <c r="AB17" s="18" t="str">
        <f t="shared" si="5"/>
        <v>-</v>
      </c>
      <c r="AD17" s="252"/>
    </row>
    <row r="18" spans="1:30" ht="12.75" customHeight="1">
      <c r="A18" s="58"/>
      <c r="B18" s="169"/>
      <c r="C18" s="35" t="s">
        <v>22</v>
      </c>
      <c r="D18" s="95" t="s">
        <v>452</v>
      </c>
      <c r="E18" s="166">
        <f>NETWORKDAYS(Итого!C$2,Отчёт!C$2,Итого!C$3)</f>
        <v>14</v>
      </c>
      <c r="F18" s="131">
        <v>0.58333333333333304</v>
      </c>
      <c r="G18" s="125">
        <v>1</v>
      </c>
      <c r="H18" s="71">
        <f t="shared" si="0"/>
        <v>0.58333333333333304</v>
      </c>
      <c r="I18" s="72">
        <v>11</v>
      </c>
      <c r="J18" s="73">
        <f t="shared" si="1"/>
        <v>8.1666666666666625</v>
      </c>
      <c r="K18" s="123">
        <v>130</v>
      </c>
      <c r="L18" s="132">
        <f t="shared" si="2"/>
        <v>1061.6666666666661</v>
      </c>
      <c r="M18" s="35"/>
      <c r="N18" s="233">
        <v>43179</v>
      </c>
      <c r="O18" s="133">
        <v>9</v>
      </c>
      <c r="P18" s="262">
        <v>1</v>
      </c>
      <c r="Q18" s="262" t="s">
        <v>65</v>
      </c>
      <c r="R18" s="262" t="s">
        <v>65</v>
      </c>
      <c r="S18" s="262">
        <v>1</v>
      </c>
      <c r="T18" s="262">
        <v>1</v>
      </c>
      <c r="U18" s="262">
        <v>1</v>
      </c>
      <c r="V18" s="262">
        <v>1</v>
      </c>
      <c r="W18" s="262">
        <v>1</v>
      </c>
      <c r="X18" s="262">
        <v>1</v>
      </c>
      <c r="Y18" s="67">
        <f t="shared" si="3"/>
        <v>7</v>
      </c>
      <c r="Z18" s="68">
        <f t="shared" si="4"/>
        <v>0.77777777777777779</v>
      </c>
      <c r="AA18" s="57" t="s">
        <v>797</v>
      </c>
      <c r="AB18" s="18" t="str">
        <f t="shared" si="5"/>
        <v>-</v>
      </c>
      <c r="AD18" s="252"/>
    </row>
    <row r="19" spans="1:30" ht="12.75" customHeight="1">
      <c r="A19" s="58"/>
      <c r="B19" s="59"/>
      <c r="C19" s="35" t="s">
        <v>143</v>
      </c>
      <c r="D19" s="35" t="s">
        <v>454</v>
      </c>
      <c r="E19" s="166">
        <f>NETWORKDAYS(Итого!C$2,Отчёт!C$2,Итого!C$3)</f>
        <v>14</v>
      </c>
      <c r="F19" s="131">
        <v>0.58333333333333304</v>
      </c>
      <c r="G19" s="125">
        <v>1</v>
      </c>
      <c r="H19" s="71">
        <f t="shared" si="0"/>
        <v>0.58333333333333304</v>
      </c>
      <c r="I19" s="72">
        <v>11</v>
      </c>
      <c r="J19" s="73">
        <f t="shared" si="1"/>
        <v>8.1666666666666625</v>
      </c>
      <c r="K19" s="123">
        <v>130</v>
      </c>
      <c r="L19" s="132">
        <f t="shared" si="2"/>
        <v>1061.6666666666661</v>
      </c>
      <c r="M19" s="35"/>
      <c r="N19" s="233">
        <v>43179</v>
      </c>
      <c r="O19" s="133">
        <v>9</v>
      </c>
      <c r="P19" s="262">
        <v>1</v>
      </c>
      <c r="Q19" s="262">
        <v>1</v>
      </c>
      <c r="R19" s="262">
        <v>1</v>
      </c>
      <c r="S19" s="262">
        <v>1</v>
      </c>
      <c r="T19" s="262">
        <v>1</v>
      </c>
      <c r="U19" s="262">
        <v>1</v>
      </c>
      <c r="V19" s="262">
        <v>0</v>
      </c>
      <c r="W19" s="262">
        <v>1</v>
      </c>
      <c r="X19" s="262">
        <v>1</v>
      </c>
      <c r="Y19" s="67">
        <f t="shared" si="3"/>
        <v>8</v>
      </c>
      <c r="Z19" s="68">
        <f t="shared" si="4"/>
        <v>0.88888888888888884</v>
      </c>
      <c r="AA19" s="237" t="s">
        <v>859</v>
      </c>
      <c r="AB19" s="18" t="str">
        <f t="shared" si="5"/>
        <v>-</v>
      </c>
      <c r="AD19" s="252"/>
    </row>
    <row r="20" spans="1:30" ht="12.75" customHeight="1">
      <c r="A20" s="58"/>
      <c r="B20" s="59"/>
      <c r="C20" s="35" t="s">
        <v>143</v>
      </c>
      <c r="D20" s="35" t="s">
        <v>457</v>
      </c>
      <c r="E20" s="166">
        <f>NETWORKDAYS(Итого!C$2,Отчёт!C$2,Итого!C$3)</f>
        <v>14</v>
      </c>
      <c r="F20" s="131">
        <v>0.58333333333333304</v>
      </c>
      <c r="G20" s="125">
        <v>1</v>
      </c>
      <c r="H20" s="71">
        <f t="shared" si="0"/>
        <v>0.58333333333333304</v>
      </c>
      <c r="I20" s="72">
        <v>11</v>
      </c>
      <c r="J20" s="73">
        <f t="shared" si="1"/>
        <v>8.1666666666666625</v>
      </c>
      <c r="K20" s="123">
        <v>130</v>
      </c>
      <c r="L20" s="132">
        <f t="shared" si="2"/>
        <v>1061.6666666666661</v>
      </c>
      <c r="M20" s="35"/>
      <c r="N20" s="233">
        <v>43179</v>
      </c>
      <c r="O20" s="133">
        <v>6</v>
      </c>
      <c r="P20" s="262" t="s">
        <v>115</v>
      </c>
      <c r="Q20" s="262" t="s">
        <v>115</v>
      </c>
      <c r="R20" s="262" t="s">
        <v>115</v>
      </c>
      <c r="S20" s="262">
        <v>0</v>
      </c>
      <c r="T20" s="262">
        <v>1</v>
      </c>
      <c r="U20" s="262">
        <v>1</v>
      </c>
      <c r="V20" s="262">
        <v>0</v>
      </c>
      <c r="W20" s="262">
        <v>1</v>
      </c>
      <c r="X20" s="262" t="s">
        <v>115</v>
      </c>
      <c r="Y20" s="67">
        <f t="shared" si="3"/>
        <v>3</v>
      </c>
      <c r="Z20" s="68">
        <f t="shared" si="4"/>
        <v>0.5</v>
      </c>
      <c r="AA20" s="57" t="s">
        <v>458</v>
      </c>
      <c r="AB20" s="18" t="str">
        <f t="shared" si="5"/>
        <v>-</v>
      </c>
      <c r="AD20" s="252"/>
    </row>
    <row r="21" spans="1:30" ht="12.75" customHeight="1">
      <c r="A21" s="58"/>
      <c r="B21" s="59"/>
      <c r="C21" s="35" t="s">
        <v>459</v>
      </c>
      <c r="D21" s="35" t="s">
        <v>460</v>
      </c>
      <c r="E21" s="166">
        <f>NETWORKDAYS(Итого!C$2,Отчёт!C$2,Итого!C$3)</f>
        <v>14</v>
      </c>
      <c r="F21" s="131">
        <v>0.58333333333333304</v>
      </c>
      <c r="G21" s="125">
        <v>1</v>
      </c>
      <c r="H21" s="71">
        <f t="shared" si="0"/>
        <v>0.58333333333333304</v>
      </c>
      <c r="I21" s="72">
        <v>11</v>
      </c>
      <c r="J21" s="73">
        <f t="shared" si="1"/>
        <v>8.1666666666666625</v>
      </c>
      <c r="K21" s="123">
        <v>130</v>
      </c>
      <c r="L21" s="132">
        <f t="shared" si="2"/>
        <v>1061.6666666666661</v>
      </c>
      <c r="M21" s="35"/>
      <c r="N21" s="233">
        <v>43179</v>
      </c>
      <c r="O21" s="133">
        <v>9</v>
      </c>
      <c r="P21" s="262">
        <v>1</v>
      </c>
      <c r="Q21" s="262">
        <v>0</v>
      </c>
      <c r="R21" s="262">
        <v>1</v>
      </c>
      <c r="S21" s="262">
        <v>1</v>
      </c>
      <c r="T21" s="262">
        <v>1</v>
      </c>
      <c r="U21" s="262">
        <v>1</v>
      </c>
      <c r="V21" s="262">
        <v>1</v>
      </c>
      <c r="W21" s="262">
        <v>1</v>
      </c>
      <c r="X21" s="262">
        <v>0</v>
      </c>
      <c r="Y21" s="67">
        <f t="shared" si="3"/>
        <v>7</v>
      </c>
      <c r="Z21" s="68">
        <f t="shared" si="4"/>
        <v>0.77777777777777779</v>
      </c>
      <c r="AA21" s="57" t="s">
        <v>783</v>
      </c>
      <c r="AB21" s="18" t="str">
        <f t="shared" si="5"/>
        <v>-</v>
      </c>
      <c r="AC21" s="18" t="s">
        <v>100</v>
      </c>
      <c r="AD21" s="252"/>
    </row>
    <row r="22" spans="1:30" ht="12.75" customHeight="1">
      <c r="A22" s="58"/>
      <c r="B22" s="59"/>
      <c r="C22" s="35" t="s">
        <v>143</v>
      </c>
      <c r="D22" s="35" t="s">
        <v>461</v>
      </c>
      <c r="E22" s="166">
        <f>NETWORKDAYS(Итого!C$2,Отчёт!C$2,Итого!C$3)</f>
        <v>14</v>
      </c>
      <c r="F22" s="131">
        <v>0.58333333333333304</v>
      </c>
      <c r="G22" s="125">
        <v>1</v>
      </c>
      <c r="H22" s="71">
        <f t="shared" si="0"/>
        <v>0.58333333333333304</v>
      </c>
      <c r="I22" s="72">
        <v>11</v>
      </c>
      <c r="J22" s="73">
        <f t="shared" si="1"/>
        <v>8.1666666666666625</v>
      </c>
      <c r="K22" s="123">
        <v>130</v>
      </c>
      <c r="L22" s="132">
        <f t="shared" si="2"/>
        <v>1061.6666666666661</v>
      </c>
      <c r="M22" s="35"/>
      <c r="N22" s="233">
        <v>43179</v>
      </c>
      <c r="O22" s="133">
        <v>9</v>
      </c>
      <c r="P22" s="262">
        <v>1</v>
      </c>
      <c r="Q22" s="262">
        <v>1</v>
      </c>
      <c r="R22" s="262">
        <v>1</v>
      </c>
      <c r="S22" s="262">
        <v>1</v>
      </c>
      <c r="T22" s="262">
        <v>1</v>
      </c>
      <c r="U22" s="262">
        <v>1</v>
      </c>
      <c r="V22" s="262">
        <v>1</v>
      </c>
      <c r="W22" s="262">
        <v>1</v>
      </c>
      <c r="X22" s="262">
        <v>1</v>
      </c>
      <c r="Y22" s="67">
        <f t="shared" si="3"/>
        <v>9</v>
      </c>
      <c r="Z22" s="68">
        <f t="shared" si="4"/>
        <v>1</v>
      </c>
      <c r="AA22" s="57"/>
      <c r="AB22" s="18" t="str">
        <f t="shared" si="5"/>
        <v>-</v>
      </c>
      <c r="AD22" s="252"/>
    </row>
    <row r="23" spans="1:30" ht="12.75" customHeight="1">
      <c r="A23" s="58"/>
      <c r="B23" s="59"/>
      <c r="C23" s="35" t="s">
        <v>143</v>
      </c>
      <c r="D23" s="35" t="s">
        <v>462</v>
      </c>
      <c r="E23" s="166">
        <f>NETWORKDAYS(Итого!C$2,Отчёт!C$2,Итого!C$3)</f>
        <v>14</v>
      </c>
      <c r="F23" s="131">
        <v>0.58333333333333304</v>
      </c>
      <c r="G23" s="125">
        <v>1</v>
      </c>
      <c r="H23" s="71">
        <f t="shared" si="0"/>
        <v>0.58333333333333304</v>
      </c>
      <c r="I23" s="72">
        <v>11</v>
      </c>
      <c r="J23" s="73">
        <f t="shared" si="1"/>
        <v>8.1666666666666625</v>
      </c>
      <c r="K23" s="123">
        <v>130</v>
      </c>
      <c r="L23" s="132">
        <f t="shared" si="2"/>
        <v>1061.6666666666661</v>
      </c>
      <c r="M23" s="35"/>
      <c r="N23" s="233">
        <v>43179</v>
      </c>
      <c r="O23" s="133">
        <v>9</v>
      </c>
      <c r="P23" s="262">
        <v>1</v>
      </c>
      <c r="Q23" s="262">
        <v>0</v>
      </c>
      <c r="R23" s="262">
        <v>1</v>
      </c>
      <c r="S23" s="262">
        <v>1</v>
      </c>
      <c r="T23" s="262">
        <v>1</v>
      </c>
      <c r="U23" s="262">
        <v>0</v>
      </c>
      <c r="V23" s="262">
        <v>1</v>
      </c>
      <c r="W23" s="262">
        <v>1</v>
      </c>
      <c r="X23" s="262">
        <v>1</v>
      </c>
      <c r="Y23" s="67">
        <f t="shared" si="3"/>
        <v>7</v>
      </c>
      <c r="Z23" s="68">
        <f t="shared" si="4"/>
        <v>0.77777777777777779</v>
      </c>
      <c r="AA23" s="57" t="s">
        <v>751</v>
      </c>
      <c r="AB23" s="18" t="str">
        <f t="shared" si="5"/>
        <v>-</v>
      </c>
      <c r="AC23" s="18" t="s">
        <v>100</v>
      </c>
      <c r="AD23" s="252"/>
    </row>
    <row r="24" spans="1:30" ht="12.75" customHeight="1">
      <c r="A24" s="58"/>
      <c r="B24" s="59"/>
      <c r="C24" s="35" t="s">
        <v>143</v>
      </c>
      <c r="D24" s="35" t="s">
        <v>463</v>
      </c>
      <c r="E24" s="166">
        <f>NETWORKDAYS(Итого!C$2,Отчёт!C$2,Итого!C$3)</f>
        <v>14</v>
      </c>
      <c r="F24" s="131">
        <v>0.58333333333333304</v>
      </c>
      <c r="G24" s="125">
        <v>1</v>
      </c>
      <c r="H24" s="71">
        <f t="shared" si="0"/>
        <v>0.58333333333333304</v>
      </c>
      <c r="I24" s="72">
        <v>11</v>
      </c>
      <c r="J24" s="73">
        <f t="shared" si="1"/>
        <v>8.1666666666666625</v>
      </c>
      <c r="K24" s="123">
        <v>130</v>
      </c>
      <c r="L24" s="132">
        <f t="shared" si="2"/>
        <v>1061.6666666666661</v>
      </c>
      <c r="M24" s="35"/>
      <c r="N24" s="233">
        <v>43179</v>
      </c>
      <c r="O24" s="133">
        <v>9</v>
      </c>
      <c r="P24" s="262">
        <v>1</v>
      </c>
      <c r="Q24" s="262">
        <v>1</v>
      </c>
      <c r="R24" s="262">
        <v>1</v>
      </c>
      <c r="S24" s="262">
        <v>1</v>
      </c>
      <c r="T24" s="262">
        <v>1</v>
      </c>
      <c r="U24" s="262">
        <v>1</v>
      </c>
      <c r="V24" s="262">
        <v>1</v>
      </c>
      <c r="W24" s="262">
        <v>1</v>
      </c>
      <c r="X24" s="262">
        <v>1</v>
      </c>
      <c r="Y24" s="67">
        <f t="shared" si="3"/>
        <v>9</v>
      </c>
      <c r="Z24" s="68">
        <f t="shared" si="4"/>
        <v>1</v>
      </c>
      <c r="AA24" s="57"/>
      <c r="AB24" s="18" t="str">
        <f t="shared" si="5"/>
        <v>-</v>
      </c>
      <c r="AC24" s="18" t="s">
        <v>100</v>
      </c>
      <c r="AD24" s="252"/>
    </row>
    <row r="25" spans="1:30" ht="12.75" customHeight="1">
      <c r="A25" s="58"/>
      <c r="B25" s="59"/>
      <c r="C25" s="35" t="s">
        <v>464</v>
      </c>
      <c r="D25" s="35" t="s">
        <v>465</v>
      </c>
      <c r="E25" s="166">
        <f>NETWORKDAYS(Итого!C$2,Отчёт!C$2,Итого!C$3)</f>
        <v>14</v>
      </c>
      <c r="F25" s="131">
        <v>0.58333333333333304</v>
      </c>
      <c r="G25" s="125">
        <v>1</v>
      </c>
      <c r="H25" s="71">
        <f t="shared" si="0"/>
        <v>0.58333333333333304</v>
      </c>
      <c r="I25" s="72">
        <v>11</v>
      </c>
      <c r="J25" s="73">
        <f t="shared" si="1"/>
        <v>8.1666666666666625</v>
      </c>
      <c r="K25" s="123">
        <v>130</v>
      </c>
      <c r="L25" s="132">
        <f t="shared" si="2"/>
        <v>1061.6666666666661</v>
      </c>
      <c r="M25" s="35"/>
      <c r="N25" s="233">
        <v>43179</v>
      </c>
      <c r="O25" s="133">
        <v>9</v>
      </c>
      <c r="P25" s="262">
        <v>1</v>
      </c>
      <c r="Q25" s="262">
        <v>1</v>
      </c>
      <c r="R25" s="262">
        <v>1</v>
      </c>
      <c r="S25" s="262">
        <v>1</v>
      </c>
      <c r="T25" s="262">
        <v>1</v>
      </c>
      <c r="U25" s="262">
        <v>1</v>
      </c>
      <c r="V25" s="262">
        <v>1</v>
      </c>
      <c r="W25" s="262">
        <v>1</v>
      </c>
      <c r="X25" s="262">
        <v>1</v>
      </c>
      <c r="Y25" s="67">
        <f t="shared" si="3"/>
        <v>9</v>
      </c>
      <c r="Z25" s="68">
        <f t="shared" si="4"/>
        <v>1</v>
      </c>
      <c r="AA25" s="57"/>
      <c r="AB25" s="18" t="str">
        <f t="shared" si="5"/>
        <v>-</v>
      </c>
      <c r="AC25" s="18" t="s">
        <v>100</v>
      </c>
      <c r="AD25" s="252"/>
    </row>
    <row r="26" spans="1:30" ht="12.75" customHeight="1">
      <c r="A26" s="58"/>
      <c r="B26" s="59"/>
      <c r="C26" s="35" t="s">
        <v>144</v>
      </c>
      <c r="D26" s="35" t="s">
        <v>466</v>
      </c>
      <c r="E26" s="166">
        <f>NETWORKDAYS(Итого!C$2,Отчёт!C$2,Итого!C$3)</f>
        <v>14</v>
      </c>
      <c r="F26" s="131">
        <v>0.58333333333333304</v>
      </c>
      <c r="G26" s="125">
        <v>1</v>
      </c>
      <c r="H26" s="71">
        <f t="shared" si="0"/>
        <v>0.58333333333333304</v>
      </c>
      <c r="I26" s="72">
        <v>11</v>
      </c>
      <c r="J26" s="73">
        <f t="shared" si="1"/>
        <v>8.1666666666666625</v>
      </c>
      <c r="K26" s="123">
        <v>130</v>
      </c>
      <c r="L26" s="132">
        <f t="shared" si="2"/>
        <v>1061.6666666666661</v>
      </c>
      <c r="M26" s="35"/>
      <c r="N26" s="233">
        <v>43179</v>
      </c>
      <c r="O26" s="133">
        <v>9</v>
      </c>
      <c r="P26" s="262">
        <v>1</v>
      </c>
      <c r="Q26" s="262">
        <v>1</v>
      </c>
      <c r="R26" s="262">
        <v>0</v>
      </c>
      <c r="S26" s="262">
        <v>1</v>
      </c>
      <c r="T26" s="262">
        <v>1</v>
      </c>
      <c r="U26" s="262">
        <v>1</v>
      </c>
      <c r="V26" s="262">
        <v>1</v>
      </c>
      <c r="W26" s="262">
        <v>1</v>
      </c>
      <c r="X26" s="262">
        <v>1</v>
      </c>
      <c r="Y26" s="67">
        <f t="shared" si="3"/>
        <v>8</v>
      </c>
      <c r="Z26" s="68">
        <f t="shared" si="4"/>
        <v>0.88888888888888884</v>
      </c>
      <c r="AA26" s="57" t="s">
        <v>823</v>
      </c>
      <c r="AB26" s="18" t="str">
        <f t="shared" si="5"/>
        <v>-</v>
      </c>
      <c r="AC26" s="18" t="s">
        <v>100</v>
      </c>
      <c r="AD26" s="252"/>
    </row>
    <row r="27" spans="1:30" ht="12.75" customHeight="1">
      <c r="A27" s="58"/>
      <c r="B27" s="59"/>
      <c r="C27" s="35" t="s">
        <v>143</v>
      </c>
      <c r="D27" s="35" t="s">
        <v>467</v>
      </c>
      <c r="E27" s="166">
        <f>NETWORKDAYS(Итого!C$2,Отчёт!C$2,Итого!C$3)</f>
        <v>14</v>
      </c>
      <c r="F27" s="131">
        <v>0.58333333333333304</v>
      </c>
      <c r="G27" s="125">
        <v>1</v>
      </c>
      <c r="H27" s="71">
        <f t="shared" si="0"/>
        <v>0.58333333333333304</v>
      </c>
      <c r="I27" s="72">
        <v>11</v>
      </c>
      <c r="J27" s="73">
        <f t="shared" si="1"/>
        <v>8.1666666666666625</v>
      </c>
      <c r="K27" s="123">
        <v>130</v>
      </c>
      <c r="L27" s="132">
        <f t="shared" si="2"/>
        <v>1061.6666666666661</v>
      </c>
      <c r="M27" s="35"/>
      <c r="N27" s="233">
        <v>43179</v>
      </c>
      <c r="O27" s="133">
        <v>9</v>
      </c>
      <c r="P27" s="262">
        <v>0</v>
      </c>
      <c r="Q27" s="262">
        <v>1</v>
      </c>
      <c r="R27" s="262">
        <v>0</v>
      </c>
      <c r="S27" s="262">
        <v>1</v>
      </c>
      <c r="T27" s="262">
        <v>1</v>
      </c>
      <c r="U27" s="262">
        <v>1</v>
      </c>
      <c r="V27" s="262">
        <v>1</v>
      </c>
      <c r="W27" s="262">
        <v>1</v>
      </c>
      <c r="X27" s="262">
        <v>0</v>
      </c>
      <c r="Y27" s="67">
        <f t="shared" si="3"/>
        <v>6</v>
      </c>
      <c r="Z27" s="68">
        <f t="shared" si="4"/>
        <v>0.66666666666666663</v>
      </c>
      <c r="AA27" s="57" t="s">
        <v>793</v>
      </c>
      <c r="AB27" s="18" t="str">
        <f t="shared" si="5"/>
        <v>-</v>
      </c>
      <c r="AD27" s="252"/>
    </row>
    <row r="28" spans="1:30" ht="12.75" customHeight="1">
      <c r="A28" s="58"/>
      <c r="B28" s="59"/>
      <c r="C28" s="35" t="s">
        <v>143</v>
      </c>
      <c r="D28" s="35" t="s">
        <v>468</v>
      </c>
      <c r="E28" s="166">
        <f>NETWORKDAYS(Итого!C$2,Отчёт!C$2,Итого!C$3)</f>
        <v>14</v>
      </c>
      <c r="F28" s="131">
        <v>0.58333333333333304</v>
      </c>
      <c r="G28" s="125">
        <v>1</v>
      </c>
      <c r="H28" s="71">
        <f t="shared" si="0"/>
        <v>0.58333333333333304</v>
      </c>
      <c r="I28" s="72">
        <v>11</v>
      </c>
      <c r="J28" s="73">
        <f t="shared" si="1"/>
        <v>8.1666666666666625</v>
      </c>
      <c r="K28" s="123">
        <v>130</v>
      </c>
      <c r="L28" s="132">
        <f t="shared" si="2"/>
        <v>1061.6666666666661</v>
      </c>
      <c r="M28" s="35"/>
      <c r="N28" s="233">
        <v>43179</v>
      </c>
      <c r="O28" s="133">
        <v>9</v>
      </c>
      <c r="P28" s="262">
        <v>1</v>
      </c>
      <c r="Q28" s="262">
        <v>1</v>
      </c>
      <c r="R28" s="262">
        <v>1</v>
      </c>
      <c r="S28" s="262">
        <v>1</v>
      </c>
      <c r="T28" s="262">
        <v>1</v>
      </c>
      <c r="U28" s="262">
        <v>1</v>
      </c>
      <c r="V28" s="262">
        <v>1</v>
      </c>
      <c r="W28" s="262">
        <v>1</v>
      </c>
      <c r="X28" s="262">
        <v>1</v>
      </c>
      <c r="Y28" s="67">
        <f t="shared" si="3"/>
        <v>9</v>
      </c>
      <c r="Z28" s="68">
        <f t="shared" si="4"/>
        <v>1</v>
      </c>
      <c r="AA28" s="79"/>
      <c r="AB28" s="18" t="str">
        <f t="shared" si="5"/>
        <v>-</v>
      </c>
      <c r="AC28" s="18" t="s">
        <v>126</v>
      </c>
      <c r="AD28" s="252"/>
    </row>
    <row r="29" spans="1:30" ht="12.75" customHeight="1">
      <c r="A29" s="58"/>
      <c r="B29" s="59"/>
      <c r="C29" s="35" t="s">
        <v>143</v>
      </c>
      <c r="D29" s="35" t="s">
        <v>469</v>
      </c>
      <c r="E29" s="166">
        <f>NETWORKDAYS(Итого!C$2,Отчёт!C$2,Итого!C$3)</f>
        <v>14</v>
      </c>
      <c r="F29" s="131">
        <v>0.58333333333333304</v>
      </c>
      <c r="G29" s="125">
        <v>1</v>
      </c>
      <c r="H29" s="71">
        <f t="shared" si="0"/>
        <v>0.58333333333333304</v>
      </c>
      <c r="I29" s="72">
        <v>11</v>
      </c>
      <c r="J29" s="73">
        <f t="shared" si="1"/>
        <v>8.1666666666666625</v>
      </c>
      <c r="K29" s="123">
        <v>130</v>
      </c>
      <c r="L29" s="132">
        <f t="shared" si="2"/>
        <v>1061.6666666666661</v>
      </c>
      <c r="M29" s="35"/>
      <c r="N29" s="233">
        <v>43179</v>
      </c>
      <c r="O29" s="133">
        <v>9</v>
      </c>
      <c r="P29" s="262">
        <v>1</v>
      </c>
      <c r="Q29" s="262">
        <v>0</v>
      </c>
      <c r="R29" s="262">
        <v>1</v>
      </c>
      <c r="S29" s="262">
        <v>1</v>
      </c>
      <c r="T29" s="262">
        <v>1</v>
      </c>
      <c r="U29" s="262">
        <v>1</v>
      </c>
      <c r="V29" s="262">
        <v>1</v>
      </c>
      <c r="W29" s="262">
        <v>1</v>
      </c>
      <c r="X29" s="262">
        <v>0</v>
      </c>
      <c r="Y29" s="67">
        <f t="shared" si="3"/>
        <v>7</v>
      </c>
      <c r="Z29" s="68">
        <f t="shared" si="4"/>
        <v>0.77777777777777779</v>
      </c>
      <c r="AA29" s="57" t="s">
        <v>797</v>
      </c>
      <c r="AB29" s="18" t="str">
        <f t="shared" si="5"/>
        <v>-</v>
      </c>
      <c r="AD29" s="252"/>
    </row>
    <row r="30" spans="1:30" ht="12.75" customHeight="1">
      <c r="A30" s="58"/>
      <c r="B30" s="59"/>
      <c r="C30" s="35" t="s">
        <v>143</v>
      </c>
      <c r="D30" s="35" t="s">
        <v>470</v>
      </c>
      <c r="E30" s="166">
        <f>NETWORKDAYS(Итого!C$2,Отчёт!C$2,Итого!C$3)</f>
        <v>14</v>
      </c>
      <c r="F30" s="131">
        <v>0.58333333333333304</v>
      </c>
      <c r="G30" s="125">
        <v>1</v>
      </c>
      <c r="H30" s="71">
        <f t="shared" si="0"/>
        <v>0.58333333333333304</v>
      </c>
      <c r="I30" s="72">
        <v>11</v>
      </c>
      <c r="J30" s="73">
        <f t="shared" si="1"/>
        <v>8.1666666666666625</v>
      </c>
      <c r="K30" s="123">
        <v>130</v>
      </c>
      <c r="L30" s="132">
        <f t="shared" si="2"/>
        <v>1061.6666666666661</v>
      </c>
      <c r="M30" s="35"/>
      <c r="N30" s="233">
        <v>43179</v>
      </c>
      <c r="O30" s="133">
        <v>9</v>
      </c>
      <c r="P30" s="262">
        <v>1</v>
      </c>
      <c r="Q30" s="262">
        <v>1</v>
      </c>
      <c r="R30" s="262">
        <v>1</v>
      </c>
      <c r="S30" s="262">
        <v>0</v>
      </c>
      <c r="T30" s="262">
        <v>1</v>
      </c>
      <c r="U30" s="262">
        <v>1</v>
      </c>
      <c r="V30" s="262">
        <v>1</v>
      </c>
      <c r="W30" s="262">
        <v>1</v>
      </c>
      <c r="X30" s="262">
        <v>1</v>
      </c>
      <c r="Y30" s="67">
        <f t="shared" si="3"/>
        <v>8</v>
      </c>
      <c r="Z30" s="68">
        <f t="shared" si="4"/>
        <v>0.88888888888888884</v>
      </c>
      <c r="AA30" s="57" t="s">
        <v>859</v>
      </c>
      <c r="AB30" s="18" t="str">
        <f t="shared" si="5"/>
        <v>-</v>
      </c>
      <c r="AD30" s="252"/>
    </row>
    <row r="31" spans="1:30" ht="12.75" customHeight="1">
      <c r="A31" s="58"/>
      <c r="B31" s="59"/>
      <c r="C31" s="35" t="s">
        <v>143</v>
      </c>
      <c r="D31" s="35" t="s">
        <v>471</v>
      </c>
      <c r="E31" s="166">
        <f>NETWORKDAYS(Итого!C$2,Отчёт!C$2,Итого!C$3)</f>
        <v>14</v>
      </c>
      <c r="F31" s="131">
        <v>0.58333333333333304</v>
      </c>
      <c r="G31" s="125">
        <v>1</v>
      </c>
      <c r="H31" s="71">
        <f t="shared" si="0"/>
        <v>0.58333333333333304</v>
      </c>
      <c r="I31" s="72">
        <v>11</v>
      </c>
      <c r="J31" s="73">
        <f t="shared" si="1"/>
        <v>8.1666666666666625</v>
      </c>
      <c r="K31" s="123">
        <v>130</v>
      </c>
      <c r="L31" s="132">
        <f t="shared" si="2"/>
        <v>1061.6666666666661</v>
      </c>
      <c r="M31" s="35"/>
      <c r="N31" s="233">
        <v>43179</v>
      </c>
      <c r="O31" s="133">
        <v>9</v>
      </c>
      <c r="P31" s="262">
        <v>1</v>
      </c>
      <c r="Q31" s="262">
        <v>1</v>
      </c>
      <c r="R31" s="262">
        <v>1</v>
      </c>
      <c r="S31" s="262">
        <v>1</v>
      </c>
      <c r="T31" s="262">
        <v>1</v>
      </c>
      <c r="U31" s="262">
        <v>1</v>
      </c>
      <c r="V31" s="262">
        <v>1</v>
      </c>
      <c r="W31" s="262">
        <v>1</v>
      </c>
      <c r="X31" s="262">
        <v>1</v>
      </c>
      <c r="Y31" s="67">
        <f t="shared" si="3"/>
        <v>9</v>
      </c>
      <c r="Z31" s="68">
        <f t="shared" si="4"/>
        <v>1</v>
      </c>
      <c r="AA31" s="57"/>
      <c r="AB31" s="18" t="str">
        <f t="shared" si="5"/>
        <v>-</v>
      </c>
      <c r="AD31" s="252"/>
    </row>
    <row r="32" spans="1:30" ht="12.75" customHeight="1">
      <c r="A32" s="58"/>
      <c r="B32" s="59"/>
      <c r="C32" s="35" t="s">
        <v>143</v>
      </c>
      <c r="D32" s="35" t="s">
        <v>472</v>
      </c>
      <c r="E32" s="166">
        <f>NETWORKDAYS(Итого!C$2,Отчёт!C$2,Итого!C$3)</f>
        <v>14</v>
      </c>
      <c r="F32" s="131">
        <v>0.58333333333333304</v>
      </c>
      <c r="G32" s="125">
        <v>1</v>
      </c>
      <c r="H32" s="71">
        <f t="shared" si="0"/>
        <v>0.58333333333333304</v>
      </c>
      <c r="I32" s="72">
        <v>11</v>
      </c>
      <c r="J32" s="73">
        <f t="shared" si="1"/>
        <v>8.1666666666666625</v>
      </c>
      <c r="K32" s="123">
        <v>130</v>
      </c>
      <c r="L32" s="132">
        <f t="shared" si="2"/>
        <v>1061.6666666666661</v>
      </c>
      <c r="M32" s="35"/>
      <c r="N32" s="233">
        <v>43179</v>
      </c>
      <c r="O32" s="133">
        <v>6</v>
      </c>
      <c r="P32" s="262" t="s">
        <v>115</v>
      </c>
      <c r="Q32" s="262" t="s">
        <v>115</v>
      </c>
      <c r="R32" s="262" t="s">
        <v>115</v>
      </c>
      <c r="S32" s="262">
        <v>0</v>
      </c>
      <c r="T32" s="262">
        <v>0</v>
      </c>
      <c r="U32" s="262">
        <v>0</v>
      </c>
      <c r="V32" s="262">
        <v>0</v>
      </c>
      <c r="W32" s="262">
        <v>1</v>
      </c>
      <c r="X32" s="262" t="s">
        <v>115</v>
      </c>
      <c r="Y32" s="67">
        <f t="shared" si="3"/>
        <v>1</v>
      </c>
      <c r="Z32" s="68">
        <f t="shared" si="4"/>
        <v>0.16666666666666666</v>
      </c>
      <c r="AA32" s="57" t="s">
        <v>473</v>
      </c>
      <c r="AB32" s="18" t="str">
        <f t="shared" si="5"/>
        <v>-</v>
      </c>
      <c r="AD32" s="252"/>
    </row>
    <row r="33" spans="1:30" ht="12.75" customHeight="1">
      <c r="A33" s="58"/>
      <c r="B33" s="59"/>
      <c r="C33" s="35" t="s">
        <v>143</v>
      </c>
      <c r="D33" s="35" t="s">
        <v>474</v>
      </c>
      <c r="E33" s="166">
        <f>NETWORKDAYS(Итого!C$2,Отчёт!C$2,Итого!C$3)</f>
        <v>14</v>
      </c>
      <c r="F33" s="131">
        <v>0.58333333333333304</v>
      </c>
      <c r="G33" s="125">
        <v>1</v>
      </c>
      <c r="H33" s="71">
        <f t="shared" si="0"/>
        <v>0.58333333333333304</v>
      </c>
      <c r="I33" s="72">
        <v>11</v>
      </c>
      <c r="J33" s="73">
        <f t="shared" si="1"/>
        <v>8.1666666666666625</v>
      </c>
      <c r="K33" s="123">
        <v>130</v>
      </c>
      <c r="L33" s="132">
        <f t="shared" si="2"/>
        <v>1061.6666666666661</v>
      </c>
      <c r="M33" s="35"/>
      <c r="N33" s="233">
        <v>43179</v>
      </c>
      <c r="O33" s="133">
        <v>9</v>
      </c>
      <c r="P33" s="262">
        <v>1</v>
      </c>
      <c r="Q33" s="262">
        <v>1</v>
      </c>
      <c r="R33" s="262">
        <v>1</v>
      </c>
      <c r="S33" s="262">
        <v>1</v>
      </c>
      <c r="T33" s="262">
        <v>1</v>
      </c>
      <c r="U33" s="262">
        <v>0</v>
      </c>
      <c r="V33" s="262">
        <v>1</v>
      </c>
      <c r="W33" s="262">
        <v>0</v>
      </c>
      <c r="X33" s="262">
        <v>1</v>
      </c>
      <c r="Y33" s="67">
        <f t="shared" si="3"/>
        <v>7</v>
      </c>
      <c r="Z33" s="68">
        <f t="shared" si="4"/>
        <v>0.77777777777777779</v>
      </c>
      <c r="AA33" s="57" t="s">
        <v>839</v>
      </c>
      <c r="AB33" s="18" t="str">
        <f t="shared" si="5"/>
        <v>-</v>
      </c>
      <c r="AC33" s="18" t="s">
        <v>126</v>
      </c>
      <c r="AD33" s="252"/>
    </row>
    <row r="34" spans="1:30" ht="12.75" customHeight="1">
      <c r="A34" s="58"/>
      <c r="B34" s="59"/>
      <c r="C34" s="35" t="s">
        <v>143</v>
      </c>
      <c r="D34" s="35" t="s">
        <v>475</v>
      </c>
      <c r="E34" s="166">
        <f>NETWORKDAYS(Итого!C$2,Отчёт!C$2,Итого!C$3)</f>
        <v>14</v>
      </c>
      <c r="F34" s="131">
        <v>0.58333333333333304</v>
      </c>
      <c r="G34" s="125">
        <v>1</v>
      </c>
      <c r="H34" s="71">
        <f t="shared" si="0"/>
        <v>0.58333333333333304</v>
      </c>
      <c r="I34" s="72">
        <v>11</v>
      </c>
      <c r="J34" s="73">
        <f t="shared" si="1"/>
        <v>8.1666666666666625</v>
      </c>
      <c r="K34" s="123">
        <v>130</v>
      </c>
      <c r="L34" s="132">
        <f t="shared" si="2"/>
        <v>1061.6666666666661</v>
      </c>
      <c r="M34" s="35"/>
      <c r="N34" s="233">
        <v>43179</v>
      </c>
      <c r="O34" s="133">
        <v>9</v>
      </c>
      <c r="P34" s="262">
        <v>1</v>
      </c>
      <c r="Q34" s="262">
        <v>1</v>
      </c>
      <c r="R34" s="262">
        <v>1</v>
      </c>
      <c r="S34" s="262">
        <v>1</v>
      </c>
      <c r="T34" s="262">
        <v>1</v>
      </c>
      <c r="U34" s="262">
        <v>1</v>
      </c>
      <c r="V34" s="262">
        <v>1</v>
      </c>
      <c r="W34" s="262">
        <v>1</v>
      </c>
      <c r="X34" s="262">
        <v>1</v>
      </c>
      <c r="Y34" s="67">
        <f t="shared" si="3"/>
        <v>9</v>
      </c>
      <c r="Z34" s="68">
        <f t="shared" si="4"/>
        <v>1</v>
      </c>
      <c r="AA34" s="57"/>
      <c r="AB34" s="18" t="str">
        <f t="shared" si="5"/>
        <v>-</v>
      </c>
      <c r="AD34" s="252"/>
    </row>
    <row r="35" spans="1:30" ht="12.75" customHeight="1">
      <c r="A35" s="58"/>
      <c r="B35" s="59"/>
      <c r="C35" s="35" t="s">
        <v>143</v>
      </c>
      <c r="D35" s="35" t="s">
        <v>476</v>
      </c>
      <c r="E35" s="166">
        <f>NETWORKDAYS(Итого!C$2,Отчёт!C$2,Итого!C$3)</f>
        <v>14</v>
      </c>
      <c r="F35" s="131">
        <v>0.58333333333333304</v>
      </c>
      <c r="G35" s="125">
        <v>1</v>
      </c>
      <c r="H35" s="71">
        <f t="shared" si="0"/>
        <v>0.58333333333333304</v>
      </c>
      <c r="I35" s="72">
        <v>11</v>
      </c>
      <c r="J35" s="73">
        <f t="shared" si="1"/>
        <v>8.1666666666666625</v>
      </c>
      <c r="K35" s="123">
        <v>130</v>
      </c>
      <c r="L35" s="132">
        <f t="shared" si="2"/>
        <v>1061.6666666666661</v>
      </c>
      <c r="M35" s="35"/>
      <c r="N35" s="233">
        <v>43179</v>
      </c>
      <c r="O35" s="133">
        <v>9</v>
      </c>
      <c r="P35" s="262">
        <v>1</v>
      </c>
      <c r="Q35" s="262">
        <v>1</v>
      </c>
      <c r="R35" s="262">
        <v>1</v>
      </c>
      <c r="S35" s="262">
        <v>1</v>
      </c>
      <c r="T35" s="262">
        <v>1</v>
      </c>
      <c r="U35" s="262">
        <v>1</v>
      </c>
      <c r="V35" s="262">
        <v>1</v>
      </c>
      <c r="W35" s="262">
        <v>1</v>
      </c>
      <c r="X35" s="262">
        <v>1</v>
      </c>
      <c r="Y35" s="67">
        <f t="shared" si="3"/>
        <v>9</v>
      </c>
      <c r="Z35" s="68">
        <f t="shared" si="4"/>
        <v>1</v>
      </c>
      <c r="AA35" s="57"/>
      <c r="AB35" s="18" t="str">
        <f t="shared" si="5"/>
        <v>-</v>
      </c>
      <c r="AC35" s="18" t="s">
        <v>100</v>
      </c>
      <c r="AD35" s="252"/>
    </row>
    <row r="36" spans="1:30" ht="12.75" customHeight="1">
      <c r="A36" s="58"/>
      <c r="B36" s="59"/>
      <c r="C36" s="35" t="s">
        <v>143</v>
      </c>
      <c r="D36" s="35" t="s">
        <v>477</v>
      </c>
      <c r="E36" s="166">
        <f>NETWORKDAYS(Итого!C$2,Отчёт!C$2,Итого!C$3)</f>
        <v>14</v>
      </c>
      <c r="F36" s="131">
        <v>0.58333333333333304</v>
      </c>
      <c r="G36" s="125">
        <v>1</v>
      </c>
      <c r="H36" s="71">
        <f t="shared" si="0"/>
        <v>0.58333333333333304</v>
      </c>
      <c r="I36" s="72">
        <v>11</v>
      </c>
      <c r="J36" s="73">
        <f t="shared" si="1"/>
        <v>8.1666666666666625</v>
      </c>
      <c r="K36" s="123">
        <v>130</v>
      </c>
      <c r="L36" s="132">
        <f t="shared" si="2"/>
        <v>1061.6666666666661</v>
      </c>
      <c r="M36" s="35"/>
      <c r="N36" s="233">
        <v>43179</v>
      </c>
      <c r="O36" s="133">
        <v>9</v>
      </c>
      <c r="P36" s="262">
        <v>1</v>
      </c>
      <c r="Q36" s="262">
        <v>1</v>
      </c>
      <c r="R36" s="262">
        <v>1</v>
      </c>
      <c r="S36" s="262">
        <v>1</v>
      </c>
      <c r="T36" s="262">
        <v>1</v>
      </c>
      <c r="U36" s="262">
        <v>1</v>
      </c>
      <c r="V36" s="262">
        <v>1</v>
      </c>
      <c r="W36" s="262">
        <v>1</v>
      </c>
      <c r="X36" s="262">
        <v>1</v>
      </c>
      <c r="Y36" s="67">
        <f t="shared" si="3"/>
        <v>9</v>
      </c>
      <c r="Z36" s="68">
        <f t="shared" si="4"/>
        <v>1</v>
      </c>
      <c r="AA36" s="57"/>
      <c r="AB36" s="18" t="str">
        <f t="shared" si="5"/>
        <v>-</v>
      </c>
      <c r="AD36" s="252"/>
    </row>
    <row r="37" spans="1:30" ht="12.75" customHeight="1">
      <c r="A37" s="58"/>
      <c r="B37" s="59"/>
      <c r="C37" s="35" t="s">
        <v>478</v>
      </c>
      <c r="D37" s="35" t="s">
        <v>479</v>
      </c>
      <c r="E37" s="166">
        <f>NETWORKDAYS(Итого!C$2,Отчёт!C$2,Итого!C$3)</f>
        <v>14</v>
      </c>
      <c r="F37" s="131">
        <v>0.58333333333333304</v>
      </c>
      <c r="G37" s="125">
        <v>1</v>
      </c>
      <c r="H37" s="71">
        <f t="shared" si="0"/>
        <v>0.58333333333333304</v>
      </c>
      <c r="I37" s="72">
        <v>11</v>
      </c>
      <c r="J37" s="73">
        <f t="shared" si="1"/>
        <v>8.1666666666666625</v>
      </c>
      <c r="K37" s="123">
        <v>130</v>
      </c>
      <c r="L37" s="132">
        <f t="shared" si="2"/>
        <v>1061.6666666666661</v>
      </c>
      <c r="M37" s="35"/>
      <c r="N37" s="233">
        <v>43179</v>
      </c>
      <c r="O37" s="133">
        <v>9</v>
      </c>
      <c r="P37" s="262">
        <v>1</v>
      </c>
      <c r="Q37" s="262">
        <v>1</v>
      </c>
      <c r="R37" s="262">
        <v>1</v>
      </c>
      <c r="S37" s="262">
        <v>1</v>
      </c>
      <c r="T37" s="262">
        <v>1</v>
      </c>
      <c r="U37" s="262">
        <v>1</v>
      </c>
      <c r="V37" s="262">
        <v>1</v>
      </c>
      <c r="W37" s="262">
        <v>1</v>
      </c>
      <c r="X37" s="262">
        <v>1</v>
      </c>
      <c r="Y37" s="67">
        <f t="shared" si="3"/>
        <v>9</v>
      </c>
      <c r="Z37" s="68">
        <f t="shared" si="4"/>
        <v>1</v>
      </c>
      <c r="AA37" s="57"/>
      <c r="AB37" s="18" t="str">
        <f t="shared" si="5"/>
        <v>-</v>
      </c>
      <c r="AC37" s="18" t="s">
        <v>126</v>
      </c>
      <c r="AD37" s="252"/>
    </row>
    <row r="38" spans="1:30" ht="12.75" customHeight="1">
      <c r="A38" s="58"/>
      <c r="B38" s="59"/>
      <c r="C38" s="35" t="s">
        <v>480</v>
      </c>
      <c r="D38" s="35" t="s">
        <v>481</v>
      </c>
      <c r="E38" s="166">
        <f>NETWORKDAYS(Итого!C$2,Отчёт!C$2,Итого!C$3)</f>
        <v>14</v>
      </c>
      <c r="F38" s="131">
        <v>0.58333333333333304</v>
      </c>
      <c r="G38" s="125">
        <v>1</v>
      </c>
      <c r="H38" s="71">
        <f t="shared" si="0"/>
        <v>0.58333333333333304</v>
      </c>
      <c r="I38" s="72">
        <v>11</v>
      </c>
      <c r="J38" s="73">
        <f t="shared" si="1"/>
        <v>8.1666666666666625</v>
      </c>
      <c r="K38" s="123">
        <v>130</v>
      </c>
      <c r="L38" s="132">
        <f t="shared" si="2"/>
        <v>1061.6666666666661</v>
      </c>
      <c r="M38" s="35"/>
      <c r="N38" s="233">
        <v>43179</v>
      </c>
      <c r="O38" s="133">
        <v>9</v>
      </c>
      <c r="P38" s="262">
        <v>1</v>
      </c>
      <c r="Q38" s="262">
        <v>1</v>
      </c>
      <c r="R38" s="262">
        <v>0</v>
      </c>
      <c r="S38" s="262">
        <v>1</v>
      </c>
      <c r="T38" s="262">
        <v>1</v>
      </c>
      <c r="U38" s="262">
        <v>1</v>
      </c>
      <c r="V38" s="262">
        <v>1</v>
      </c>
      <c r="W38" s="262">
        <v>1</v>
      </c>
      <c r="X38" s="262">
        <v>1</v>
      </c>
      <c r="Y38" s="67">
        <f t="shared" si="3"/>
        <v>8</v>
      </c>
      <c r="Z38" s="68">
        <f t="shared" si="4"/>
        <v>0.88888888888888884</v>
      </c>
      <c r="AA38" s="237" t="s">
        <v>845</v>
      </c>
      <c r="AB38" s="18" t="str">
        <f t="shared" si="5"/>
        <v>-</v>
      </c>
      <c r="AD38" s="252"/>
    </row>
    <row r="39" spans="1:30" ht="12.75" customHeight="1">
      <c r="A39" s="58"/>
      <c r="B39" s="59"/>
      <c r="C39" s="35" t="s">
        <v>144</v>
      </c>
      <c r="D39" s="35" t="s">
        <v>515</v>
      </c>
      <c r="E39" s="166">
        <f>NETWORKDAYS(Итого!C$2,Отчёт!C$2,Итого!C$3)</f>
        <v>14</v>
      </c>
      <c r="F39" s="131">
        <v>0.58333333333333304</v>
      </c>
      <c r="G39" s="125">
        <v>1</v>
      </c>
      <c r="H39" s="71">
        <f t="shared" si="0"/>
        <v>0.58333333333333304</v>
      </c>
      <c r="I39" s="72">
        <v>11</v>
      </c>
      <c r="J39" s="73">
        <f t="shared" si="1"/>
        <v>8.1666666666666625</v>
      </c>
      <c r="K39" s="123">
        <v>130</v>
      </c>
      <c r="L39" s="132">
        <f t="shared" si="2"/>
        <v>1061.6666666666661</v>
      </c>
      <c r="M39" s="35"/>
      <c r="N39" s="233">
        <v>43179</v>
      </c>
      <c r="O39" s="133">
        <v>9</v>
      </c>
      <c r="P39" s="262">
        <v>1</v>
      </c>
      <c r="Q39" s="262">
        <v>0</v>
      </c>
      <c r="R39" s="262">
        <v>1</v>
      </c>
      <c r="S39" s="262">
        <v>1</v>
      </c>
      <c r="T39" s="262">
        <v>0</v>
      </c>
      <c r="U39" s="262">
        <v>0</v>
      </c>
      <c r="V39" s="262">
        <v>1</v>
      </c>
      <c r="W39" s="262">
        <v>1</v>
      </c>
      <c r="X39" s="262">
        <v>1</v>
      </c>
      <c r="Y39" s="67">
        <f t="shared" si="3"/>
        <v>6</v>
      </c>
      <c r="Z39" s="68">
        <f t="shared" si="4"/>
        <v>0.66666666666666663</v>
      </c>
      <c r="AA39" s="57" t="s">
        <v>806</v>
      </c>
      <c r="AB39" s="18" t="str">
        <f t="shared" si="5"/>
        <v>-</v>
      </c>
      <c r="AD39" s="252"/>
    </row>
    <row r="40" spans="1:30" ht="12.75" customHeight="1">
      <c r="A40" s="58"/>
      <c r="B40" s="59"/>
      <c r="C40" s="35" t="s">
        <v>143</v>
      </c>
      <c r="D40" s="35" t="s">
        <v>518</v>
      </c>
      <c r="E40" s="166">
        <f>NETWORKDAYS(Итого!C$2,Отчёт!C$2,Итого!C$3)</f>
        <v>14</v>
      </c>
      <c r="F40" s="131">
        <v>0.58333333333333304</v>
      </c>
      <c r="G40" s="125">
        <v>1</v>
      </c>
      <c r="H40" s="71">
        <f t="shared" si="0"/>
        <v>0.58333333333333304</v>
      </c>
      <c r="I40" s="72">
        <v>11</v>
      </c>
      <c r="J40" s="73">
        <f t="shared" si="1"/>
        <v>8.1666666666666625</v>
      </c>
      <c r="K40" s="123">
        <v>130</v>
      </c>
      <c r="L40" s="132">
        <f t="shared" si="2"/>
        <v>1061.6666666666661</v>
      </c>
      <c r="M40" s="35"/>
      <c r="N40" s="233">
        <v>43179</v>
      </c>
      <c r="O40" s="133">
        <v>9</v>
      </c>
      <c r="P40" s="262">
        <v>1</v>
      </c>
      <c r="Q40" s="262">
        <v>1</v>
      </c>
      <c r="R40" s="262">
        <v>0</v>
      </c>
      <c r="S40" s="262">
        <v>1</v>
      </c>
      <c r="T40" s="262">
        <v>1</v>
      </c>
      <c r="U40" s="262">
        <v>1</v>
      </c>
      <c r="V40" s="262">
        <v>1</v>
      </c>
      <c r="W40" s="262">
        <v>1</v>
      </c>
      <c r="X40" s="262">
        <v>1</v>
      </c>
      <c r="Y40" s="67">
        <f t="shared" si="3"/>
        <v>8</v>
      </c>
      <c r="Z40" s="68">
        <f t="shared" si="4"/>
        <v>0.88888888888888884</v>
      </c>
      <c r="AA40" s="57" t="s">
        <v>814</v>
      </c>
      <c r="AB40" s="18" t="str">
        <f t="shared" si="5"/>
        <v>-</v>
      </c>
      <c r="AD40" s="252"/>
    </row>
    <row r="41" spans="1:30" ht="12.75" customHeight="1">
      <c r="A41" s="58"/>
      <c r="B41" s="59"/>
      <c r="C41" s="35" t="s">
        <v>143</v>
      </c>
      <c r="D41" s="35" t="s">
        <v>521</v>
      </c>
      <c r="E41" s="166">
        <f>NETWORKDAYS(Итого!C$2,Отчёт!C$2,Итого!C$3)</f>
        <v>14</v>
      </c>
      <c r="F41" s="131">
        <v>0.58333333333333304</v>
      </c>
      <c r="G41" s="125">
        <v>1</v>
      </c>
      <c r="H41" s="71">
        <f t="shared" si="0"/>
        <v>0.58333333333333304</v>
      </c>
      <c r="I41" s="72">
        <v>11</v>
      </c>
      <c r="J41" s="73">
        <f t="shared" si="1"/>
        <v>8.1666666666666625</v>
      </c>
      <c r="K41" s="123">
        <v>130</v>
      </c>
      <c r="L41" s="132">
        <f t="shared" si="2"/>
        <v>1061.6666666666661</v>
      </c>
      <c r="M41" s="35"/>
      <c r="N41" s="233">
        <v>43179</v>
      </c>
      <c r="O41" s="133">
        <v>9</v>
      </c>
      <c r="P41" s="262">
        <v>1</v>
      </c>
      <c r="Q41" s="262">
        <v>1</v>
      </c>
      <c r="R41" s="262">
        <v>1</v>
      </c>
      <c r="S41" s="262">
        <v>1</v>
      </c>
      <c r="T41" s="262">
        <v>1</v>
      </c>
      <c r="U41" s="262">
        <v>1</v>
      </c>
      <c r="V41" s="262">
        <v>1</v>
      </c>
      <c r="W41" s="262">
        <v>1</v>
      </c>
      <c r="X41" s="262">
        <v>1</v>
      </c>
      <c r="Y41" s="67">
        <f t="shared" si="3"/>
        <v>9</v>
      </c>
      <c r="Z41" s="68">
        <f t="shared" si="4"/>
        <v>1</v>
      </c>
      <c r="AA41" s="57"/>
      <c r="AB41" s="18" t="str">
        <f t="shared" si="5"/>
        <v>-</v>
      </c>
      <c r="AD41" s="252"/>
    </row>
    <row r="42" spans="1:30" ht="12.75" customHeight="1">
      <c r="A42" s="58"/>
      <c r="B42" s="59"/>
      <c r="C42" s="35" t="s">
        <v>143</v>
      </c>
      <c r="D42" s="35" t="s">
        <v>523</v>
      </c>
      <c r="E42" s="166">
        <f>NETWORKDAYS(Итого!C$2,Отчёт!C$2,Итого!C$3)</f>
        <v>14</v>
      </c>
      <c r="F42" s="131">
        <v>0.58333333333333304</v>
      </c>
      <c r="G42" s="125">
        <v>1</v>
      </c>
      <c r="H42" s="71">
        <f t="shared" si="0"/>
        <v>0.58333333333333304</v>
      </c>
      <c r="I42" s="72">
        <v>11</v>
      </c>
      <c r="J42" s="73">
        <f t="shared" si="1"/>
        <v>8.1666666666666625</v>
      </c>
      <c r="K42" s="123">
        <v>130</v>
      </c>
      <c r="L42" s="132">
        <f t="shared" si="2"/>
        <v>1061.6666666666661</v>
      </c>
      <c r="M42" s="35"/>
      <c r="N42" s="233">
        <v>43179</v>
      </c>
      <c r="O42" s="133">
        <v>9</v>
      </c>
      <c r="P42" s="262">
        <v>1</v>
      </c>
      <c r="Q42" s="262">
        <v>1</v>
      </c>
      <c r="R42" s="262">
        <v>1</v>
      </c>
      <c r="S42" s="262">
        <v>1</v>
      </c>
      <c r="T42" s="262">
        <v>0</v>
      </c>
      <c r="U42" s="262">
        <v>1</v>
      </c>
      <c r="V42" s="262">
        <v>1</v>
      </c>
      <c r="W42" s="262">
        <v>1</v>
      </c>
      <c r="X42" s="262">
        <v>1</v>
      </c>
      <c r="Y42" s="67">
        <f t="shared" si="3"/>
        <v>8</v>
      </c>
      <c r="Z42" s="68">
        <f t="shared" si="4"/>
        <v>0.88888888888888884</v>
      </c>
      <c r="AA42" s="57" t="s">
        <v>869</v>
      </c>
      <c r="AB42" s="18" t="str">
        <f t="shared" si="5"/>
        <v>-</v>
      </c>
      <c r="AD42" s="252"/>
    </row>
    <row r="43" spans="1:30" ht="12.75" customHeight="1">
      <c r="A43" s="58"/>
      <c r="B43" s="59"/>
      <c r="C43" s="35" t="s">
        <v>143</v>
      </c>
      <c r="D43" s="35" t="s">
        <v>525</v>
      </c>
      <c r="E43" s="166">
        <f>NETWORKDAYS(Итого!C$2,Отчёт!C$2,Итого!C$3)</f>
        <v>14</v>
      </c>
      <c r="F43" s="131">
        <v>0.58333333333333304</v>
      </c>
      <c r="G43" s="125">
        <v>1</v>
      </c>
      <c r="H43" s="71">
        <f t="shared" si="0"/>
        <v>0.58333333333333304</v>
      </c>
      <c r="I43" s="72">
        <v>11</v>
      </c>
      <c r="J43" s="73">
        <f t="shared" si="1"/>
        <v>8.1666666666666625</v>
      </c>
      <c r="K43" s="123">
        <v>130</v>
      </c>
      <c r="L43" s="132">
        <f t="shared" si="2"/>
        <v>1061.6666666666661</v>
      </c>
      <c r="M43" s="35"/>
      <c r="N43" s="233">
        <v>43179</v>
      </c>
      <c r="O43" s="133">
        <v>9</v>
      </c>
      <c r="P43" s="262">
        <v>1</v>
      </c>
      <c r="Q43" s="262">
        <v>1</v>
      </c>
      <c r="R43" s="262">
        <v>1</v>
      </c>
      <c r="S43" s="262">
        <v>1</v>
      </c>
      <c r="T43" s="262">
        <v>1</v>
      </c>
      <c r="U43" s="262">
        <v>1</v>
      </c>
      <c r="V43" s="262">
        <v>1</v>
      </c>
      <c r="W43" s="262">
        <v>1</v>
      </c>
      <c r="X43" s="262">
        <v>1</v>
      </c>
      <c r="Y43" s="67">
        <f t="shared" si="3"/>
        <v>9</v>
      </c>
      <c r="Z43" s="68">
        <f t="shared" si="4"/>
        <v>1</v>
      </c>
      <c r="AA43" s="57"/>
      <c r="AB43" s="18" t="str">
        <f t="shared" si="5"/>
        <v>-</v>
      </c>
      <c r="AC43" s="18" t="s">
        <v>100</v>
      </c>
      <c r="AD43" s="252"/>
    </row>
    <row r="44" spans="1:30" ht="12.75" customHeight="1">
      <c r="A44" s="58"/>
      <c r="B44" s="59"/>
      <c r="C44" s="35" t="s">
        <v>143</v>
      </c>
      <c r="D44" s="35" t="s">
        <v>528</v>
      </c>
      <c r="E44" s="166">
        <f>NETWORKDAYS(Итого!C$2,Отчёт!C$2,Итого!C$3)</f>
        <v>14</v>
      </c>
      <c r="F44" s="131">
        <v>0.58333333333333304</v>
      </c>
      <c r="G44" s="125">
        <v>1</v>
      </c>
      <c r="H44" s="71">
        <f t="shared" si="0"/>
        <v>0.58333333333333304</v>
      </c>
      <c r="I44" s="72">
        <v>11</v>
      </c>
      <c r="J44" s="73">
        <f t="shared" si="1"/>
        <v>8.1666666666666625</v>
      </c>
      <c r="K44" s="123">
        <v>130</v>
      </c>
      <c r="L44" s="132">
        <f t="shared" si="2"/>
        <v>1061.6666666666661</v>
      </c>
      <c r="M44" s="35"/>
      <c r="N44" s="233">
        <v>43179</v>
      </c>
      <c r="O44" s="133">
        <v>9</v>
      </c>
      <c r="P44" s="262">
        <v>1</v>
      </c>
      <c r="Q44" s="262">
        <v>1</v>
      </c>
      <c r="R44" s="262">
        <v>1</v>
      </c>
      <c r="S44" s="262"/>
      <c r="T44" s="262">
        <v>1</v>
      </c>
      <c r="U44" s="262">
        <v>1</v>
      </c>
      <c r="V44" s="262">
        <v>0</v>
      </c>
      <c r="W44" s="262">
        <v>0</v>
      </c>
      <c r="X44" s="262">
        <v>1</v>
      </c>
      <c r="Y44" s="67">
        <f t="shared" si="3"/>
        <v>6</v>
      </c>
      <c r="Z44" s="68">
        <f t="shared" si="4"/>
        <v>0.66666666666666663</v>
      </c>
      <c r="AA44" s="57" t="s">
        <v>838</v>
      </c>
      <c r="AB44" s="18" t="str">
        <f t="shared" si="5"/>
        <v>-</v>
      </c>
      <c r="AD44" s="252"/>
    </row>
    <row r="45" spans="1:30" ht="12.75" customHeight="1">
      <c r="A45" s="58"/>
      <c r="B45" s="59"/>
      <c r="C45" s="35" t="s">
        <v>532</v>
      </c>
      <c r="D45" s="35" t="s">
        <v>533</v>
      </c>
      <c r="E45" s="166">
        <f>NETWORKDAYS(Итого!C$2,Отчёт!C$2,Итого!C$3)</f>
        <v>14</v>
      </c>
      <c r="F45" s="131">
        <v>0.58333333333333304</v>
      </c>
      <c r="G45" s="125">
        <v>1</v>
      </c>
      <c r="H45" s="71">
        <f t="shared" si="0"/>
        <v>0.58333333333333304</v>
      </c>
      <c r="I45" s="72">
        <v>11</v>
      </c>
      <c r="J45" s="73">
        <f t="shared" si="1"/>
        <v>8.1666666666666625</v>
      </c>
      <c r="K45" s="123">
        <v>130</v>
      </c>
      <c r="L45" s="132">
        <f t="shared" si="2"/>
        <v>1061.6666666666661</v>
      </c>
      <c r="M45" s="35"/>
      <c r="N45" s="233">
        <v>43179</v>
      </c>
      <c r="O45" s="133">
        <v>9</v>
      </c>
      <c r="P45" s="262">
        <v>1</v>
      </c>
      <c r="Q45" s="262">
        <v>1</v>
      </c>
      <c r="R45" s="262">
        <v>1</v>
      </c>
      <c r="S45" s="262">
        <v>0</v>
      </c>
      <c r="T45" s="262">
        <v>1</v>
      </c>
      <c r="U45" s="262">
        <v>1</v>
      </c>
      <c r="V45" s="262">
        <v>1</v>
      </c>
      <c r="W45" s="262">
        <v>1</v>
      </c>
      <c r="X45" s="262">
        <v>1</v>
      </c>
      <c r="Y45" s="67">
        <f t="shared" si="3"/>
        <v>8</v>
      </c>
      <c r="Z45" s="68">
        <f t="shared" si="4"/>
        <v>0.88888888888888884</v>
      </c>
      <c r="AA45" s="57" t="s">
        <v>868</v>
      </c>
      <c r="AB45" s="18" t="str">
        <f t="shared" si="5"/>
        <v>-</v>
      </c>
      <c r="AC45" s="18" t="s">
        <v>100</v>
      </c>
      <c r="AD45" s="252"/>
    </row>
    <row r="46" spans="1:30" ht="12.75" customHeight="1">
      <c r="A46" s="58"/>
      <c r="B46" s="59"/>
      <c r="C46" s="35" t="s">
        <v>537</v>
      </c>
      <c r="D46" s="35" t="s">
        <v>538</v>
      </c>
      <c r="E46" s="166">
        <f>NETWORKDAYS(Итого!C$2,Отчёт!C$2,Итого!C$3)</f>
        <v>14</v>
      </c>
      <c r="F46" s="131">
        <v>0.58333333333333304</v>
      </c>
      <c r="G46" s="125">
        <v>1</v>
      </c>
      <c r="H46" s="71">
        <f t="shared" si="0"/>
        <v>0.58333333333333304</v>
      </c>
      <c r="I46" s="72">
        <v>11</v>
      </c>
      <c r="J46" s="73">
        <f t="shared" si="1"/>
        <v>8.1666666666666625</v>
      </c>
      <c r="K46" s="123">
        <v>130</v>
      </c>
      <c r="L46" s="132">
        <f t="shared" si="2"/>
        <v>1061.6666666666661</v>
      </c>
      <c r="M46" s="35"/>
      <c r="N46" s="233">
        <v>43179</v>
      </c>
      <c r="O46" s="133">
        <v>9</v>
      </c>
      <c r="P46" s="262">
        <v>1</v>
      </c>
      <c r="Q46" s="262">
        <v>1</v>
      </c>
      <c r="R46" s="262">
        <v>1</v>
      </c>
      <c r="S46" s="262">
        <v>1</v>
      </c>
      <c r="T46" s="262">
        <v>1</v>
      </c>
      <c r="U46" s="262">
        <v>1</v>
      </c>
      <c r="V46" s="262">
        <v>1</v>
      </c>
      <c r="W46" s="262">
        <v>1</v>
      </c>
      <c r="X46" s="262">
        <v>1</v>
      </c>
      <c r="Y46" s="67">
        <f t="shared" si="3"/>
        <v>9</v>
      </c>
      <c r="Z46" s="68">
        <f t="shared" si="4"/>
        <v>1</v>
      </c>
      <c r="AA46" s="57"/>
      <c r="AB46" s="18" t="str">
        <f t="shared" si="5"/>
        <v>-</v>
      </c>
      <c r="AC46" s="18" t="s">
        <v>100</v>
      </c>
      <c r="AD46" s="252"/>
    </row>
    <row r="47" spans="1:30" ht="12.75" customHeight="1">
      <c r="A47" s="58"/>
      <c r="B47" s="59"/>
      <c r="C47" s="35" t="s">
        <v>542</v>
      </c>
      <c r="D47" s="35" t="s">
        <v>543</v>
      </c>
      <c r="E47" s="166">
        <f>NETWORKDAYS(Итого!C$2,Отчёт!C$2,Итого!C$3)</f>
        <v>14</v>
      </c>
      <c r="F47" s="131">
        <v>0.58333333333333304</v>
      </c>
      <c r="G47" s="125">
        <v>1</v>
      </c>
      <c r="H47" s="71">
        <f t="shared" si="0"/>
        <v>0.58333333333333304</v>
      </c>
      <c r="I47" s="72">
        <v>11</v>
      </c>
      <c r="J47" s="73">
        <f t="shared" si="1"/>
        <v>8.1666666666666625</v>
      </c>
      <c r="K47" s="123">
        <v>130</v>
      </c>
      <c r="L47" s="132">
        <f t="shared" si="2"/>
        <v>1061.6666666666661</v>
      </c>
      <c r="M47" s="35"/>
      <c r="N47" s="233">
        <v>43179</v>
      </c>
      <c r="O47" s="133">
        <v>9</v>
      </c>
      <c r="P47" s="262">
        <v>1</v>
      </c>
      <c r="Q47" s="262">
        <v>1</v>
      </c>
      <c r="R47" s="262">
        <v>1</v>
      </c>
      <c r="S47" s="262">
        <v>1</v>
      </c>
      <c r="T47" s="262">
        <v>1</v>
      </c>
      <c r="U47" s="262">
        <v>1</v>
      </c>
      <c r="V47" s="262">
        <v>1</v>
      </c>
      <c r="W47" s="262">
        <v>1</v>
      </c>
      <c r="X47" s="262">
        <v>1</v>
      </c>
      <c r="Y47" s="67">
        <f t="shared" si="3"/>
        <v>9</v>
      </c>
      <c r="Z47" s="68">
        <f t="shared" si="4"/>
        <v>1</v>
      </c>
      <c r="AA47" s="57"/>
      <c r="AB47" s="18" t="str">
        <f t="shared" si="5"/>
        <v>-</v>
      </c>
      <c r="AC47" s="18" t="s">
        <v>100</v>
      </c>
      <c r="AD47" s="252"/>
    </row>
    <row r="48" spans="1:30" ht="12.75" customHeight="1">
      <c r="A48" s="58"/>
      <c r="B48" s="59"/>
      <c r="C48" s="35" t="s">
        <v>1</v>
      </c>
      <c r="D48" s="35" t="s">
        <v>546</v>
      </c>
      <c r="E48" s="166">
        <f>NETWORKDAYS(Итого!C$2,Отчёт!C$2,Итого!C$3)</f>
        <v>14</v>
      </c>
      <c r="F48" s="131">
        <v>0.58333333333333304</v>
      </c>
      <c r="G48" s="125">
        <v>1</v>
      </c>
      <c r="H48" s="71">
        <f t="shared" si="0"/>
        <v>0.58333333333333304</v>
      </c>
      <c r="I48" s="72">
        <v>11</v>
      </c>
      <c r="J48" s="73">
        <f t="shared" si="1"/>
        <v>8.1666666666666625</v>
      </c>
      <c r="K48" s="123">
        <v>130</v>
      </c>
      <c r="L48" s="132">
        <f t="shared" si="2"/>
        <v>1061.6666666666661</v>
      </c>
      <c r="M48" s="35"/>
      <c r="N48" s="233">
        <v>43179</v>
      </c>
      <c r="O48" s="133">
        <v>9</v>
      </c>
      <c r="P48" s="262">
        <v>1</v>
      </c>
      <c r="Q48" s="262">
        <v>1</v>
      </c>
      <c r="R48" s="262">
        <v>1</v>
      </c>
      <c r="S48" s="262">
        <v>1</v>
      </c>
      <c r="T48" s="262">
        <v>1</v>
      </c>
      <c r="U48" s="262">
        <v>1</v>
      </c>
      <c r="V48" s="262">
        <v>1</v>
      </c>
      <c r="W48" s="262">
        <v>1</v>
      </c>
      <c r="X48" s="262">
        <v>1</v>
      </c>
      <c r="Y48" s="67">
        <f t="shared" si="3"/>
        <v>9</v>
      </c>
      <c r="Z48" s="68">
        <f t="shared" si="4"/>
        <v>1</v>
      </c>
      <c r="AA48" s="57"/>
      <c r="AB48" s="18" t="str">
        <f t="shared" si="5"/>
        <v>-</v>
      </c>
      <c r="AD48" s="252"/>
    </row>
    <row r="49" spans="1:30" ht="12.75" customHeight="1">
      <c r="A49" s="58"/>
      <c r="B49" s="59"/>
      <c r="C49" s="35" t="s">
        <v>1</v>
      </c>
      <c r="D49" s="35" t="s">
        <v>547</v>
      </c>
      <c r="E49" s="166">
        <f>NETWORKDAYS(Итого!C$2,Отчёт!C$2,Итого!C$3)</f>
        <v>14</v>
      </c>
      <c r="F49" s="131">
        <v>0.58333333333333304</v>
      </c>
      <c r="G49" s="125">
        <v>1</v>
      </c>
      <c r="H49" s="71">
        <f t="shared" si="0"/>
        <v>0.58333333333333304</v>
      </c>
      <c r="I49" s="72">
        <v>11</v>
      </c>
      <c r="J49" s="73">
        <f t="shared" si="1"/>
        <v>8.1666666666666625</v>
      </c>
      <c r="K49" s="123">
        <v>130</v>
      </c>
      <c r="L49" s="132">
        <f t="shared" si="2"/>
        <v>1061.6666666666661</v>
      </c>
      <c r="M49" s="35"/>
      <c r="N49" s="233">
        <v>43179</v>
      </c>
      <c r="O49" s="133">
        <v>9</v>
      </c>
      <c r="P49" s="262">
        <v>1</v>
      </c>
      <c r="Q49" s="262">
        <v>1</v>
      </c>
      <c r="R49" s="262">
        <v>1</v>
      </c>
      <c r="S49" s="262">
        <v>1</v>
      </c>
      <c r="T49" s="262">
        <v>1</v>
      </c>
      <c r="U49" s="262">
        <v>1</v>
      </c>
      <c r="V49" s="262">
        <v>1</v>
      </c>
      <c r="W49" s="262">
        <v>1</v>
      </c>
      <c r="X49" s="262">
        <v>1</v>
      </c>
      <c r="Y49" s="67">
        <f t="shared" si="3"/>
        <v>9</v>
      </c>
      <c r="Z49" s="68">
        <f t="shared" si="4"/>
        <v>1</v>
      </c>
      <c r="AA49" s="57"/>
      <c r="AB49" s="18" t="str">
        <f t="shared" si="5"/>
        <v>-</v>
      </c>
      <c r="AC49" s="18" t="s">
        <v>100</v>
      </c>
      <c r="AD49" s="252"/>
    </row>
    <row r="50" spans="1:30" ht="12.75" customHeight="1">
      <c r="A50" s="58"/>
      <c r="B50" s="59"/>
      <c r="C50" s="35" t="s">
        <v>1</v>
      </c>
      <c r="D50" s="35" t="s">
        <v>548</v>
      </c>
      <c r="E50" s="166">
        <f>NETWORKDAYS(Итого!C$2,Отчёт!C$2,Итого!C$3)</f>
        <v>14</v>
      </c>
      <c r="F50" s="131">
        <v>0.58333333333333304</v>
      </c>
      <c r="G50" s="125">
        <v>1</v>
      </c>
      <c r="H50" s="71">
        <f t="shared" si="0"/>
        <v>0.58333333333333304</v>
      </c>
      <c r="I50" s="72">
        <v>11</v>
      </c>
      <c r="J50" s="73">
        <f t="shared" si="1"/>
        <v>8.1666666666666625</v>
      </c>
      <c r="K50" s="123">
        <v>130</v>
      </c>
      <c r="L50" s="132">
        <f t="shared" si="2"/>
        <v>1061.6666666666661</v>
      </c>
      <c r="M50" s="35"/>
      <c r="N50" s="233">
        <v>43179</v>
      </c>
      <c r="O50" s="133">
        <v>9</v>
      </c>
      <c r="P50" s="262">
        <v>1</v>
      </c>
      <c r="Q50" s="262">
        <v>1</v>
      </c>
      <c r="R50" s="262">
        <v>1</v>
      </c>
      <c r="S50" s="262">
        <v>1</v>
      </c>
      <c r="T50" s="262">
        <v>1</v>
      </c>
      <c r="U50" s="262">
        <v>0</v>
      </c>
      <c r="V50" s="262">
        <v>1</v>
      </c>
      <c r="W50" s="262">
        <v>0</v>
      </c>
      <c r="X50" s="262">
        <v>1</v>
      </c>
      <c r="Y50" s="67">
        <f t="shared" si="3"/>
        <v>7</v>
      </c>
      <c r="Z50" s="68">
        <f t="shared" si="4"/>
        <v>0.77777777777777779</v>
      </c>
      <c r="AA50" s="57" t="s">
        <v>828</v>
      </c>
      <c r="AB50" s="18" t="str">
        <f t="shared" si="5"/>
        <v>-</v>
      </c>
      <c r="AD50" s="252"/>
    </row>
    <row r="51" spans="1:30" ht="12.75" customHeight="1">
      <c r="A51" s="58"/>
      <c r="B51" s="59"/>
      <c r="C51" s="35" t="s">
        <v>1</v>
      </c>
      <c r="D51" s="35" t="s">
        <v>549</v>
      </c>
      <c r="E51" s="166">
        <f>NETWORKDAYS(Итого!C$2,Отчёт!C$2,Итого!C$3)</f>
        <v>14</v>
      </c>
      <c r="F51" s="131">
        <v>0.58333333333333304</v>
      </c>
      <c r="G51" s="125">
        <v>1</v>
      </c>
      <c r="H51" s="71">
        <f t="shared" si="0"/>
        <v>0.58333333333333304</v>
      </c>
      <c r="I51" s="72">
        <v>11</v>
      </c>
      <c r="J51" s="73">
        <f t="shared" si="1"/>
        <v>8.1666666666666625</v>
      </c>
      <c r="K51" s="123">
        <v>130</v>
      </c>
      <c r="L51" s="132">
        <f t="shared" si="2"/>
        <v>1061.6666666666661</v>
      </c>
      <c r="M51" s="35"/>
      <c r="N51" s="233">
        <v>43179</v>
      </c>
      <c r="O51" s="133">
        <v>9</v>
      </c>
      <c r="P51" s="262">
        <v>1</v>
      </c>
      <c r="Q51" s="262">
        <v>1</v>
      </c>
      <c r="R51" s="262">
        <v>1</v>
      </c>
      <c r="S51" s="262">
        <v>0</v>
      </c>
      <c r="T51" s="262">
        <v>0</v>
      </c>
      <c r="U51" s="262">
        <v>1</v>
      </c>
      <c r="V51" s="262">
        <v>1</v>
      </c>
      <c r="W51" s="262">
        <v>1</v>
      </c>
      <c r="X51" s="262">
        <v>1</v>
      </c>
      <c r="Y51" s="67">
        <f t="shared" si="3"/>
        <v>7</v>
      </c>
      <c r="Z51" s="68">
        <f t="shared" si="4"/>
        <v>0.77777777777777779</v>
      </c>
      <c r="AA51" s="57" t="s">
        <v>806</v>
      </c>
      <c r="AB51" s="18" t="str">
        <f t="shared" si="5"/>
        <v>-</v>
      </c>
      <c r="AD51" s="252"/>
    </row>
    <row r="52" spans="1:30" ht="12.75" customHeight="1">
      <c r="A52" s="58"/>
      <c r="B52" s="59"/>
      <c r="C52" s="35" t="s">
        <v>1</v>
      </c>
      <c r="D52" s="35" t="s">
        <v>550</v>
      </c>
      <c r="E52" s="166">
        <f>NETWORKDAYS(Итого!C$2,Отчёт!C$2,Итого!C$3)</f>
        <v>14</v>
      </c>
      <c r="F52" s="131">
        <v>0.58333333333333304</v>
      </c>
      <c r="G52" s="125">
        <v>1</v>
      </c>
      <c r="H52" s="71">
        <f t="shared" si="0"/>
        <v>0.58333333333333304</v>
      </c>
      <c r="I52" s="72">
        <v>11</v>
      </c>
      <c r="J52" s="73">
        <f t="shared" si="1"/>
        <v>8.1666666666666625</v>
      </c>
      <c r="K52" s="123">
        <v>130</v>
      </c>
      <c r="L52" s="132">
        <f t="shared" si="2"/>
        <v>1061.6666666666661</v>
      </c>
      <c r="M52" s="35"/>
      <c r="N52" s="233">
        <v>43179</v>
      </c>
      <c r="O52" s="133">
        <v>9</v>
      </c>
      <c r="P52" s="262">
        <v>1</v>
      </c>
      <c r="Q52" s="262">
        <v>1</v>
      </c>
      <c r="R52" s="262">
        <v>1</v>
      </c>
      <c r="S52" s="262">
        <v>1</v>
      </c>
      <c r="T52" s="262">
        <v>1</v>
      </c>
      <c r="U52" s="262">
        <v>1</v>
      </c>
      <c r="V52" s="262">
        <v>1</v>
      </c>
      <c r="W52" s="262">
        <v>1</v>
      </c>
      <c r="X52" s="262">
        <v>0</v>
      </c>
      <c r="Y52" s="67">
        <f t="shared" si="3"/>
        <v>8</v>
      </c>
      <c r="Z52" s="68">
        <f t="shared" si="4"/>
        <v>0.88888888888888884</v>
      </c>
      <c r="AA52" s="94" t="s">
        <v>762</v>
      </c>
      <c r="AB52" s="18" t="str">
        <f t="shared" si="5"/>
        <v>-</v>
      </c>
      <c r="AC52" s="18" t="s">
        <v>100</v>
      </c>
      <c r="AD52" s="252"/>
    </row>
    <row r="53" spans="1:30" ht="12.75" customHeight="1">
      <c r="A53" s="58"/>
      <c r="B53" s="59"/>
      <c r="C53" s="35" t="s">
        <v>1</v>
      </c>
      <c r="D53" s="35" t="s">
        <v>554</v>
      </c>
      <c r="E53" s="166">
        <f>NETWORKDAYS(Итого!C$2,Отчёт!C$2,Итого!C$3)</f>
        <v>14</v>
      </c>
      <c r="F53" s="131">
        <v>0.58333333333333304</v>
      </c>
      <c r="G53" s="125">
        <v>1</v>
      </c>
      <c r="H53" s="71">
        <f t="shared" si="0"/>
        <v>0.58333333333333304</v>
      </c>
      <c r="I53" s="72">
        <v>11</v>
      </c>
      <c r="J53" s="73">
        <f t="shared" si="1"/>
        <v>8.1666666666666625</v>
      </c>
      <c r="K53" s="123">
        <v>130</v>
      </c>
      <c r="L53" s="132">
        <f t="shared" si="2"/>
        <v>1061.6666666666661</v>
      </c>
      <c r="M53" s="35"/>
      <c r="N53" s="233">
        <v>43179</v>
      </c>
      <c r="O53" s="133">
        <v>9</v>
      </c>
      <c r="P53" s="262">
        <v>1</v>
      </c>
      <c r="Q53" s="262">
        <v>1</v>
      </c>
      <c r="R53" s="262">
        <v>1</v>
      </c>
      <c r="S53" s="262">
        <v>1</v>
      </c>
      <c r="T53" s="262">
        <v>1</v>
      </c>
      <c r="U53" s="262">
        <v>1</v>
      </c>
      <c r="V53" s="262">
        <v>1</v>
      </c>
      <c r="W53" s="262">
        <v>1</v>
      </c>
      <c r="X53" s="262">
        <v>1</v>
      </c>
      <c r="Y53" s="67">
        <f t="shared" si="3"/>
        <v>9</v>
      </c>
      <c r="Z53" s="68">
        <f t="shared" si="4"/>
        <v>1</v>
      </c>
      <c r="AA53" s="57"/>
      <c r="AB53" s="18" t="str">
        <f t="shared" si="5"/>
        <v>-</v>
      </c>
      <c r="AD53" s="252"/>
    </row>
    <row r="54" spans="1:30" ht="12.75" customHeight="1">
      <c r="A54" s="58"/>
      <c r="B54" s="59"/>
      <c r="C54" s="35" t="s">
        <v>1</v>
      </c>
      <c r="D54" s="35" t="s">
        <v>570</v>
      </c>
      <c r="E54" s="166">
        <f>NETWORKDAYS(Итого!C$2,Отчёт!C$2,Итого!C$3)</f>
        <v>14</v>
      </c>
      <c r="F54" s="131">
        <v>0.58333333333333304</v>
      </c>
      <c r="G54" s="125">
        <v>1</v>
      </c>
      <c r="H54" s="71">
        <f t="shared" si="0"/>
        <v>0.58333333333333304</v>
      </c>
      <c r="I54" s="72">
        <v>11</v>
      </c>
      <c r="J54" s="73">
        <f t="shared" si="1"/>
        <v>8.1666666666666625</v>
      </c>
      <c r="K54" s="123">
        <v>130</v>
      </c>
      <c r="L54" s="132">
        <f t="shared" si="2"/>
        <v>1061.6666666666661</v>
      </c>
      <c r="M54" s="35"/>
      <c r="N54" s="233">
        <v>43179</v>
      </c>
      <c r="O54" s="133">
        <v>9</v>
      </c>
      <c r="P54" s="262">
        <v>0</v>
      </c>
      <c r="Q54" s="262">
        <v>0</v>
      </c>
      <c r="R54" s="262">
        <v>1</v>
      </c>
      <c r="S54" s="262">
        <v>1</v>
      </c>
      <c r="T54" s="262">
        <v>0</v>
      </c>
      <c r="U54" s="262">
        <v>1</v>
      </c>
      <c r="V54" s="262">
        <v>1</v>
      </c>
      <c r="W54" s="262">
        <v>1</v>
      </c>
      <c r="X54" s="262">
        <v>0</v>
      </c>
      <c r="Y54" s="67">
        <f t="shared" si="3"/>
        <v>5</v>
      </c>
      <c r="Z54" s="68">
        <f t="shared" si="4"/>
        <v>0.55555555555555558</v>
      </c>
      <c r="AA54" s="57" t="s">
        <v>850</v>
      </c>
      <c r="AB54" s="18" t="str">
        <f t="shared" si="5"/>
        <v>-</v>
      </c>
      <c r="AC54" s="18" t="s">
        <v>100</v>
      </c>
      <c r="AD54" s="252"/>
    </row>
    <row r="55" spans="1:30" ht="12.75" customHeight="1">
      <c r="A55" s="58"/>
      <c r="B55" s="59"/>
      <c r="C55" s="35" t="s">
        <v>1</v>
      </c>
      <c r="D55" s="35" t="s">
        <v>573</v>
      </c>
      <c r="E55" s="166">
        <f>NETWORKDAYS(Итого!C$2,Отчёт!C$2,Итого!C$3)</f>
        <v>14</v>
      </c>
      <c r="F55" s="131">
        <v>0.58333333333333304</v>
      </c>
      <c r="G55" s="125">
        <v>1</v>
      </c>
      <c r="H55" s="71">
        <f t="shared" si="0"/>
        <v>0.58333333333333304</v>
      </c>
      <c r="I55" s="72">
        <v>11</v>
      </c>
      <c r="J55" s="73">
        <f t="shared" si="1"/>
        <v>8.1666666666666625</v>
      </c>
      <c r="K55" s="123">
        <v>130</v>
      </c>
      <c r="L55" s="132">
        <f t="shared" si="2"/>
        <v>1061.6666666666661</v>
      </c>
      <c r="M55" s="35"/>
      <c r="N55" s="233">
        <v>43179</v>
      </c>
      <c r="O55" s="133">
        <v>9</v>
      </c>
      <c r="P55" s="262">
        <v>1</v>
      </c>
      <c r="Q55" s="262">
        <v>1</v>
      </c>
      <c r="R55" s="262">
        <v>1</v>
      </c>
      <c r="S55" s="262">
        <v>1</v>
      </c>
      <c r="T55" s="262">
        <v>1</v>
      </c>
      <c r="U55" s="262">
        <v>1</v>
      </c>
      <c r="V55" s="262">
        <v>1</v>
      </c>
      <c r="W55" s="262">
        <v>1</v>
      </c>
      <c r="X55" s="262">
        <v>1</v>
      </c>
      <c r="Y55" s="67">
        <f t="shared" si="3"/>
        <v>9</v>
      </c>
      <c r="Z55" s="68">
        <f t="shared" si="4"/>
        <v>1</v>
      </c>
      <c r="AA55" s="57"/>
      <c r="AB55" s="18" t="str">
        <f t="shared" si="5"/>
        <v>-</v>
      </c>
      <c r="AC55" s="18" t="s">
        <v>100</v>
      </c>
      <c r="AD55" s="252"/>
    </row>
    <row r="56" spans="1:30" ht="12.75" customHeight="1">
      <c r="A56" s="58"/>
      <c r="B56" s="59"/>
      <c r="C56" s="35" t="s">
        <v>1</v>
      </c>
      <c r="D56" s="35" t="s">
        <v>578</v>
      </c>
      <c r="E56" s="166">
        <f>NETWORKDAYS(Итого!C$2,Отчёт!C$2,Итого!C$3)</f>
        <v>14</v>
      </c>
      <c r="F56" s="131">
        <v>0.58333333333333304</v>
      </c>
      <c r="G56" s="125">
        <v>1</v>
      </c>
      <c r="H56" s="71">
        <f t="shared" si="0"/>
        <v>0.58333333333333304</v>
      </c>
      <c r="I56" s="72">
        <v>11</v>
      </c>
      <c r="J56" s="73">
        <f t="shared" si="1"/>
        <v>8.1666666666666625</v>
      </c>
      <c r="K56" s="123">
        <v>130</v>
      </c>
      <c r="L56" s="132">
        <f t="shared" si="2"/>
        <v>1061.6666666666661</v>
      </c>
      <c r="M56" s="35"/>
      <c r="N56" s="233">
        <v>43179</v>
      </c>
      <c r="O56" s="133">
        <v>9</v>
      </c>
      <c r="P56" s="262">
        <v>1</v>
      </c>
      <c r="Q56" s="262">
        <v>1</v>
      </c>
      <c r="R56" s="262">
        <v>0</v>
      </c>
      <c r="S56" s="262">
        <v>1</v>
      </c>
      <c r="T56" s="262">
        <v>1</v>
      </c>
      <c r="U56" s="262">
        <v>1</v>
      </c>
      <c r="V56" s="262">
        <v>1</v>
      </c>
      <c r="W56" s="262">
        <v>1</v>
      </c>
      <c r="X56" s="262">
        <v>1</v>
      </c>
      <c r="Y56" s="67">
        <f t="shared" si="3"/>
        <v>8</v>
      </c>
      <c r="Z56" s="68">
        <f t="shared" si="4"/>
        <v>0.88888888888888884</v>
      </c>
      <c r="AA56" s="57" t="s">
        <v>833</v>
      </c>
      <c r="AB56" s="18" t="str">
        <f t="shared" si="5"/>
        <v>-</v>
      </c>
      <c r="AD56" s="252"/>
    </row>
    <row r="57" spans="1:30" ht="12.75" customHeight="1">
      <c r="A57" s="58"/>
      <c r="B57" s="59"/>
      <c r="C57" s="35" t="s">
        <v>1</v>
      </c>
      <c r="D57" s="35" t="s">
        <v>580</v>
      </c>
      <c r="E57" s="166">
        <f>NETWORKDAYS(Итого!C$2,Отчёт!C$2,Итого!C$3)-1-1</f>
        <v>12</v>
      </c>
      <c r="F57" s="131">
        <v>0.58333333333333304</v>
      </c>
      <c r="G57" s="125">
        <v>1</v>
      </c>
      <c r="H57" s="71">
        <f t="shared" si="0"/>
        <v>0.58333333333333304</v>
      </c>
      <c r="I57" s="72">
        <v>11</v>
      </c>
      <c r="J57" s="73">
        <f t="shared" si="1"/>
        <v>6.9999999999999964</v>
      </c>
      <c r="K57" s="123">
        <v>130</v>
      </c>
      <c r="L57" s="132">
        <f t="shared" si="2"/>
        <v>909.99999999999955</v>
      </c>
      <c r="M57" s="35"/>
      <c r="N57" s="233">
        <v>43179</v>
      </c>
      <c r="O57" s="133">
        <v>9</v>
      </c>
      <c r="P57" s="262">
        <v>1</v>
      </c>
      <c r="Q57" s="262">
        <v>0</v>
      </c>
      <c r="R57" s="262">
        <v>1</v>
      </c>
      <c r="S57" s="262">
        <v>1</v>
      </c>
      <c r="T57" s="262">
        <v>1</v>
      </c>
      <c r="U57" s="262">
        <v>1</v>
      </c>
      <c r="V57" s="262">
        <v>0</v>
      </c>
      <c r="W57" s="262">
        <v>1</v>
      </c>
      <c r="X57" s="262">
        <v>1</v>
      </c>
      <c r="Y57" s="67">
        <f t="shared" si="3"/>
        <v>7</v>
      </c>
      <c r="Z57" s="68">
        <f t="shared" si="4"/>
        <v>0.77777777777777779</v>
      </c>
      <c r="AA57" s="237" t="s">
        <v>858</v>
      </c>
      <c r="AB57" s="18" t="str">
        <f t="shared" si="5"/>
        <v>-</v>
      </c>
      <c r="AD57" s="252"/>
    </row>
    <row r="58" spans="1:30" ht="12.75" customHeight="1">
      <c r="A58" s="58"/>
      <c r="B58" s="59"/>
      <c r="C58" s="35" t="s">
        <v>1</v>
      </c>
      <c r="D58" s="35" t="s">
        <v>584</v>
      </c>
      <c r="E58" s="166">
        <f>NETWORKDAYS(Итого!C$2,Отчёт!C$2,Итого!C$3)</f>
        <v>14</v>
      </c>
      <c r="F58" s="131">
        <v>0.58333333333333304</v>
      </c>
      <c r="G58" s="125">
        <v>1</v>
      </c>
      <c r="H58" s="71">
        <f t="shared" si="0"/>
        <v>0.58333333333333304</v>
      </c>
      <c r="I58" s="72">
        <v>11</v>
      </c>
      <c r="J58" s="73">
        <f t="shared" si="1"/>
        <v>8.1666666666666625</v>
      </c>
      <c r="K58" s="123">
        <v>130</v>
      </c>
      <c r="L58" s="132">
        <f t="shared" si="2"/>
        <v>1061.6666666666661</v>
      </c>
      <c r="M58" s="35"/>
      <c r="N58" s="233">
        <v>43179</v>
      </c>
      <c r="O58" s="133">
        <v>9</v>
      </c>
      <c r="P58" s="262">
        <v>1</v>
      </c>
      <c r="Q58" s="262">
        <v>1</v>
      </c>
      <c r="R58" s="262">
        <v>1</v>
      </c>
      <c r="S58" s="262">
        <v>1</v>
      </c>
      <c r="T58" s="262">
        <v>1</v>
      </c>
      <c r="U58" s="262">
        <v>1</v>
      </c>
      <c r="V58" s="262">
        <v>1</v>
      </c>
      <c r="W58" s="262">
        <v>1</v>
      </c>
      <c r="X58" s="262">
        <v>1</v>
      </c>
      <c r="Y58" s="67">
        <f t="shared" si="3"/>
        <v>9</v>
      </c>
      <c r="Z58" s="68">
        <f t="shared" si="4"/>
        <v>1</v>
      </c>
      <c r="AA58" s="57"/>
      <c r="AB58" s="18" t="str">
        <f t="shared" si="5"/>
        <v>-</v>
      </c>
      <c r="AD58" s="252"/>
    </row>
    <row r="59" spans="1:30" ht="12.75" customHeight="1">
      <c r="A59" s="58"/>
      <c r="B59" s="59"/>
      <c r="C59" s="35" t="s">
        <v>1</v>
      </c>
      <c r="D59" s="35" t="s">
        <v>591</v>
      </c>
      <c r="E59" s="166">
        <f>NETWORKDAYS(Итого!C$2,Отчёт!C$2,Итого!C$3)</f>
        <v>14</v>
      </c>
      <c r="F59" s="131">
        <v>0.58333333333333304</v>
      </c>
      <c r="G59" s="125">
        <v>1</v>
      </c>
      <c r="H59" s="71">
        <f t="shared" si="0"/>
        <v>0.58333333333333304</v>
      </c>
      <c r="I59" s="72">
        <v>11</v>
      </c>
      <c r="J59" s="73">
        <f t="shared" si="1"/>
        <v>8.1666666666666625</v>
      </c>
      <c r="K59" s="123">
        <v>130</v>
      </c>
      <c r="L59" s="132">
        <f t="shared" si="2"/>
        <v>1061.6666666666661</v>
      </c>
      <c r="M59" s="35"/>
      <c r="N59" s="233">
        <v>43179</v>
      </c>
      <c r="O59" s="133">
        <v>9</v>
      </c>
      <c r="P59" s="262">
        <v>1</v>
      </c>
      <c r="Q59" s="262">
        <v>1</v>
      </c>
      <c r="R59" s="262">
        <v>1</v>
      </c>
      <c r="S59" s="262">
        <v>1</v>
      </c>
      <c r="T59" s="262">
        <v>1</v>
      </c>
      <c r="U59" s="262">
        <v>1</v>
      </c>
      <c r="V59" s="262">
        <v>1</v>
      </c>
      <c r="W59" s="262">
        <v>1</v>
      </c>
      <c r="X59" s="262">
        <v>1</v>
      </c>
      <c r="Y59" s="67">
        <f t="shared" si="3"/>
        <v>9</v>
      </c>
      <c r="Z59" s="68">
        <f t="shared" si="4"/>
        <v>1</v>
      </c>
      <c r="AA59" s="79"/>
      <c r="AB59" s="18" t="str">
        <f t="shared" si="5"/>
        <v>-</v>
      </c>
      <c r="AC59" s="18" t="s">
        <v>100</v>
      </c>
      <c r="AD59" s="252"/>
    </row>
    <row r="60" spans="1:30" ht="12.75" customHeight="1">
      <c r="A60" s="58"/>
      <c r="B60" s="59"/>
      <c r="C60" s="35" t="s">
        <v>1</v>
      </c>
      <c r="D60" s="35" t="s">
        <v>594</v>
      </c>
      <c r="E60" s="166">
        <f>NETWORKDAYS(Итого!C$2,Отчёт!C$2,Итого!C$3)</f>
        <v>14</v>
      </c>
      <c r="F60" s="131">
        <v>0.58333333333333304</v>
      </c>
      <c r="G60" s="125">
        <v>1</v>
      </c>
      <c r="H60" s="71">
        <f t="shared" si="0"/>
        <v>0.58333333333333304</v>
      </c>
      <c r="I60" s="72">
        <v>11</v>
      </c>
      <c r="J60" s="73">
        <f t="shared" si="1"/>
        <v>8.1666666666666625</v>
      </c>
      <c r="K60" s="123">
        <v>130</v>
      </c>
      <c r="L60" s="132">
        <f t="shared" si="2"/>
        <v>1061.6666666666661</v>
      </c>
      <c r="M60" s="35"/>
      <c r="N60" s="233">
        <v>43179</v>
      </c>
      <c r="O60" s="133">
        <v>9</v>
      </c>
      <c r="P60" s="262">
        <v>1</v>
      </c>
      <c r="Q60" s="262">
        <v>1</v>
      </c>
      <c r="R60" s="262">
        <v>1</v>
      </c>
      <c r="S60" s="262">
        <v>1</v>
      </c>
      <c r="T60" s="262">
        <v>1</v>
      </c>
      <c r="U60" s="262">
        <v>1</v>
      </c>
      <c r="V60" s="262">
        <v>1</v>
      </c>
      <c r="W60" s="262">
        <v>1</v>
      </c>
      <c r="X60" s="262">
        <v>1</v>
      </c>
      <c r="Y60" s="67">
        <f t="shared" si="3"/>
        <v>9</v>
      </c>
      <c r="Z60" s="68">
        <f t="shared" si="4"/>
        <v>1</v>
      </c>
      <c r="AA60" s="79"/>
      <c r="AB60" s="18" t="str">
        <f t="shared" si="5"/>
        <v>-</v>
      </c>
      <c r="AD60" s="252"/>
    </row>
    <row r="61" spans="1:30" ht="12.75" customHeight="1">
      <c r="A61" s="58"/>
      <c r="B61" s="59"/>
      <c r="C61" s="35" t="s">
        <v>1</v>
      </c>
      <c r="D61" s="35" t="s">
        <v>596</v>
      </c>
      <c r="E61" s="166">
        <f>NETWORKDAYS(Итого!C$2,Отчёт!C$2,Итого!C$3)</f>
        <v>14</v>
      </c>
      <c r="F61" s="131">
        <v>0.58333333333333304</v>
      </c>
      <c r="G61" s="125">
        <v>1</v>
      </c>
      <c r="H61" s="71">
        <f t="shared" si="0"/>
        <v>0.58333333333333304</v>
      </c>
      <c r="I61" s="72">
        <v>11</v>
      </c>
      <c r="J61" s="73">
        <f t="shared" si="1"/>
        <v>8.1666666666666625</v>
      </c>
      <c r="K61" s="123">
        <v>130</v>
      </c>
      <c r="L61" s="132">
        <f t="shared" si="2"/>
        <v>1061.6666666666661</v>
      </c>
      <c r="M61" s="35"/>
      <c r="N61" s="233">
        <v>43179</v>
      </c>
      <c r="O61" s="133">
        <v>9</v>
      </c>
      <c r="P61" s="262">
        <v>1</v>
      </c>
      <c r="Q61" s="262">
        <v>1</v>
      </c>
      <c r="R61" s="262">
        <v>1</v>
      </c>
      <c r="S61" s="262">
        <v>1</v>
      </c>
      <c r="T61" s="262">
        <v>1</v>
      </c>
      <c r="U61" s="262">
        <v>1</v>
      </c>
      <c r="V61" s="262">
        <v>1</v>
      </c>
      <c r="W61" s="262">
        <v>1</v>
      </c>
      <c r="X61" s="262">
        <v>1</v>
      </c>
      <c r="Y61" s="67">
        <f t="shared" si="3"/>
        <v>9</v>
      </c>
      <c r="Z61" s="68">
        <f t="shared" si="4"/>
        <v>1</v>
      </c>
      <c r="AA61" s="57"/>
      <c r="AB61" s="18" t="str">
        <f t="shared" si="5"/>
        <v>-</v>
      </c>
      <c r="AD61" s="252"/>
    </row>
    <row r="62" spans="1:30" ht="12.75" customHeight="1">
      <c r="A62" s="58"/>
      <c r="B62" s="59"/>
      <c r="C62" s="35" t="s">
        <v>1</v>
      </c>
      <c r="D62" s="35" t="s">
        <v>600</v>
      </c>
      <c r="E62" s="166">
        <f>NETWORKDAYS(Итого!C$2,Отчёт!C$2,Итого!C$3)</f>
        <v>14</v>
      </c>
      <c r="F62" s="131">
        <v>0.58333333333333304</v>
      </c>
      <c r="G62" s="125">
        <v>1</v>
      </c>
      <c r="H62" s="71">
        <f t="shared" si="0"/>
        <v>0.58333333333333304</v>
      </c>
      <c r="I62" s="72">
        <v>11</v>
      </c>
      <c r="J62" s="73">
        <f t="shared" si="1"/>
        <v>8.1666666666666625</v>
      </c>
      <c r="K62" s="123">
        <v>130</v>
      </c>
      <c r="L62" s="132">
        <f t="shared" si="2"/>
        <v>1061.6666666666661</v>
      </c>
      <c r="M62" s="35"/>
      <c r="N62" s="233">
        <v>43179</v>
      </c>
      <c r="O62" s="133">
        <v>9</v>
      </c>
      <c r="P62" s="262">
        <v>1</v>
      </c>
      <c r="Q62" s="262">
        <v>1</v>
      </c>
      <c r="R62" s="262">
        <v>1</v>
      </c>
      <c r="S62" s="262">
        <v>1</v>
      </c>
      <c r="T62" s="262">
        <v>1</v>
      </c>
      <c r="U62" s="262">
        <v>1</v>
      </c>
      <c r="V62" s="262">
        <v>1</v>
      </c>
      <c r="W62" s="262">
        <v>1</v>
      </c>
      <c r="X62" s="262">
        <v>1</v>
      </c>
      <c r="Y62" s="67">
        <f t="shared" si="3"/>
        <v>9</v>
      </c>
      <c r="Z62" s="68">
        <f t="shared" si="4"/>
        <v>1</v>
      </c>
      <c r="AA62" s="79"/>
      <c r="AB62" s="18" t="str">
        <f t="shared" si="5"/>
        <v>-</v>
      </c>
      <c r="AC62" s="18" t="s">
        <v>100</v>
      </c>
      <c r="AD62" s="252"/>
    </row>
    <row r="63" spans="1:30" ht="12.75" customHeight="1">
      <c r="A63" s="58"/>
      <c r="B63" s="59"/>
      <c r="C63" s="35" t="s">
        <v>1</v>
      </c>
      <c r="D63" s="35" t="s">
        <v>601</v>
      </c>
      <c r="E63" s="166">
        <f>NETWORKDAYS(Итого!C$2,Отчёт!C$2,Итого!C$3)</f>
        <v>14</v>
      </c>
      <c r="F63" s="131">
        <v>0.58333333333333304</v>
      </c>
      <c r="G63" s="125">
        <v>1</v>
      </c>
      <c r="H63" s="71">
        <f t="shared" si="0"/>
        <v>0.58333333333333304</v>
      </c>
      <c r="I63" s="72">
        <v>11</v>
      </c>
      <c r="J63" s="73">
        <f t="shared" si="1"/>
        <v>8.1666666666666625</v>
      </c>
      <c r="K63" s="123">
        <v>130</v>
      </c>
      <c r="L63" s="132">
        <f t="shared" si="2"/>
        <v>1061.6666666666661</v>
      </c>
      <c r="M63" s="35"/>
      <c r="N63" s="233">
        <v>43179</v>
      </c>
      <c r="O63" s="133">
        <v>9</v>
      </c>
      <c r="P63" s="262">
        <v>1</v>
      </c>
      <c r="Q63" s="262">
        <v>1</v>
      </c>
      <c r="R63" s="262">
        <v>1</v>
      </c>
      <c r="S63" s="262">
        <v>0</v>
      </c>
      <c r="T63" s="262">
        <v>1</v>
      </c>
      <c r="U63" s="262">
        <v>1</v>
      </c>
      <c r="V63" s="262">
        <v>1</v>
      </c>
      <c r="W63" s="262">
        <v>1</v>
      </c>
      <c r="X63" s="262">
        <v>1</v>
      </c>
      <c r="Y63" s="67">
        <f t="shared" si="3"/>
        <v>8</v>
      </c>
      <c r="Z63" s="68">
        <f t="shared" si="4"/>
        <v>0.88888888888888884</v>
      </c>
      <c r="AA63" s="79" t="s">
        <v>867</v>
      </c>
      <c r="AB63" s="18" t="str">
        <f t="shared" si="5"/>
        <v>-</v>
      </c>
      <c r="AD63" s="252"/>
    </row>
    <row r="64" spans="1:30" ht="12.75" customHeight="1">
      <c r="A64" s="58"/>
      <c r="B64" s="59"/>
      <c r="C64" s="35" t="s">
        <v>1</v>
      </c>
      <c r="D64" s="35" t="s">
        <v>604</v>
      </c>
      <c r="E64" s="166">
        <f>NETWORKDAYS(Итого!C$2,Отчёт!C$2,Итого!C$3)</f>
        <v>14</v>
      </c>
      <c r="F64" s="131">
        <v>0.58333333333333304</v>
      </c>
      <c r="G64" s="125">
        <v>1</v>
      </c>
      <c r="H64" s="71">
        <f t="shared" si="0"/>
        <v>0.58333333333333304</v>
      </c>
      <c r="I64" s="72">
        <v>11</v>
      </c>
      <c r="J64" s="73">
        <f t="shared" si="1"/>
        <v>8.1666666666666625</v>
      </c>
      <c r="K64" s="123">
        <v>130</v>
      </c>
      <c r="L64" s="132">
        <f t="shared" si="2"/>
        <v>1061.6666666666661</v>
      </c>
      <c r="M64" s="35"/>
      <c r="N64" s="233">
        <v>43179</v>
      </c>
      <c r="O64" s="133">
        <v>9</v>
      </c>
      <c r="P64" s="262">
        <v>1</v>
      </c>
      <c r="Q64" s="262">
        <v>1</v>
      </c>
      <c r="R64" s="262">
        <v>1</v>
      </c>
      <c r="S64" s="262">
        <v>1</v>
      </c>
      <c r="T64" s="262">
        <v>1</v>
      </c>
      <c r="U64" s="262">
        <v>1</v>
      </c>
      <c r="V64" s="262">
        <v>1</v>
      </c>
      <c r="W64" s="262">
        <v>1</v>
      </c>
      <c r="X64" s="262">
        <v>1</v>
      </c>
      <c r="Y64" s="67">
        <f t="shared" si="3"/>
        <v>9</v>
      </c>
      <c r="Z64" s="68">
        <f t="shared" si="4"/>
        <v>1</v>
      </c>
      <c r="AA64" s="57"/>
      <c r="AB64" s="18" t="str">
        <f t="shared" si="5"/>
        <v>-</v>
      </c>
      <c r="AD64" s="252"/>
    </row>
    <row r="65" spans="1:30" ht="12.75" customHeight="1">
      <c r="A65" s="58"/>
      <c r="B65" s="59"/>
      <c r="C65" s="35" t="s">
        <v>1</v>
      </c>
      <c r="D65" s="35" t="s">
        <v>607</v>
      </c>
      <c r="E65" s="166">
        <f>NETWORKDAYS(Итого!C$2,Отчёт!C$2,Итого!C$3)</f>
        <v>14</v>
      </c>
      <c r="F65" s="131">
        <v>0.58333333333333304</v>
      </c>
      <c r="G65" s="125">
        <v>1</v>
      </c>
      <c r="H65" s="71">
        <f t="shared" si="0"/>
        <v>0.58333333333333304</v>
      </c>
      <c r="I65" s="72">
        <v>11</v>
      </c>
      <c r="J65" s="73">
        <f t="shared" si="1"/>
        <v>8.1666666666666625</v>
      </c>
      <c r="K65" s="123">
        <v>130</v>
      </c>
      <c r="L65" s="132">
        <f t="shared" si="2"/>
        <v>1061.6666666666661</v>
      </c>
      <c r="M65" s="35"/>
      <c r="N65" s="233">
        <v>43179</v>
      </c>
      <c r="O65" s="133">
        <v>9</v>
      </c>
      <c r="P65" s="262">
        <v>1</v>
      </c>
      <c r="Q65" s="262">
        <v>1</v>
      </c>
      <c r="R65" s="262">
        <v>1</v>
      </c>
      <c r="S65" s="262">
        <v>1</v>
      </c>
      <c r="T65" s="262">
        <v>1</v>
      </c>
      <c r="U65" s="262">
        <v>1</v>
      </c>
      <c r="V65" s="262">
        <v>1</v>
      </c>
      <c r="W65" s="262">
        <v>1</v>
      </c>
      <c r="X65" s="262">
        <v>1</v>
      </c>
      <c r="Y65" s="67">
        <f t="shared" si="3"/>
        <v>9</v>
      </c>
      <c r="Z65" s="68">
        <f t="shared" si="4"/>
        <v>1</v>
      </c>
      <c r="AA65" s="57"/>
      <c r="AB65" s="18" t="str">
        <f t="shared" si="5"/>
        <v>-</v>
      </c>
      <c r="AD65" s="252"/>
    </row>
    <row r="66" spans="1:30" ht="12.75" customHeight="1">
      <c r="A66" s="58"/>
      <c r="B66" s="59"/>
      <c r="C66" s="35" t="s">
        <v>1</v>
      </c>
      <c r="D66" s="35" t="s">
        <v>611</v>
      </c>
      <c r="E66" s="166">
        <f>NETWORKDAYS(Итого!C$2,Отчёт!C$2,Итого!C$3)</f>
        <v>14</v>
      </c>
      <c r="F66" s="131">
        <v>0.58333333333333304</v>
      </c>
      <c r="G66" s="125">
        <v>1</v>
      </c>
      <c r="H66" s="71">
        <f t="shared" si="0"/>
        <v>0.58333333333333304</v>
      </c>
      <c r="I66" s="72">
        <v>11</v>
      </c>
      <c r="J66" s="73">
        <f t="shared" si="1"/>
        <v>8.1666666666666625</v>
      </c>
      <c r="K66" s="123">
        <v>130</v>
      </c>
      <c r="L66" s="132">
        <f t="shared" si="2"/>
        <v>1061.6666666666661</v>
      </c>
      <c r="M66" s="35"/>
      <c r="N66" s="233">
        <v>43179</v>
      </c>
      <c r="O66" s="133">
        <v>9</v>
      </c>
      <c r="P66" s="262">
        <v>1</v>
      </c>
      <c r="Q66" s="262">
        <v>1</v>
      </c>
      <c r="R66" s="262">
        <v>1</v>
      </c>
      <c r="S66" s="262">
        <v>1</v>
      </c>
      <c r="T66" s="262">
        <v>1</v>
      </c>
      <c r="U66" s="262">
        <v>1</v>
      </c>
      <c r="V66" s="262">
        <v>1</v>
      </c>
      <c r="W66" s="262">
        <v>1</v>
      </c>
      <c r="X66" s="262">
        <v>1</v>
      </c>
      <c r="Y66" s="67">
        <f t="shared" si="3"/>
        <v>9</v>
      </c>
      <c r="Z66" s="68">
        <f t="shared" si="4"/>
        <v>1</v>
      </c>
      <c r="AA66" s="57"/>
      <c r="AB66" s="18" t="str">
        <f t="shared" si="5"/>
        <v>-</v>
      </c>
      <c r="AD66" s="252"/>
    </row>
    <row r="67" spans="1:30" ht="12.75" customHeight="1">
      <c r="A67" s="58"/>
      <c r="B67" s="59"/>
      <c r="C67" s="35" t="s">
        <v>1</v>
      </c>
      <c r="D67" s="35" t="s">
        <v>614</v>
      </c>
      <c r="E67" s="166">
        <f>NETWORKDAYS(Итого!C$2,Отчёт!C$2,Итого!C$3)</f>
        <v>14</v>
      </c>
      <c r="F67" s="131">
        <v>0.58333333333333304</v>
      </c>
      <c r="G67" s="125">
        <v>1</v>
      </c>
      <c r="H67" s="71">
        <f t="shared" si="0"/>
        <v>0.58333333333333304</v>
      </c>
      <c r="I67" s="72">
        <v>11</v>
      </c>
      <c r="J67" s="73">
        <f t="shared" si="1"/>
        <v>8.1666666666666625</v>
      </c>
      <c r="K67" s="123">
        <v>130</v>
      </c>
      <c r="L67" s="132">
        <f t="shared" si="2"/>
        <v>1061.6666666666661</v>
      </c>
      <c r="M67" s="35"/>
      <c r="N67" s="233">
        <v>43179</v>
      </c>
      <c r="O67" s="133">
        <v>9</v>
      </c>
      <c r="P67" s="262">
        <v>1</v>
      </c>
      <c r="Q67" s="262">
        <v>1</v>
      </c>
      <c r="R67" s="262">
        <v>0</v>
      </c>
      <c r="S67" s="262">
        <v>0</v>
      </c>
      <c r="T67" s="262">
        <v>1</v>
      </c>
      <c r="U67" s="262">
        <v>1</v>
      </c>
      <c r="V67" s="262">
        <v>1</v>
      </c>
      <c r="W67" s="262">
        <v>1</v>
      </c>
      <c r="X67" s="262">
        <v>1</v>
      </c>
      <c r="Y67" s="67">
        <f t="shared" si="3"/>
        <v>7</v>
      </c>
      <c r="Z67" s="68">
        <f t="shared" si="4"/>
        <v>0.77777777777777779</v>
      </c>
      <c r="AA67" s="57" t="s">
        <v>833</v>
      </c>
      <c r="AB67" s="18" t="str">
        <f t="shared" si="5"/>
        <v>-</v>
      </c>
      <c r="AD67" s="252"/>
    </row>
    <row r="68" spans="1:30" ht="12.75" customHeight="1">
      <c r="A68" s="58"/>
      <c r="B68" s="59"/>
      <c r="C68" s="35" t="s">
        <v>1</v>
      </c>
      <c r="D68" s="35" t="s">
        <v>617</v>
      </c>
      <c r="E68" s="166">
        <f>NETWORKDAYS(Итого!C$2,Отчёт!C$2,Итого!C$3)</f>
        <v>14</v>
      </c>
      <c r="F68" s="131">
        <v>0.58333333333333304</v>
      </c>
      <c r="G68" s="125">
        <v>1</v>
      </c>
      <c r="H68" s="71">
        <f t="shared" si="0"/>
        <v>0.58333333333333304</v>
      </c>
      <c r="I68" s="72">
        <v>11</v>
      </c>
      <c r="J68" s="73">
        <f t="shared" si="1"/>
        <v>8.1666666666666625</v>
      </c>
      <c r="K68" s="123">
        <v>130</v>
      </c>
      <c r="L68" s="132">
        <f t="shared" si="2"/>
        <v>1061.6666666666661</v>
      </c>
      <c r="M68" s="35"/>
      <c r="N68" s="233">
        <v>43179</v>
      </c>
      <c r="O68" s="133">
        <v>9</v>
      </c>
      <c r="P68" s="262">
        <v>1</v>
      </c>
      <c r="Q68" s="262">
        <v>1</v>
      </c>
      <c r="R68" s="262">
        <v>1</v>
      </c>
      <c r="S68" s="262">
        <v>1</v>
      </c>
      <c r="T68" s="262">
        <v>1</v>
      </c>
      <c r="U68" s="262">
        <v>1</v>
      </c>
      <c r="V68" s="262">
        <v>1</v>
      </c>
      <c r="W68" s="262">
        <v>1</v>
      </c>
      <c r="X68" s="262">
        <v>1</v>
      </c>
      <c r="Y68" s="67">
        <f t="shared" si="3"/>
        <v>9</v>
      </c>
      <c r="Z68" s="68">
        <f t="shared" si="4"/>
        <v>1</v>
      </c>
      <c r="AA68" s="57"/>
      <c r="AB68" s="18" t="str">
        <f t="shared" si="5"/>
        <v>-</v>
      </c>
      <c r="AC68" s="18" t="s">
        <v>100</v>
      </c>
      <c r="AD68" s="252"/>
    </row>
    <row r="69" spans="1:30" ht="12.75" customHeight="1">
      <c r="A69" s="58"/>
      <c r="B69" s="59"/>
      <c r="C69" s="35" t="s">
        <v>1</v>
      </c>
      <c r="D69" s="35" t="s">
        <v>620</v>
      </c>
      <c r="E69" s="166">
        <f>NETWORKDAYS(Итого!C$2,Отчёт!C$2,Итого!C$3)</f>
        <v>14</v>
      </c>
      <c r="F69" s="131">
        <v>0.58333333333333304</v>
      </c>
      <c r="G69" s="125">
        <v>1</v>
      </c>
      <c r="H69" s="71">
        <f t="shared" si="0"/>
        <v>0.58333333333333304</v>
      </c>
      <c r="I69" s="72">
        <v>11</v>
      </c>
      <c r="J69" s="73">
        <f t="shared" si="1"/>
        <v>8.1666666666666625</v>
      </c>
      <c r="K69" s="123">
        <v>130</v>
      </c>
      <c r="L69" s="132">
        <f t="shared" si="2"/>
        <v>1061.6666666666661</v>
      </c>
      <c r="M69" s="35"/>
      <c r="N69" s="233">
        <v>43179</v>
      </c>
      <c r="O69" s="133">
        <v>9</v>
      </c>
      <c r="P69" s="262">
        <v>1</v>
      </c>
      <c r="Q69" s="262">
        <v>1</v>
      </c>
      <c r="R69" s="262">
        <v>1</v>
      </c>
      <c r="S69" s="262">
        <v>1</v>
      </c>
      <c r="T69" s="262">
        <v>1</v>
      </c>
      <c r="U69" s="262">
        <v>1</v>
      </c>
      <c r="V69" s="262">
        <v>1</v>
      </c>
      <c r="W69" s="262">
        <v>1</v>
      </c>
      <c r="X69" s="262">
        <v>1</v>
      </c>
      <c r="Y69" s="67">
        <f t="shared" si="3"/>
        <v>9</v>
      </c>
      <c r="Z69" s="68">
        <f t="shared" si="4"/>
        <v>1</v>
      </c>
      <c r="AA69" s="57"/>
      <c r="AB69" s="18" t="str">
        <f t="shared" si="5"/>
        <v>-</v>
      </c>
      <c r="AD69" s="252"/>
    </row>
    <row r="70" spans="1:30" ht="12.75" customHeight="1">
      <c r="A70" s="58"/>
      <c r="B70" s="59"/>
      <c r="C70" s="35" t="s">
        <v>1</v>
      </c>
      <c r="D70" s="35" t="s">
        <v>625</v>
      </c>
      <c r="E70" s="166">
        <f>NETWORKDAYS(Итого!C$2,Отчёт!C$2,Итого!C$3)</f>
        <v>14</v>
      </c>
      <c r="F70" s="131">
        <v>0.58333333333333304</v>
      </c>
      <c r="G70" s="125">
        <v>1</v>
      </c>
      <c r="H70" s="71">
        <f t="shared" si="0"/>
        <v>0.58333333333333304</v>
      </c>
      <c r="I70" s="72">
        <v>11</v>
      </c>
      <c r="J70" s="73">
        <f t="shared" si="1"/>
        <v>8.1666666666666625</v>
      </c>
      <c r="K70" s="123">
        <v>130</v>
      </c>
      <c r="L70" s="132">
        <f t="shared" si="2"/>
        <v>1061.6666666666661</v>
      </c>
      <c r="M70" s="35"/>
      <c r="N70" s="233">
        <v>43179</v>
      </c>
      <c r="O70" s="133">
        <v>9</v>
      </c>
      <c r="P70" s="262">
        <v>1</v>
      </c>
      <c r="Q70" s="262">
        <v>1</v>
      </c>
      <c r="R70" s="262">
        <v>1</v>
      </c>
      <c r="S70" s="262">
        <v>1</v>
      </c>
      <c r="T70" s="262">
        <v>1</v>
      </c>
      <c r="U70" s="262">
        <v>1</v>
      </c>
      <c r="V70" s="262">
        <v>1</v>
      </c>
      <c r="W70" s="262">
        <v>1</v>
      </c>
      <c r="X70" s="262">
        <v>1</v>
      </c>
      <c r="Y70" s="67">
        <f t="shared" si="3"/>
        <v>9</v>
      </c>
      <c r="Z70" s="68">
        <f t="shared" si="4"/>
        <v>1</v>
      </c>
      <c r="AA70" s="57"/>
      <c r="AB70" s="18" t="str">
        <f t="shared" si="5"/>
        <v>-</v>
      </c>
      <c r="AD70" s="252"/>
    </row>
    <row r="71" spans="1:30" ht="12.75" customHeight="1">
      <c r="A71" s="58"/>
      <c r="B71" s="59"/>
      <c r="C71" s="35" t="s">
        <v>1</v>
      </c>
      <c r="D71" s="35" t="s">
        <v>626</v>
      </c>
      <c r="E71" s="166">
        <f>NETWORKDAYS(Итого!C$2,Отчёт!C$2,Итого!C$3)</f>
        <v>14</v>
      </c>
      <c r="F71" s="131">
        <v>0.58333333333333304</v>
      </c>
      <c r="G71" s="125">
        <v>1</v>
      </c>
      <c r="H71" s="71">
        <f t="shared" si="0"/>
        <v>0.58333333333333304</v>
      </c>
      <c r="I71" s="72">
        <v>11</v>
      </c>
      <c r="J71" s="73">
        <f t="shared" si="1"/>
        <v>8.1666666666666625</v>
      </c>
      <c r="K71" s="123">
        <v>130</v>
      </c>
      <c r="L71" s="132">
        <f t="shared" si="2"/>
        <v>1061.6666666666661</v>
      </c>
      <c r="M71" s="35"/>
      <c r="N71" s="233">
        <v>43179</v>
      </c>
      <c r="O71" s="133">
        <v>9</v>
      </c>
      <c r="P71" s="262">
        <v>1</v>
      </c>
      <c r="Q71" s="262">
        <v>1</v>
      </c>
      <c r="R71" s="262">
        <v>1</v>
      </c>
      <c r="S71" s="262">
        <v>1</v>
      </c>
      <c r="T71" s="262">
        <v>1</v>
      </c>
      <c r="U71" s="262">
        <v>1</v>
      </c>
      <c r="V71" s="262">
        <v>1</v>
      </c>
      <c r="W71" s="262">
        <v>1</v>
      </c>
      <c r="X71" s="262">
        <v>1</v>
      </c>
      <c r="Y71" s="67">
        <f t="shared" si="3"/>
        <v>9</v>
      </c>
      <c r="Z71" s="68">
        <f t="shared" si="4"/>
        <v>1</v>
      </c>
      <c r="AA71" s="57"/>
      <c r="AB71" s="18" t="str">
        <f t="shared" si="5"/>
        <v>-</v>
      </c>
      <c r="AD71" s="252"/>
    </row>
    <row r="72" spans="1:30" ht="12.75" customHeight="1">
      <c r="A72" s="58"/>
      <c r="B72" s="59"/>
      <c r="C72" s="35" t="s">
        <v>1</v>
      </c>
      <c r="D72" s="35" t="s">
        <v>629</v>
      </c>
      <c r="E72" s="166">
        <f>NETWORKDAYS(Итого!C$2,Отчёт!C$2,Итого!C$3)</f>
        <v>14</v>
      </c>
      <c r="F72" s="131">
        <v>0.58333333333333304</v>
      </c>
      <c r="G72" s="125">
        <v>1</v>
      </c>
      <c r="H72" s="71">
        <f t="shared" si="0"/>
        <v>0.58333333333333304</v>
      </c>
      <c r="I72" s="72">
        <v>11</v>
      </c>
      <c r="J72" s="73">
        <f t="shared" si="1"/>
        <v>8.1666666666666625</v>
      </c>
      <c r="K72" s="123">
        <v>130</v>
      </c>
      <c r="L72" s="132">
        <f t="shared" si="2"/>
        <v>1061.6666666666661</v>
      </c>
      <c r="M72" s="35"/>
      <c r="N72" s="233">
        <v>43179</v>
      </c>
      <c r="O72" s="133">
        <v>9</v>
      </c>
      <c r="P72" s="262">
        <v>1</v>
      </c>
      <c r="Q72" s="262">
        <v>1</v>
      </c>
      <c r="R72" s="262">
        <v>1</v>
      </c>
      <c r="S72" s="262">
        <v>1</v>
      </c>
      <c r="T72" s="262">
        <v>0</v>
      </c>
      <c r="U72" s="262">
        <v>1</v>
      </c>
      <c r="V72" s="262">
        <v>1</v>
      </c>
      <c r="W72" s="262">
        <v>0</v>
      </c>
      <c r="X72" s="262">
        <v>1</v>
      </c>
      <c r="Y72" s="67">
        <f t="shared" si="3"/>
        <v>7</v>
      </c>
      <c r="Z72" s="68">
        <f t="shared" si="4"/>
        <v>0.77777777777777779</v>
      </c>
      <c r="AA72" s="57" t="s">
        <v>837</v>
      </c>
      <c r="AB72" s="18" t="str">
        <f t="shared" si="5"/>
        <v>-</v>
      </c>
      <c r="AD72" s="252"/>
    </row>
    <row r="73" spans="1:30" ht="12.75" customHeight="1">
      <c r="A73" s="58"/>
      <c r="B73" s="59"/>
      <c r="C73" s="35" t="s">
        <v>1</v>
      </c>
      <c r="D73" s="35" t="s">
        <v>631</v>
      </c>
      <c r="E73" s="166">
        <f>NETWORKDAYS(Итого!C$2,Отчёт!C$2,Итого!C$3)</f>
        <v>14</v>
      </c>
      <c r="F73" s="131">
        <v>0.58333333333333304</v>
      </c>
      <c r="G73" s="125">
        <v>1</v>
      </c>
      <c r="H73" s="71">
        <f t="shared" si="0"/>
        <v>0.58333333333333304</v>
      </c>
      <c r="I73" s="72">
        <v>11</v>
      </c>
      <c r="J73" s="73">
        <f t="shared" si="1"/>
        <v>8.1666666666666625</v>
      </c>
      <c r="K73" s="123">
        <v>130</v>
      </c>
      <c r="L73" s="132">
        <f t="shared" si="2"/>
        <v>1061.6666666666661</v>
      </c>
      <c r="M73" s="35"/>
      <c r="N73" s="233">
        <v>43179</v>
      </c>
      <c r="O73" s="133">
        <v>9</v>
      </c>
      <c r="P73" s="262">
        <v>1</v>
      </c>
      <c r="Q73" s="262">
        <v>0</v>
      </c>
      <c r="R73" s="262">
        <v>1</v>
      </c>
      <c r="S73" s="262">
        <v>1</v>
      </c>
      <c r="T73" s="262">
        <v>1</v>
      </c>
      <c r="U73" s="262">
        <v>1</v>
      </c>
      <c r="V73" s="262">
        <v>1</v>
      </c>
      <c r="W73" s="262">
        <v>1</v>
      </c>
      <c r="X73" s="262">
        <v>1</v>
      </c>
      <c r="Y73" s="67">
        <f t="shared" si="3"/>
        <v>8</v>
      </c>
      <c r="Z73" s="68">
        <f t="shared" si="4"/>
        <v>0.88888888888888884</v>
      </c>
      <c r="AA73" s="57" t="s">
        <v>859</v>
      </c>
      <c r="AB73" s="18" t="str">
        <f t="shared" si="5"/>
        <v>-</v>
      </c>
      <c r="AD73" s="252"/>
    </row>
    <row r="74" spans="1:30" ht="12.75" customHeight="1">
      <c r="A74" s="58"/>
      <c r="B74" s="59"/>
      <c r="C74" s="35" t="s">
        <v>1</v>
      </c>
      <c r="D74" s="35" t="s">
        <v>633</v>
      </c>
      <c r="E74" s="166">
        <f>NETWORKDAYS(Итого!C$2,Отчёт!C$2,Итого!C$3)</f>
        <v>14</v>
      </c>
      <c r="F74" s="131">
        <v>0.58333333333333304</v>
      </c>
      <c r="G74" s="125">
        <v>1</v>
      </c>
      <c r="H74" s="71">
        <f t="shared" si="0"/>
        <v>0.58333333333333304</v>
      </c>
      <c r="I74" s="72">
        <v>11</v>
      </c>
      <c r="J74" s="73">
        <f t="shared" si="1"/>
        <v>8.1666666666666625</v>
      </c>
      <c r="K74" s="123">
        <v>130</v>
      </c>
      <c r="L74" s="132">
        <f t="shared" si="2"/>
        <v>1061.6666666666661</v>
      </c>
      <c r="M74" s="35"/>
      <c r="N74" s="233">
        <v>43179</v>
      </c>
      <c r="O74" s="133">
        <v>9</v>
      </c>
      <c r="P74" s="262">
        <v>1</v>
      </c>
      <c r="Q74" s="262">
        <v>1</v>
      </c>
      <c r="R74" s="262">
        <v>1</v>
      </c>
      <c r="S74" s="262">
        <v>1</v>
      </c>
      <c r="T74" s="262">
        <v>1</v>
      </c>
      <c r="U74" s="262">
        <v>1</v>
      </c>
      <c r="V74" s="262">
        <v>1</v>
      </c>
      <c r="W74" s="262">
        <v>1</v>
      </c>
      <c r="X74" s="262">
        <v>1</v>
      </c>
      <c r="Y74" s="67">
        <f t="shared" si="3"/>
        <v>9</v>
      </c>
      <c r="Z74" s="68">
        <f t="shared" si="4"/>
        <v>1</v>
      </c>
      <c r="AA74" s="57"/>
      <c r="AB74" s="18" t="str">
        <f t="shared" si="5"/>
        <v>-</v>
      </c>
      <c r="AD74" s="252"/>
    </row>
    <row r="75" spans="1:30" ht="12.75" customHeight="1">
      <c r="A75" s="58"/>
      <c r="B75" s="59"/>
      <c r="C75" s="35" t="s">
        <v>1</v>
      </c>
      <c r="D75" s="35" t="s">
        <v>635</v>
      </c>
      <c r="E75" s="166">
        <f>NETWORKDAYS(Итого!C$2,Отчёт!C$2,Итого!C$3)</f>
        <v>14</v>
      </c>
      <c r="F75" s="131">
        <v>0.58333333333333304</v>
      </c>
      <c r="G75" s="125">
        <v>1</v>
      </c>
      <c r="H75" s="71">
        <f t="shared" si="0"/>
        <v>0.58333333333333304</v>
      </c>
      <c r="I75" s="72">
        <v>11</v>
      </c>
      <c r="J75" s="73">
        <f t="shared" si="1"/>
        <v>8.1666666666666625</v>
      </c>
      <c r="K75" s="123">
        <v>130</v>
      </c>
      <c r="L75" s="132">
        <f t="shared" si="2"/>
        <v>1061.6666666666661</v>
      </c>
      <c r="M75" s="35"/>
      <c r="N75" s="233">
        <v>43179</v>
      </c>
      <c r="O75" s="133">
        <v>9</v>
      </c>
      <c r="P75" s="262">
        <v>1</v>
      </c>
      <c r="Q75" s="262">
        <v>1</v>
      </c>
      <c r="R75" s="262">
        <v>1</v>
      </c>
      <c r="S75" s="262">
        <v>1</v>
      </c>
      <c r="T75" s="262">
        <v>1</v>
      </c>
      <c r="U75" s="262">
        <v>1</v>
      </c>
      <c r="V75" s="262">
        <v>1</v>
      </c>
      <c r="W75" s="262">
        <v>1</v>
      </c>
      <c r="X75" s="262">
        <v>0</v>
      </c>
      <c r="Y75" s="67">
        <f t="shared" si="3"/>
        <v>8</v>
      </c>
      <c r="Z75" s="68">
        <f t="shared" si="4"/>
        <v>0.88888888888888884</v>
      </c>
      <c r="AA75" s="57" t="s">
        <v>760</v>
      </c>
      <c r="AB75" s="18" t="str">
        <f t="shared" si="5"/>
        <v>-</v>
      </c>
      <c r="AD75" s="252"/>
    </row>
    <row r="76" spans="1:30" ht="12.75" customHeight="1">
      <c r="A76" s="58"/>
      <c r="B76" s="59"/>
      <c r="C76" s="35" t="s">
        <v>1</v>
      </c>
      <c r="D76" s="35" t="s">
        <v>637</v>
      </c>
      <c r="E76" s="166">
        <f>NETWORKDAYS(Итого!C$2,Отчёт!C$2,Итого!C$3)</f>
        <v>14</v>
      </c>
      <c r="F76" s="131">
        <v>0.58333333333333304</v>
      </c>
      <c r="G76" s="125">
        <v>1</v>
      </c>
      <c r="H76" s="71">
        <f t="shared" si="0"/>
        <v>0.58333333333333304</v>
      </c>
      <c r="I76" s="72">
        <v>11</v>
      </c>
      <c r="J76" s="73">
        <f t="shared" si="1"/>
        <v>8.1666666666666625</v>
      </c>
      <c r="K76" s="123">
        <v>130</v>
      </c>
      <c r="L76" s="132">
        <f t="shared" si="2"/>
        <v>1061.6666666666661</v>
      </c>
      <c r="M76" s="35"/>
      <c r="N76" s="233">
        <v>43179</v>
      </c>
      <c r="O76" s="133">
        <v>9</v>
      </c>
      <c r="P76" s="262">
        <v>1</v>
      </c>
      <c r="Q76" s="262">
        <v>1</v>
      </c>
      <c r="R76" s="262">
        <v>1</v>
      </c>
      <c r="S76" s="262">
        <v>1</v>
      </c>
      <c r="T76" s="262">
        <v>1</v>
      </c>
      <c r="U76" s="262">
        <v>1</v>
      </c>
      <c r="V76" s="262">
        <v>1</v>
      </c>
      <c r="W76" s="262">
        <v>1</v>
      </c>
      <c r="X76" s="262">
        <v>1</v>
      </c>
      <c r="Y76" s="67">
        <f t="shared" si="3"/>
        <v>9</v>
      </c>
      <c r="Z76" s="68">
        <f t="shared" si="4"/>
        <v>1</v>
      </c>
      <c r="AA76" s="57"/>
      <c r="AB76" s="18" t="str">
        <f t="shared" si="5"/>
        <v>-</v>
      </c>
      <c r="AD76" s="252"/>
    </row>
    <row r="77" spans="1:30" ht="12.75" customHeight="1">
      <c r="A77" s="58"/>
      <c r="B77" s="59"/>
      <c r="C77" s="35" t="s">
        <v>1</v>
      </c>
      <c r="D77" s="35" t="s">
        <v>639</v>
      </c>
      <c r="E77" s="166">
        <f>NETWORKDAYS(Итого!C$2,Отчёт!C$2,Итого!C$3)</f>
        <v>14</v>
      </c>
      <c r="F77" s="131">
        <v>0.58333333333333304</v>
      </c>
      <c r="G77" s="125">
        <v>1</v>
      </c>
      <c r="H77" s="71">
        <f t="shared" si="0"/>
        <v>0.58333333333333304</v>
      </c>
      <c r="I77" s="72">
        <v>11</v>
      </c>
      <c r="J77" s="73">
        <f t="shared" si="1"/>
        <v>8.1666666666666625</v>
      </c>
      <c r="K77" s="123">
        <v>130</v>
      </c>
      <c r="L77" s="132">
        <f t="shared" si="2"/>
        <v>1061.6666666666661</v>
      </c>
      <c r="M77" s="35"/>
      <c r="N77" s="233">
        <v>43179</v>
      </c>
      <c r="O77" s="133">
        <v>9</v>
      </c>
      <c r="P77" s="262">
        <v>1</v>
      </c>
      <c r="Q77" s="262">
        <v>0</v>
      </c>
      <c r="R77" s="262">
        <v>1</v>
      </c>
      <c r="S77" s="262">
        <v>1</v>
      </c>
      <c r="T77" s="262">
        <v>1</v>
      </c>
      <c r="U77" s="262">
        <v>1</v>
      </c>
      <c r="V77" s="262">
        <v>1</v>
      </c>
      <c r="W77" s="262">
        <v>1</v>
      </c>
      <c r="X77" s="262">
        <v>1</v>
      </c>
      <c r="Y77" s="67">
        <f t="shared" si="3"/>
        <v>8</v>
      </c>
      <c r="Z77" s="68">
        <f t="shared" si="4"/>
        <v>0.88888888888888884</v>
      </c>
      <c r="AA77" s="57" t="s">
        <v>850</v>
      </c>
      <c r="AB77" s="18" t="str">
        <f t="shared" si="5"/>
        <v>-</v>
      </c>
      <c r="AC77" s="18" t="s">
        <v>100</v>
      </c>
      <c r="AD77" s="252"/>
    </row>
    <row r="78" spans="1:30" ht="12.75" customHeight="1">
      <c r="A78" s="58"/>
      <c r="B78" s="59"/>
      <c r="C78" s="35" t="s">
        <v>1</v>
      </c>
      <c r="D78" s="35" t="s">
        <v>642</v>
      </c>
      <c r="E78" s="166">
        <f>NETWORKDAYS(Итого!C$2,Отчёт!C$2,Итого!C$3)</f>
        <v>14</v>
      </c>
      <c r="F78" s="131">
        <v>0.58333333333333304</v>
      </c>
      <c r="G78" s="125">
        <v>1</v>
      </c>
      <c r="H78" s="71">
        <f t="shared" si="0"/>
        <v>0.58333333333333304</v>
      </c>
      <c r="I78" s="72">
        <v>11</v>
      </c>
      <c r="J78" s="73">
        <f t="shared" si="1"/>
        <v>8.1666666666666625</v>
      </c>
      <c r="K78" s="123">
        <v>130</v>
      </c>
      <c r="L78" s="132">
        <f t="shared" si="2"/>
        <v>1061.6666666666661</v>
      </c>
      <c r="M78" s="35"/>
      <c r="N78" s="233">
        <v>43179</v>
      </c>
      <c r="O78" s="133">
        <v>9</v>
      </c>
      <c r="P78" s="262">
        <v>1</v>
      </c>
      <c r="Q78" s="262">
        <v>1</v>
      </c>
      <c r="R78" s="262">
        <v>1</v>
      </c>
      <c r="S78" s="262">
        <v>1</v>
      </c>
      <c r="T78">
        <v>1</v>
      </c>
      <c r="U78" s="262">
        <v>1</v>
      </c>
      <c r="V78" s="262">
        <v>1</v>
      </c>
      <c r="W78" s="262">
        <v>1</v>
      </c>
      <c r="X78" s="262">
        <v>1</v>
      </c>
      <c r="Y78" s="67">
        <f t="shared" si="3"/>
        <v>9</v>
      </c>
      <c r="Z78" s="68">
        <f t="shared" si="4"/>
        <v>1</v>
      </c>
      <c r="AA78" s="57"/>
      <c r="AB78" s="18" t="str">
        <f t="shared" si="5"/>
        <v>-</v>
      </c>
      <c r="AD78" s="252"/>
    </row>
    <row r="79" spans="1:30" ht="12.75" customHeight="1">
      <c r="A79" s="58"/>
      <c r="B79" s="59"/>
      <c r="C79" s="35" t="s">
        <v>1</v>
      </c>
      <c r="D79" s="35" t="s">
        <v>645</v>
      </c>
      <c r="E79" s="166">
        <f>NETWORKDAYS(Итого!C$2,Отчёт!C$2,Итого!C$3)</f>
        <v>14</v>
      </c>
      <c r="F79" s="131">
        <v>0.58333333333333304</v>
      </c>
      <c r="G79" s="125">
        <v>1</v>
      </c>
      <c r="H79" s="71">
        <f t="shared" si="0"/>
        <v>0.58333333333333304</v>
      </c>
      <c r="I79" s="72">
        <v>11</v>
      </c>
      <c r="J79" s="73">
        <f t="shared" si="1"/>
        <v>8.1666666666666625</v>
      </c>
      <c r="K79" s="123">
        <v>130</v>
      </c>
      <c r="L79" s="132">
        <f t="shared" si="2"/>
        <v>1061.6666666666661</v>
      </c>
      <c r="M79" s="35"/>
      <c r="N79" s="233">
        <v>43179</v>
      </c>
      <c r="O79" s="133">
        <v>9</v>
      </c>
      <c r="P79" s="262">
        <v>1</v>
      </c>
      <c r="Q79" s="262">
        <v>1</v>
      </c>
      <c r="R79" s="262">
        <v>1</v>
      </c>
      <c r="S79" s="262">
        <v>1</v>
      </c>
      <c r="T79" s="262">
        <v>1</v>
      </c>
      <c r="U79" s="262">
        <v>1</v>
      </c>
      <c r="V79" s="262">
        <v>1</v>
      </c>
      <c r="W79" s="262">
        <v>1</v>
      </c>
      <c r="X79" s="262">
        <v>1</v>
      </c>
      <c r="Y79" s="67">
        <f t="shared" si="3"/>
        <v>9</v>
      </c>
      <c r="Z79" s="68">
        <f t="shared" si="4"/>
        <v>1</v>
      </c>
      <c r="AA79" s="57"/>
      <c r="AB79" s="18" t="str">
        <f t="shared" si="5"/>
        <v>-</v>
      </c>
      <c r="AD79" s="252"/>
    </row>
    <row r="80" spans="1:30" ht="12.75" customHeight="1">
      <c r="A80" s="58"/>
      <c r="B80" s="59"/>
      <c r="C80" s="35" t="s">
        <v>1</v>
      </c>
      <c r="D80" s="35" t="s">
        <v>647</v>
      </c>
      <c r="E80" s="166">
        <f>NETWORKDAYS(Итого!C$2,Отчёт!C$2,Итого!C$3)</f>
        <v>14</v>
      </c>
      <c r="F80" s="131">
        <v>0.58333333333333304</v>
      </c>
      <c r="G80" s="125">
        <v>1</v>
      </c>
      <c r="H80" s="71">
        <f t="shared" si="0"/>
        <v>0.58333333333333304</v>
      </c>
      <c r="I80" s="72">
        <v>11</v>
      </c>
      <c r="J80" s="73">
        <f t="shared" si="1"/>
        <v>8.1666666666666625</v>
      </c>
      <c r="K80" s="123">
        <v>130</v>
      </c>
      <c r="L80" s="132">
        <f t="shared" si="2"/>
        <v>1061.6666666666661</v>
      </c>
      <c r="M80" s="35"/>
      <c r="N80" s="233">
        <v>43179</v>
      </c>
      <c r="O80" s="133">
        <v>9</v>
      </c>
      <c r="P80" s="262">
        <v>1</v>
      </c>
      <c r="Q80" s="262">
        <v>1</v>
      </c>
      <c r="R80" s="262">
        <v>1</v>
      </c>
      <c r="S80" s="262">
        <v>1</v>
      </c>
      <c r="T80" s="262">
        <v>1</v>
      </c>
      <c r="U80" s="262">
        <v>1</v>
      </c>
      <c r="V80" s="262">
        <v>1</v>
      </c>
      <c r="W80" s="262">
        <v>1</v>
      </c>
      <c r="X80" s="262">
        <v>1</v>
      </c>
      <c r="Y80" s="67">
        <f t="shared" si="3"/>
        <v>9</v>
      </c>
      <c r="Z80" s="68">
        <f t="shared" si="4"/>
        <v>1</v>
      </c>
      <c r="AA80" s="57"/>
      <c r="AB80" s="18" t="str">
        <f t="shared" si="5"/>
        <v>-</v>
      </c>
      <c r="AD80" s="252"/>
    </row>
    <row r="81" spans="1:30" ht="12.75" customHeight="1">
      <c r="A81" s="58"/>
      <c r="B81" s="59"/>
      <c r="C81" s="35" t="s">
        <v>1</v>
      </c>
      <c r="D81" s="35" t="s">
        <v>648</v>
      </c>
      <c r="E81" s="166">
        <f>NETWORKDAYS(Итого!C$2,Отчёт!C$2,Итого!C$3)</f>
        <v>14</v>
      </c>
      <c r="F81" s="131">
        <v>0.58333333333333304</v>
      </c>
      <c r="G81" s="125">
        <v>1</v>
      </c>
      <c r="H81" s="71">
        <f t="shared" si="0"/>
        <v>0.58333333333333304</v>
      </c>
      <c r="I81" s="72">
        <v>11</v>
      </c>
      <c r="J81" s="73">
        <f t="shared" si="1"/>
        <v>8.1666666666666625</v>
      </c>
      <c r="K81" s="123">
        <v>130</v>
      </c>
      <c r="L81" s="132">
        <f t="shared" si="2"/>
        <v>1061.6666666666661</v>
      </c>
      <c r="M81" s="35"/>
      <c r="N81" s="233">
        <v>43179</v>
      </c>
      <c r="O81" s="133">
        <v>9</v>
      </c>
      <c r="P81" s="262">
        <v>1</v>
      </c>
      <c r="Q81" s="262">
        <v>1</v>
      </c>
      <c r="R81" s="262">
        <v>1</v>
      </c>
      <c r="S81" s="262">
        <v>1</v>
      </c>
      <c r="T81" s="262">
        <v>1</v>
      </c>
      <c r="U81" s="262">
        <v>1</v>
      </c>
      <c r="V81" s="262">
        <v>1</v>
      </c>
      <c r="W81" s="262">
        <v>1</v>
      </c>
      <c r="X81" s="262">
        <v>1</v>
      </c>
      <c r="Y81" s="67">
        <f t="shared" si="3"/>
        <v>9</v>
      </c>
      <c r="Z81" s="68">
        <f t="shared" si="4"/>
        <v>1</v>
      </c>
      <c r="AA81" s="57"/>
      <c r="AB81" s="18" t="str">
        <f t="shared" si="5"/>
        <v>-</v>
      </c>
      <c r="AD81" s="252"/>
    </row>
    <row r="82" spans="1:30" ht="12.75" customHeight="1">
      <c r="A82" s="58"/>
      <c r="B82" s="59"/>
      <c r="C82" s="35" t="s">
        <v>1</v>
      </c>
      <c r="D82" s="35" t="s">
        <v>651</v>
      </c>
      <c r="E82" s="166">
        <f>NETWORKDAYS(Итого!C$2,Отчёт!C$2,Итого!C$3)</f>
        <v>14</v>
      </c>
      <c r="F82" s="131">
        <v>0.58333333333333304</v>
      </c>
      <c r="G82" s="125">
        <v>1</v>
      </c>
      <c r="H82" s="71">
        <f t="shared" si="0"/>
        <v>0.58333333333333304</v>
      </c>
      <c r="I82" s="72">
        <v>11</v>
      </c>
      <c r="J82" s="73">
        <f t="shared" si="1"/>
        <v>8.1666666666666625</v>
      </c>
      <c r="K82" s="123">
        <v>130</v>
      </c>
      <c r="L82" s="132">
        <f t="shared" si="2"/>
        <v>1061.6666666666661</v>
      </c>
      <c r="M82" s="35"/>
      <c r="N82" s="233">
        <v>43179</v>
      </c>
      <c r="O82" s="133">
        <v>9</v>
      </c>
      <c r="P82" s="262">
        <v>1</v>
      </c>
      <c r="Q82" s="262">
        <v>1</v>
      </c>
      <c r="R82" s="262">
        <v>1</v>
      </c>
      <c r="S82" s="262">
        <v>1</v>
      </c>
      <c r="T82" s="262">
        <v>1</v>
      </c>
      <c r="U82" s="262">
        <v>1</v>
      </c>
      <c r="V82" s="262">
        <v>1</v>
      </c>
      <c r="W82" s="262">
        <v>1</v>
      </c>
      <c r="X82" s="262">
        <v>1</v>
      </c>
      <c r="Y82" s="67">
        <f t="shared" si="3"/>
        <v>9</v>
      </c>
      <c r="Z82" s="68">
        <f t="shared" si="4"/>
        <v>1</v>
      </c>
      <c r="AA82" s="57"/>
      <c r="AB82" s="18" t="str">
        <f t="shared" si="5"/>
        <v>-</v>
      </c>
      <c r="AD82" s="252"/>
    </row>
    <row r="83" spans="1:30" ht="12.75" customHeight="1">
      <c r="A83" s="58"/>
      <c r="B83" s="59"/>
      <c r="C83" s="35" t="s">
        <v>1</v>
      </c>
      <c r="D83" s="35" t="s">
        <v>652</v>
      </c>
      <c r="E83" s="166">
        <f>NETWORKDAYS(Итого!C$2,Отчёт!C$2,Итого!C$3)</f>
        <v>14</v>
      </c>
      <c r="F83" s="131">
        <v>0.58333333333333304</v>
      </c>
      <c r="G83" s="125">
        <v>1</v>
      </c>
      <c r="H83" s="71">
        <f t="shared" si="0"/>
        <v>0.58333333333333304</v>
      </c>
      <c r="I83" s="72">
        <v>11</v>
      </c>
      <c r="J83" s="73">
        <f t="shared" si="1"/>
        <v>8.1666666666666625</v>
      </c>
      <c r="K83" s="123">
        <v>130</v>
      </c>
      <c r="L83" s="132">
        <f t="shared" si="2"/>
        <v>1061.6666666666661</v>
      </c>
      <c r="M83" s="35"/>
      <c r="N83" s="233">
        <v>43179</v>
      </c>
      <c r="O83" s="133">
        <v>9</v>
      </c>
      <c r="P83" s="262">
        <v>1</v>
      </c>
      <c r="Q83" s="262">
        <v>1</v>
      </c>
      <c r="R83" s="262">
        <v>1</v>
      </c>
      <c r="S83" s="262">
        <v>1</v>
      </c>
      <c r="T83" s="262">
        <v>1</v>
      </c>
      <c r="U83" s="262">
        <v>1</v>
      </c>
      <c r="V83" s="262">
        <v>1</v>
      </c>
      <c r="W83" s="262">
        <v>1</v>
      </c>
      <c r="X83" s="262">
        <v>1</v>
      </c>
      <c r="Y83" s="67">
        <f t="shared" si="3"/>
        <v>9</v>
      </c>
      <c r="Z83" s="68">
        <f t="shared" si="4"/>
        <v>1</v>
      </c>
      <c r="AA83" s="57"/>
      <c r="AB83" s="18" t="str">
        <f t="shared" si="5"/>
        <v>-</v>
      </c>
      <c r="AD83" s="252"/>
    </row>
    <row r="84" spans="1:30" ht="12.75" customHeight="1">
      <c r="A84" s="58"/>
      <c r="B84" s="59"/>
      <c r="C84" s="35" t="s">
        <v>1</v>
      </c>
      <c r="D84" s="35" t="s">
        <v>653</v>
      </c>
      <c r="E84" s="166">
        <f>NETWORKDAYS(Итого!C$2,Отчёт!C$2,Итого!C$3)</f>
        <v>14</v>
      </c>
      <c r="F84" s="131">
        <v>0.58333333333333304</v>
      </c>
      <c r="G84" s="125">
        <v>1</v>
      </c>
      <c r="H84" s="71">
        <f t="shared" si="0"/>
        <v>0.58333333333333304</v>
      </c>
      <c r="I84" s="72">
        <v>11</v>
      </c>
      <c r="J84" s="73">
        <f t="shared" si="1"/>
        <v>8.1666666666666625</v>
      </c>
      <c r="K84" s="123">
        <v>130</v>
      </c>
      <c r="L84" s="132">
        <f t="shared" si="2"/>
        <v>1061.6666666666661</v>
      </c>
      <c r="M84" s="35"/>
      <c r="N84" s="233">
        <v>43179</v>
      </c>
      <c r="O84" s="133">
        <v>9</v>
      </c>
      <c r="P84" s="262">
        <v>1</v>
      </c>
      <c r="Q84" s="262">
        <v>1</v>
      </c>
      <c r="R84" s="262">
        <v>1</v>
      </c>
      <c r="S84" s="262">
        <v>1</v>
      </c>
      <c r="T84" s="262">
        <v>1</v>
      </c>
      <c r="U84" s="262">
        <v>1</v>
      </c>
      <c r="V84" s="262">
        <v>1</v>
      </c>
      <c r="W84" s="262">
        <v>1</v>
      </c>
      <c r="X84" s="262">
        <v>1</v>
      </c>
      <c r="Y84" s="67">
        <f t="shared" si="3"/>
        <v>9</v>
      </c>
      <c r="Z84" s="68">
        <f t="shared" si="4"/>
        <v>1</v>
      </c>
      <c r="AA84" s="57"/>
      <c r="AB84" s="18" t="str">
        <f t="shared" si="5"/>
        <v>-</v>
      </c>
      <c r="AD84" s="252"/>
    </row>
    <row r="85" spans="1:30" ht="12.75" customHeight="1">
      <c r="A85" s="58"/>
      <c r="B85" s="59"/>
      <c r="C85" s="35" t="s">
        <v>1</v>
      </c>
      <c r="D85" s="35" t="s">
        <v>665</v>
      </c>
      <c r="E85" s="166">
        <f>NETWORKDAYS(Итого!C$2,Отчёт!C$2,Итого!C$3)</f>
        <v>14</v>
      </c>
      <c r="F85" s="131">
        <v>0.58333333333333304</v>
      </c>
      <c r="G85" s="125">
        <v>1</v>
      </c>
      <c r="H85" s="71">
        <f t="shared" si="0"/>
        <v>0.58333333333333304</v>
      </c>
      <c r="I85" s="72">
        <v>11</v>
      </c>
      <c r="J85" s="73">
        <f t="shared" si="1"/>
        <v>8.1666666666666625</v>
      </c>
      <c r="K85" s="123">
        <v>130</v>
      </c>
      <c r="L85" s="132">
        <f t="shared" si="2"/>
        <v>1061.6666666666661</v>
      </c>
      <c r="M85" s="35"/>
      <c r="N85" s="233">
        <v>43179</v>
      </c>
      <c r="O85" s="133">
        <v>9</v>
      </c>
      <c r="P85" s="262">
        <v>0</v>
      </c>
      <c r="Q85" s="262">
        <v>1</v>
      </c>
      <c r="R85" s="262">
        <v>1</v>
      </c>
      <c r="S85" s="262">
        <v>1</v>
      </c>
      <c r="T85" s="262">
        <v>0</v>
      </c>
      <c r="U85" s="262">
        <v>1</v>
      </c>
      <c r="V85" s="262">
        <v>1</v>
      </c>
      <c r="W85" s="262">
        <v>0</v>
      </c>
      <c r="X85" s="262">
        <v>1</v>
      </c>
      <c r="Y85" s="67">
        <f t="shared" si="3"/>
        <v>6</v>
      </c>
      <c r="Z85" s="68">
        <f t="shared" si="4"/>
        <v>0.66666666666666663</v>
      </c>
      <c r="AA85" s="57" t="s">
        <v>756</v>
      </c>
      <c r="AB85" s="18" t="str">
        <f t="shared" si="5"/>
        <v>-</v>
      </c>
      <c r="AD85" s="252"/>
    </row>
    <row r="86" spans="1:30" ht="12.75" customHeight="1">
      <c r="A86" s="58"/>
      <c r="B86" s="59"/>
      <c r="C86" s="35" t="s">
        <v>1</v>
      </c>
      <c r="D86" s="35" t="s">
        <v>666</v>
      </c>
      <c r="E86" s="166">
        <f>NETWORKDAYS(Итого!C$2,Отчёт!C$2,Итого!C$3)</f>
        <v>14</v>
      </c>
      <c r="F86" s="131">
        <v>0.58333333333333304</v>
      </c>
      <c r="G86" s="125">
        <v>1</v>
      </c>
      <c r="H86" s="71">
        <f t="shared" si="0"/>
        <v>0.58333333333333304</v>
      </c>
      <c r="I86" s="72">
        <v>11</v>
      </c>
      <c r="J86" s="73">
        <f t="shared" si="1"/>
        <v>8.1666666666666625</v>
      </c>
      <c r="K86" s="123">
        <v>130</v>
      </c>
      <c r="L86" s="132">
        <f t="shared" si="2"/>
        <v>1061.6666666666661</v>
      </c>
      <c r="M86" s="35"/>
      <c r="N86" s="233">
        <v>43179</v>
      </c>
      <c r="O86" s="133">
        <v>6</v>
      </c>
      <c r="P86" s="267" t="s">
        <v>115</v>
      </c>
      <c r="Q86" s="267" t="s">
        <v>115</v>
      </c>
      <c r="R86" s="267" t="s">
        <v>115</v>
      </c>
      <c r="S86" s="262">
        <v>1</v>
      </c>
      <c r="T86" s="262">
        <v>1</v>
      </c>
      <c r="U86" s="262">
        <v>1</v>
      </c>
      <c r="V86" s="262">
        <v>1</v>
      </c>
      <c r="W86" s="262">
        <v>0</v>
      </c>
      <c r="X86" s="262">
        <v>1</v>
      </c>
      <c r="Y86" s="67">
        <f t="shared" si="3"/>
        <v>5</v>
      </c>
      <c r="Z86" s="68">
        <f t="shared" si="4"/>
        <v>0.83333333333333337</v>
      </c>
      <c r="AA86" s="57" t="s">
        <v>854</v>
      </c>
      <c r="AB86" s="18" t="str">
        <f t="shared" si="5"/>
        <v>-</v>
      </c>
      <c r="AD86" s="252"/>
    </row>
    <row r="87" spans="1:30" ht="12.75" customHeight="1">
      <c r="A87" s="58"/>
      <c r="B87" s="59"/>
      <c r="C87" s="35" t="s">
        <v>1</v>
      </c>
      <c r="D87" s="35" t="s">
        <v>668</v>
      </c>
      <c r="E87" s="166">
        <f>NETWORKDAYS(Итого!C$2,Отчёт!C$2,Итого!C$3)</f>
        <v>14</v>
      </c>
      <c r="F87" s="131">
        <v>0.58333333333333304</v>
      </c>
      <c r="G87" s="125">
        <v>1</v>
      </c>
      <c r="H87" s="71">
        <f t="shared" si="0"/>
        <v>0.58333333333333304</v>
      </c>
      <c r="I87" s="72">
        <v>11</v>
      </c>
      <c r="J87" s="73">
        <f t="shared" si="1"/>
        <v>8.1666666666666625</v>
      </c>
      <c r="K87" s="123">
        <v>130</v>
      </c>
      <c r="L87" s="132">
        <f t="shared" si="2"/>
        <v>1061.6666666666661</v>
      </c>
      <c r="M87" s="35"/>
      <c r="N87" s="233">
        <v>43179</v>
      </c>
      <c r="O87" s="133">
        <v>9</v>
      </c>
      <c r="P87" s="262">
        <v>1</v>
      </c>
      <c r="Q87" s="262">
        <v>1</v>
      </c>
      <c r="R87" s="262">
        <v>1</v>
      </c>
      <c r="S87" s="262">
        <v>1</v>
      </c>
      <c r="T87" s="262">
        <v>1</v>
      </c>
      <c r="U87" s="262">
        <v>1</v>
      </c>
      <c r="V87" s="262">
        <v>1</v>
      </c>
      <c r="W87" s="262">
        <v>1</v>
      </c>
      <c r="X87" s="262">
        <v>1</v>
      </c>
      <c r="Y87" s="67">
        <f t="shared" si="3"/>
        <v>9</v>
      </c>
      <c r="Z87" s="68">
        <f t="shared" si="4"/>
        <v>1</v>
      </c>
      <c r="AA87" s="57"/>
      <c r="AB87" s="18" t="str">
        <f t="shared" si="5"/>
        <v>-</v>
      </c>
      <c r="AD87" s="252"/>
    </row>
    <row r="88" spans="1:30" ht="12.75" customHeight="1">
      <c r="A88" s="58"/>
      <c r="B88" s="59"/>
      <c r="C88" s="35" t="s">
        <v>1</v>
      </c>
      <c r="D88" s="35" t="s">
        <v>670</v>
      </c>
      <c r="E88" s="166">
        <f>NETWORKDAYS(Итого!C$2,Отчёт!C$2,Итого!C$3)</f>
        <v>14</v>
      </c>
      <c r="F88" s="131">
        <v>0.58333333333333304</v>
      </c>
      <c r="G88" s="125">
        <v>1</v>
      </c>
      <c r="H88" s="71">
        <f t="shared" si="0"/>
        <v>0.58333333333333304</v>
      </c>
      <c r="I88" s="72">
        <v>11</v>
      </c>
      <c r="J88" s="73">
        <f t="shared" si="1"/>
        <v>8.1666666666666625</v>
      </c>
      <c r="K88" s="123">
        <v>130</v>
      </c>
      <c r="L88" s="132">
        <f t="shared" si="2"/>
        <v>1061.6666666666661</v>
      </c>
      <c r="M88" s="35"/>
      <c r="N88" s="233">
        <v>43179</v>
      </c>
      <c r="O88" s="133">
        <v>9</v>
      </c>
      <c r="P88" s="262">
        <v>1</v>
      </c>
      <c r="Q88" s="262">
        <v>1</v>
      </c>
      <c r="R88" s="262">
        <v>1</v>
      </c>
      <c r="S88" s="262">
        <v>1</v>
      </c>
      <c r="T88" s="262">
        <v>0</v>
      </c>
      <c r="U88" s="262">
        <v>1</v>
      </c>
      <c r="V88" s="262">
        <v>1</v>
      </c>
      <c r="W88" s="262">
        <v>1</v>
      </c>
      <c r="X88" s="262">
        <v>1</v>
      </c>
      <c r="Y88" s="67">
        <f t="shared" si="3"/>
        <v>8</v>
      </c>
      <c r="Z88" s="68">
        <f t="shared" si="4"/>
        <v>0.88888888888888884</v>
      </c>
      <c r="AA88" s="57" t="s">
        <v>849</v>
      </c>
      <c r="AB88" s="18" t="str">
        <f t="shared" si="5"/>
        <v>-</v>
      </c>
      <c r="AC88" s="18" t="s">
        <v>100</v>
      </c>
      <c r="AD88" s="252"/>
    </row>
    <row r="89" spans="1:30" ht="12.75" customHeight="1">
      <c r="A89" s="58"/>
      <c r="B89" s="59"/>
      <c r="C89" s="35" t="s">
        <v>1</v>
      </c>
      <c r="D89" s="35" t="s">
        <v>672</v>
      </c>
      <c r="E89" s="166">
        <f>NETWORKDAYS(Итого!C$2,Отчёт!C$2,Итого!C$3)</f>
        <v>14</v>
      </c>
      <c r="F89" s="131">
        <v>0.58333333333333304</v>
      </c>
      <c r="G89" s="125">
        <v>1</v>
      </c>
      <c r="H89" s="71">
        <f t="shared" si="0"/>
        <v>0.58333333333333304</v>
      </c>
      <c r="I89" s="72">
        <v>11</v>
      </c>
      <c r="J89" s="73">
        <f t="shared" si="1"/>
        <v>8.1666666666666625</v>
      </c>
      <c r="K89" s="123">
        <v>130</v>
      </c>
      <c r="L89" s="132">
        <f t="shared" si="2"/>
        <v>1061.6666666666661</v>
      </c>
      <c r="M89" s="35"/>
      <c r="N89" s="233">
        <v>43179</v>
      </c>
      <c r="O89" s="133">
        <v>9</v>
      </c>
      <c r="P89" s="262">
        <v>1</v>
      </c>
      <c r="Q89" s="262">
        <v>1</v>
      </c>
      <c r="R89" s="262">
        <v>1</v>
      </c>
      <c r="S89" s="262">
        <v>1</v>
      </c>
      <c r="T89" s="262">
        <v>1</v>
      </c>
      <c r="U89" s="262">
        <v>1</v>
      </c>
      <c r="V89" s="262">
        <v>1</v>
      </c>
      <c r="W89" s="262">
        <v>1</v>
      </c>
      <c r="X89" s="262">
        <v>1</v>
      </c>
      <c r="Y89" s="67">
        <f t="shared" si="3"/>
        <v>9</v>
      </c>
      <c r="Z89" s="68">
        <f t="shared" si="4"/>
        <v>1</v>
      </c>
      <c r="AA89" s="57"/>
      <c r="AB89" s="18" t="str">
        <f t="shared" si="5"/>
        <v>-</v>
      </c>
      <c r="AC89" s="18" t="s">
        <v>100</v>
      </c>
      <c r="AD89" s="252"/>
    </row>
    <row r="90" spans="1:30" ht="12.75" customHeight="1">
      <c r="A90" s="58"/>
      <c r="B90" s="59"/>
      <c r="C90" s="35" t="s">
        <v>1</v>
      </c>
      <c r="D90" s="35" t="s">
        <v>674</v>
      </c>
      <c r="E90" s="166">
        <f>NETWORKDAYS(Итого!C$2,Отчёт!C$2,Итого!C$3)</f>
        <v>14</v>
      </c>
      <c r="F90" s="131">
        <v>0.58333333333333304</v>
      </c>
      <c r="G90" s="125">
        <v>1</v>
      </c>
      <c r="H90" s="71">
        <f t="shared" si="0"/>
        <v>0.58333333333333304</v>
      </c>
      <c r="I90" s="72">
        <v>11</v>
      </c>
      <c r="J90" s="73">
        <f t="shared" si="1"/>
        <v>8.1666666666666625</v>
      </c>
      <c r="K90" s="123">
        <v>130</v>
      </c>
      <c r="L90" s="132">
        <f t="shared" si="2"/>
        <v>1061.6666666666661</v>
      </c>
      <c r="M90" s="35"/>
      <c r="N90" s="233">
        <v>43179</v>
      </c>
      <c r="O90" s="133">
        <v>9</v>
      </c>
      <c r="P90" s="262">
        <v>1</v>
      </c>
      <c r="Q90" s="262">
        <v>1</v>
      </c>
      <c r="R90" s="262">
        <v>1</v>
      </c>
      <c r="S90" s="262">
        <v>1</v>
      </c>
      <c r="T90" s="262">
        <v>1</v>
      </c>
      <c r="U90" s="262">
        <v>1</v>
      </c>
      <c r="V90" s="262">
        <v>1</v>
      </c>
      <c r="W90" s="262">
        <v>1</v>
      </c>
      <c r="X90" s="262">
        <v>1</v>
      </c>
      <c r="Y90" s="67">
        <f t="shared" si="3"/>
        <v>9</v>
      </c>
      <c r="Z90" s="68">
        <f t="shared" si="4"/>
        <v>1</v>
      </c>
      <c r="AA90" s="57"/>
      <c r="AB90" s="18" t="str">
        <f t="shared" si="5"/>
        <v>-</v>
      </c>
      <c r="AC90" s="18" t="s">
        <v>100</v>
      </c>
      <c r="AD90" s="252"/>
    </row>
    <row r="91" spans="1:30" ht="12.75" customHeight="1">
      <c r="A91" s="58"/>
      <c r="B91" s="59"/>
      <c r="C91" s="35" t="s">
        <v>1</v>
      </c>
      <c r="D91" s="35" t="s">
        <v>676</v>
      </c>
      <c r="E91" s="166">
        <f>NETWORKDAYS(Итого!C$2,Отчёт!C$2,Итого!C$3)</f>
        <v>14</v>
      </c>
      <c r="F91" s="131">
        <v>0.58333333333333304</v>
      </c>
      <c r="G91" s="125">
        <v>1</v>
      </c>
      <c r="H91" s="71">
        <f t="shared" si="0"/>
        <v>0.58333333333333304</v>
      </c>
      <c r="I91" s="72">
        <v>11</v>
      </c>
      <c r="J91" s="73">
        <f t="shared" si="1"/>
        <v>8.1666666666666625</v>
      </c>
      <c r="K91" s="123">
        <v>130</v>
      </c>
      <c r="L91" s="132">
        <f t="shared" si="2"/>
        <v>1061.6666666666661</v>
      </c>
      <c r="M91" s="35"/>
      <c r="N91" s="233">
        <v>43179</v>
      </c>
      <c r="O91" s="133">
        <v>9</v>
      </c>
      <c r="P91" s="262">
        <v>1</v>
      </c>
      <c r="Q91" s="262">
        <v>0</v>
      </c>
      <c r="R91" s="262">
        <v>1</v>
      </c>
      <c r="S91" s="262">
        <v>1</v>
      </c>
      <c r="T91" s="262">
        <v>1</v>
      </c>
      <c r="U91" s="262">
        <v>1</v>
      </c>
      <c r="V91" s="262">
        <v>1</v>
      </c>
      <c r="W91" s="262">
        <v>1</v>
      </c>
      <c r="X91" s="262">
        <v>1</v>
      </c>
      <c r="Y91" s="67">
        <f t="shared" si="3"/>
        <v>8</v>
      </c>
      <c r="Z91" s="68">
        <f t="shared" si="4"/>
        <v>0.88888888888888884</v>
      </c>
      <c r="AA91" s="57" t="s">
        <v>866</v>
      </c>
      <c r="AB91" s="18" t="str">
        <f t="shared" si="5"/>
        <v>-</v>
      </c>
      <c r="AD91" s="252"/>
    </row>
    <row r="92" spans="1:30" ht="12.75" customHeight="1">
      <c r="A92" s="58"/>
      <c r="B92" s="59"/>
      <c r="C92" s="35" t="s">
        <v>1</v>
      </c>
      <c r="D92" s="35" t="s">
        <v>678</v>
      </c>
      <c r="E92" s="166">
        <f>NETWORKDAYS(Итого!C$2,Отчёт!C$2,Итого!C$3)</f>
        <v>14</v>
      </c>
      <c r="F92" s="131">
        <v>0.58333333333333304</v>
      </c>
      <c r="G92" s="125">
        <v>1</v>
      </c>
      <c r="H92" s="71">
        <f t="shared" si="0"/>
        <v>0.58333333333333304</v>
      </c>
      <c r="I92" s="72">
        <v>11</v>
      </c>
      <c r="J92" s="73">
        <f t="shared" si="1"/>
        <v>8.1666666666666625</v>
      </c>
      <c r="K92" s="123">
        <v>130</v>
      </c>
      <c r="L92" s="132">
        <f t="shared" si="2"/>
        <v>1061.6666666666661</v>
      </c>
      <c r="M92" s="35"/>
      <c r="N92" s="233">
        <v>43179</v>
      </c>
      <c r="O92" s="133">
        <v>9</v>
      </c>
      <c r="P92" s="262">
        <v>1</v>
      </c>
      <c r="Q92" s="262">
        <v>1</v>
      </c>
      <c r="R92" s="262">
        <v>1</v>
      </c>
      <c r="S92" s="262">
        <v>1</v>
      </c>
      <c r="T92" s="262">
        <v>1</v>
      </c>
      <c r="U92" s="262">
        <v>1</v>
      </c>
      <c r="V92" s="262">
        <v>1</v>
      </c>
      <c r="W92" s="262">
        <v>1</v>
      </c>
      <c r="X92" s="262">
        <v>1</v>
      </c>
      <c r="Y92" s="67">
        <f t="shared" si="3"/>
        <v>9</v>
      </c>
      <c r="Z92" s="68">
        <f t="shared" si="4"/>
        <v>1</v>
      </c>
      <c r="AA92" s="57"/>
      <c r="AB92" s="18" t="str">
        <f t="shared" si="5"/>
        <v>-</v>
      </c>
      <c r="AD92" s="252"/>
    </row>
    <row r="93" spans="1:30" ht="12.75" customHeight="1">
      <c r="A93" s="58"/>
      <c r="B93" s="59"/>
      <c r="C93" s="35" t="s">
        <v>1</v>
      </c>
      <c r="D93" s="35" t="s">
        <v>681</v>
      </c>
      <c r="E93" s="166">
        <f>NETWORKDAYS(Итого!C$2,Отчёт!C$2,Итого!C$3)</f>
        <v>14</v>
      </c>
      <c r="F93" s="131">
        <v>0.58333333333333304</v>
      </c>
      <c r="G93" s="125">
        <v>1</v>
      </c>
      <c r="H93" s="71">
        <f t="shared" si="0"/>
        <v>0.58333333333333304</v>
      </c>
      <c r="I93" s="72">
        <v>11</v>
      </c>
      <c r="J93" s="73">
        <f t="shared" si="1"/>
        <v>8.1666666666666625</v>
      </c>
      <c r="K93" s="123">
        <v>130</v>
      </c>
      <c r="L93" s="132">
        <f t="shared" si="2"/>
        <v>1061.6666666666661</v>
      </c>
      <c r="M93" s="35"/>
      <c r="N93" s="233">
        <v>43179</v>
      </c>
      <c r="O93" s="133">
        <v>9</v>
      </c>
      <c r="P93" s="262">
        <v>1</v>
      </c>
      <c r="Q93" s="262">
        <v>1</v>
      </c>
      <c r="R93" s="262">
        <v>1</v>
      </c>
      <c r="S93" s="262">
        <v>1</v>
      </c>
      <c r="T93" s="262">
        <v>1</v>
      </c>
      <c r="U93" s="262">
        <v>1</v>
      </c>
      <c r="V93" s="262">
        <v>1</v>
      </c>
      <c r="W93" s="262">
        <v>1</v>
      </c>
      <c r="X93" s="262">
        <v>1</v>
      </c>
      <c r="Y93" s="67">
        <f t="shared" si="3"/>
        <v>9</v>
      </c>
      <c r="Z93" s="68">
        <f t="shared" si="4"/>
        <v>1</v>
      </c>
      <c r="AA93" s="79"/>
      <c r="AB93" s="18" t="str">
        <f t="shared" si="5"/>
        <v>-</v>
      </c>
      <c r="AD93" s="252"/>
    </row>
    <row r="94" spans="1:30" ht="12.75" customHeight="1">
      <c r="A94" s="58"/>
      <c r="B94" s="59"/>
      <c r="C94" s="35" t="s">
        <v>1</v>
      </c>
      <c r="D94" s="35" t="s">
        <v>683</v>
      </c>
      <c r="E94" s="166">
        <f>NETWORKDAYS(Итого!C$2,Отчёт!C$2,Итого!C$3)</f>
        <v>14</v>
      </c>
      <c r="F94" s="131">
        <v>0.58333333333333304</v>
      </c>
      <c r="G94" s="125">
        <v>1</v>
      </c>
      <c r="H94" s="71">
        <f t="shared" si="0"/>
        <v>0.58333333333333304</v>
      </c>
      <c r="I94" s="72">
        <v>11</v>
      </c>
      <c r="J94" s="73">
        <f t="shared" si="1"/>
        <v>8.1666666666666625</v>
      </c>
      <c r="K94" s="123">
        <v>130</v>
      </c>
      <c r="L94" s="132">
        <f t="shared" si="2"/>
        <v>1061.6666666666661</v>
      </c>
      <c r="M94" s="35"/>
      <c r="N94" s="233">
        <v>43179</v>
      </c>
      <c r="O94" s="133">
        <v>9</v>
      </c>
      <c r="P94" s="262">
        <v>1</v>
      </c>
      <c r="Q94" s="262">
        <v>1</v>
      </c>
      <c r="R94" s="262">
        <v>1</v>
      </c>
      <c r="S94" s="262">
        <v>1</v>
      </c>
      <c r="T94" s="262">
        <v>1</v>
      </c>
      <c r="U94" s="262">
        <v>1</v>
      </c>
      <c r="V94" s="262">
        <v>1</v>
      </c>
      <c r="W94" s="262">
        <v>1</v>
      </c>
      <c r="X94" s="262">
        <v>1</v>
      </c>
      <c r="Y94" s="67">
        <f t="shared" si="3"/>
        <v>9</v>
      </c>
      <c r="Z94" s="68">
        <f t="shared" si="4"/>
        <v>1</v>
      </c>
      <c r="AA94" s="79"/>
      <c r="AB94" s="18" t="str">
        <f t="shared" si="5"/>
        <v>-</v>
      </c>
      <c r="AC94" s="18" t="s">
        <v>100</v>
      </c>
      <c r="AD94" s="252"/>
    </row>
    <row r="95" spans="1:30" ht="12.75" customHeight="1">
      <c r="A95" s="58"/>
      <c r="B95" s="59"/>
      <c r="C95" s="35" t="s">
        <v>1</v>
      </c>
      <c r="D95" s="35" t="s">
        <v>686</v>
      </c>
      <c r="E95" s="166">
        <f>NETWORKDAYS(Итого!C$2,Отчёт!C$2,Итого!C$3)</f>
        <v>14</v>
      </c>
      <c r="F95" s="131">
        <v>0.58333333333333304</v>
      </c>
      <c r="G95" s="125">
        <v>1</v>
      </c>
      <c r="H95" s="71">
        <f t="shared" si="0"/>
        <v>0.58333333333333304</v>
      </c>
      <c r="I95" s="72">
        <v>11</v>
      </c>
      <c r="J95" s="73">
        <f t="shared" si="1"/>
        <v>8.1666666666666625</v>
      </c>
      <c r="K95" s="123">
        <v>130</v>
      </c>
      <c r="L95" s="132">
        <f t="shared" si="2"/>
        <v>1061.6666666666661</v>
      </c>
      <c r="M95" s="35"/>
      <c r="N95" s="233">
        <v>43179</v>
      </c>
      <c r="O95" s="133">
        <v>9</v>
      </c>
      <c r="P95" s="262">
        <v>1</v>
      </c>
      <c r="Q95" s="262">
        <v>0</v>
      </c>
      <c r="R95" s="262">
        <v>0</v>
      </c>
      <c r="S95" s="262">
        <v>0</v>
      </c>
      <c r="T95" s="262">
        <v>0</v>
      </c>
      <c r="U95" s="262">
        <v>0</v>
      </c>
      <c r="V95" s="262">
        <v>1</v>
      </c>
      <c r="W95" s="262">
        <v>0</v>
      </c>
      <c r="X95" s="262">
        <v>1</v>
      </c>
      <c r="Y95" s="67">
        <f t="shared" si="3"/>
        <v>3</v>
      </c>
      <c r="Z95" s="68">
        <f t="shared" si="4"/>
        <v>0.33333333333333331</v>
      </c>
      <c r="AA95" s="57" t="s">
        <v>829</v>
      </c>
      <c r="AB95" s="18" t="str">
        <f t="shared" si="5"/>
        <v>-</v>
      </c>
      <c r="AD95" s="252"/>
    </row>
    <row r="96" spans="1:30" ht="12.75" customHeight="1">
      <c r="A96" s="58"/>
      <c r="B96" s="59"/>
      <c r="C96" s="35" t="s">
        <v>1</v>
      </c>
      <c r="D96" s="35" t="s">
        <v>687</v>
      </c>
      <c r="E96" s="166">
        <f>NETWORKDAYS(Итого!C$2,Отчёт!C$2,Итого!C$3)</f>
        <v>14</v>
      </c>
      <c r="F96" s="131">
        <v>0.58333333333333304</v>
      </c>
      <c r="G96" s="125">
        <v>1</v>
      </c>
      <c r="H96" s="71">
        <f t="shared" si="0"/>
        <v>0.58333333333333304</v>
      </c>
      <c r="I96" s="72">
        <v>11</v>
      </c>
      <c r="J96" s="73">
        <f t="shared" si="1"/>
        <v>8.1666666666666625</v>
      </c>
      <c r="K96" s="123">
        <v>130</v>
      </c>
      <c r="L96" s="132">
        <f t="shared" si="2"/>
        <v>1061.6666666666661</v>
      </c>
      <c r="M96" s="35"/>
      <c r="N96" s="233">
        <v>43179</v>
      </c>
      <c r="O96" s="133">
        <v>9</v>
      </c>
      <c r="P96" s="262">
        <v>1</v>
      </c>
      <c r="Q96" s="262">
        <v>1</v>
      </c>
      <c r="R96" s="262">
        <v>1</v>
      </c>
      <c r="S96" s="262">
        <v>0</v>
      </c>
      <c r="T96" s="262">
        <v>1</v>
      </c>
      <c r="U96" s="262">
        <v>1</v>
      </c>
      <c r="V96" s="262">
        <v>1</v>
      </c>
      <c r="W96" s="262">
        <v>1</v>
      </c>
      <c r="X96" s="262">
        <v>1</v>
      </c>
      <c r="Y96" s="67">
        <f t="shared" si="3"/>
        <v>8</v>
      </c>
      <c r="Z96" s="68">
        <f t="shared" si="4"/>
        <v>0.88888888888888884</v>
      </c>
      <c r="AA96" s="57" t="s">
        <v>779</v>
      </c>
      <c r="AB96" s="18" t="str">
        <f t="shared" si="5"/>
        <v>-</v>
      </c>
      <c r="AD96" s="252"/>
    </row>
    <row r="97" spans="1:30" ht="12.75" customHeight="1">
      <c r="A97" s="58"/>
      <c r="B97" s="59"/>
      <c r="C97" s="35" t="s">
        <v>1</v>
      </c>
      <c r="D97" s="35" t="s">
        <v>688</v>
      </c>
      <c r="E97" s="166">
        <f>NETWORKDAYS(Итого!C$2,Отчёт!C$2,Итого!C$3)</f>
        <v>14</v>
      </c>
      <c r="F97" s="131">
        <v>0.58333333333333304</v>
      </c>
      <c r="G97" s="125">
        <v>1</v>
      </c>
      <c r="H97" s="71">
        <f t="shared" si="0"/>
        <v>0.58333333333333304</v>
      </c>
      <c r="I97" s="72">
        <v>11</v>
      </c>
      <c r="J97" s="73">
        <f t="shared" si="1"/>
        <v>8.1666666666666625</v>
      </c>
      <c r="K97" s="123">
        <v>130</v>
      </c>
      <c r="L97" s="132">
        <f t="shared" si="2"/>
        <v>1061.6666666666661</v>
      </c>
      <c r="M97" s="35"/>
      <c r="N97" s="233">
        <v>43179</v>
      </c>
      <c r="O97" s="133">
        <v>9</v>
      </c>
      <c r="P97" s="262">
        <v>1</v>
      </c>
      <c r="Q97" s="262">
        <v>1</v>
      </c>
      <c r="R97" s="262">
        <v>1</v>
      </c>
      <c r="S97" s="262">
        <v>1</v>
      </c>
      <c r="T97" s="262">
        <v>1</v>
      </c>
      <c r="U97" s="262">
        <v>1</v>
      </c>
      <c r="V97" s="262">
        <v>1</v>
      </c>
      <c r="W97" s="262">
        <v>1</v>
      </c>
      <c r="X97" s="262">
        <v>1</v>
      </c>
      <c r="Y97" s="67">
        <f t="shared" si="3"/>
        <v>9</v>
      </c>
      <c r="Z97" s="68">
        <f t="shared" si="4"/>
        <v>1</v>
      </c>
      <c r="AA97" s="57"/>
      <c r="AB97" s="18" t="str">
        <f t="shared" si="5"/>
        <v>-</v>
      </c>
      <c r="AD97" s="252"/>
    </row>
    <row r="98" spans="1:30" ht="12.75" customHeight="1">
      <c r="A98" s="58"/>
      <c r="B98" s="59"/>
      <c r="C98" s="35" t="s">
        <v>1</v>
      </c>
      <c r="D98" s="35" t="s">
        <v>689</v>
      </c>
      <c r="E98" s="166">
        <f>NETWORKDAYS(Итого!C$2,Отчёт!C$2,Итого!C$3)</f>
        <v>14</v>
      </c>
      <c r="F98" s="131">
        <v>0.58333333333333304</v>
      </c>
      <c r="G98" s="125">
        <v>1</v>
      </c>
      <c r="H98" s="71">
        <f t="shared" si="0"/>
        <v>0.58333333333333304</v>
      </c>
      <c r="I98" s="72">
        <v>11</v>
      </c>
      <c r="J98" s="73">
        <f t="shared" si="1"/>
        <v>8.1666666666666625</v>
      </c>
      <c r="K98" s="123">
        <v>130</v>
      </c>
      <c r="L98" s="132">
        <f t="shared" si="2"/>
        <v>1061.6666666666661</v>
      </c>
      <c r="M98" s="35"/>
      <c r="N98" s="233">
        <v>43179</v>
      </c>
      <c r="O98" s="133">
        <v>9</v>
      </c>
      <c r="P98" s="262">
        <v>1</v>
      </c>
      <c r="Q98" s="262">
        <v>1</v>
      </c>
      <c r="R98" s="262">
        <v>1</v>
      </c>
      <c r="S98" s="262">
        <v>1</v>
      </c>
      <c r="T98" s="262">
        <v>1</v>
      </c>
      <c r="U98" s="262">
        <v>1</v>
      </c>
      <c r="V98" s="262">
        <v>1</v>
      </c>
      <c r="W98" s="262">
        <v>1</v>
      </c>
      <c r="X98" s="262">
        <v>1</v>
      </c>
      <c r="Y98" s="67">
        <f t="shared" si="3"/>
        <v>9</v>
      </c>
      <c r="Z98" s="68">
        <f t="shared" si="4"/>
        <v>1</v>
      </c>
      <c r="AA98" s="57"/>
      <c r="AB98" s="18" t="str">
        <f t="shared" si="5"/>
        <v>-</v>
      </c>
      <c r="AD98" s="252"/>
    </row>
    <row r="99" spans="1:30" ht="12.75" customHeight="1">
      <c r="A99" s="58"/>
      <c r="B99" s="59"/>
      <c r="C99" s="35" t="s">
        <v>1</v>
      </c>
      <c r="D99" s="35" t="s">
        <v>690</v>
      </c>
      <c r="E99" s="166">
        <f>NETWORKDAYS(Итого!C$2,Отчёт!C$2,Итого!C$3)</f>
        <v>14</v>
      </c>
      <c r="F99" s="131">
        <v>0.58333333333333304</v>
      </c>
      <c r="G99" s="125">
        <v>1</v>
      </c>
      <c r="H99" s="71">
        <f t="shared" si="0"/>
        <v>0.58333333333333304</v>
      </c>
      <c r="I99" s="72">
        <v>11</v>
      </c>
      <c r="J99" s="73">
        <f t="shared" si="1"/>
        <v>8.1666666666666625</v>
      </c>
      <c r="K99" s="123">
        <v>130</v>
      </c>
      <c r="L99" s="132">
        <f t="shared" si="2"/>
        <v>1061.6666666666661</v>
      </c>
      <c r="M99" s="35"/>
      <c r="N99" s="233">
        <v>43179</v>
      </c>
      <c r="O99" s="133">
        <v>9</v>
      </c>
      <c r="P99" s="262">
        <v>1</v>
      </c>
      <c r="Q99" s="262">
        <v>1</v>
      </c>
      <c r="R99" s="262">
        <v>1</v>
      </c>
      <c r="S99" s="262">
        <v>1</v>
      </c>
      <c r="T99" s="262">
        <v>1</v>
      </c>
      <c r="U99" s="262">
        <v>1</v>
      </c>
      <c r="V99" s="262">
        <v>1</v>
      </c>
      <c r="W99" s="262">
        <v>1</v>
      </c>
      <c r="X99" s="262">
        <v>1</v>
      </c>
      <c r="Y99" s="67">
        <f t="shared" si="3"/>
        <v>9</v>
      </c>
      <c r="Z99" s="68">
        <f t="shared" si="4"/>
        <v>1</v>
      </c>
      <c r="AA99" s="57"/>
      <c r="AB99" s="18" t="str">
        <f t="shared" si="5"/>
        <v>-</v>
      </c>
      <c r="AC99" s="18" t="s">
        <v>100</v>
      </c>
      <c r="AD99" s="252"/>
    </row>
    <row r="100" spans="1:30" ht="12.75" customHeight="1">
      <c r="A100" s="58"/>
      <c r="B100" s="59"/>
      <c r="C100" s="35" t="s">
        <v>1</v>
      </c>
      <c r="D100" s="35" t="s">
        <v>691</v>
      </c>
      <c r="E100" s="166">
        <f>NETWORKDAYS(Итого!C$2,Отчёт!C$2,Итого!C$3)-6</f>
        <v>8</v>
      </c>
      <c r="F100" s="131">
        <v>0.58333333333333304</v>
      </c>
      <c r="G100" s="125">
        <v>1</v>
      </c>
      <c r="H100" s="71">
        <f t="shared" si="0"/>
        <v>0.58333333333333304</v>
      </c>
      <c r="I100" s="72">
        <v>11</v>
      </c>
      <c r="J100" s="73">
        <f t="shared" si="1"/>
        <v>4.6666666666666643</v>
      </c>
      <c r="K100" s="123">
        <v>130</v>
      </c>
      <c r="L100" s="132">
        <f t="shared" si="2"/>
        <v>606.6666666666664</v>
      </c>
      <c r="M100" s="35"/>
      <c r="N100" s="233">
        <v>43179</v>
      </c>
      <c r="O100" s="133">
        <v>9</v>
      </c>
      <c r="P100" s="262">
        <v>1</v>
      </c>
      <c r="Q100" s="262">
        <v>1</v>
      </c>
      <c r="R100" s="262">
        <v>1</v>
      </c>
      <c r="S100" s="262">
        <v>1</v>
      </c>
      <c r="T100" s="262">
        <v>1</v>
      </c>
      <c r="U100" s="262">
        <v>1</v>
      </c>
      <c r="V100" s="262">
        <v>0</v>
      </c>
      <c r="W100" s="262">
        <v>1</v>
      </c>
      <c r="X100" s="262">
        <v>1</v>
      </c>
      <c r="Y100" s="67">
        <f t="shared" si="3"/>
        <v>8</v>
      </c>
      <c r="Z100" s="68">
        <f t="shared" si="4"/>
        <v>0.88888888888888884</v>
      </c>
      <c r="AA100" s="57" t="s">
        <v>859</v>
      </c>
      <c r="AB100" s="18" t="str">
        <f t="shared" si="5"/>
        <v>-</v>
      </c>
      <c r="AD100" s="252"/>
    </row>
    <row r="101" spans="1:30" ht="12.75" customHeight="1">
      <c r="A101" s="58"/>
      <c r="B101" s="59"/>
      <c r="C101" s="35" t="s">
        <v>1</v>
      </c>
      <c r="D101" s="35" t="s">
        <v>692</v>
      </c>
      <c r="E101" s="166">
        <f>NETWORKDAYS(Итого!C$2,Отчёт!C$2,Итого!C$3)</f>
        <v>14</v>
      </c>
      <c r="F101" s="131">
        <v>0.58333333333333304</v>
      </c>
      <c r="G101" s="125">
        <v>1</v>
      </c>
      <c r="H101" s="71">
        <f t="shared" si="0"/>
        <v>0.58333333333333304</v>
      </c>
      <c r="I101" s="72">
        <v>11</v>
      </c>
      <c r="J101" s="73">
        <f t="shared" si="1"/>
        <v>8.1666666666666625</v>
      </c>
      <c r="K101" s="123">
        <v>130</v>
      </c>
      <c r="L101" s="132">
        <f t="shared" si="2"/>
        <v>1061.6666666666661</v>
      </c>
      <c r="M101" s="35"/>
      <c r="N101" s="233">
        <v>43179</v>
      </c>
      <c r="O101" s="133">
        <v>9</v>
      </c>
      <c r="P101" s="262">
        <v>1</v>
      </c>
      <c r="Q101" s="262">
        <v>1</v>
      </c>
      <c r="R101" s="262">
        <v>1</v>
      </c>
      <c r="S101" s="262">
        <v>1</v>
      </c>
      <c r="T101" s="262">
        <v>1</v>
      </c>
      <c r="U101" s="262">
        <v>1</v>
      </c>
      <c r="V101" s="262">
        <v>1</v>
      </c>
      <c r="W101" s="262">
        <v>1</v>
      </c>
      <c r="X101" s="262">
        <v>1</v>
      </c>
      <c r="Y101" s="67">
        <f t="shared" si="3"/>
        <v>9</v>
      </c>
      <c r="Z101" s="68">
        <f t="shared" si="4"/>
        <v>1</v>
      </c>
      <c r="AA101" s="57"/>
      <c r="AB101" s="18" t="str">
        <f t="shared" si="5"/>
        <v>-</v>
      </c>
      <c r="AC101" s="18" t="s">
        <v>100</v>
      </c>
      <c r="AD101" s="252"/>
    </row>
    <row r="102" spans="1:30" ht="12.75" customHeight="1">
      <c r="A102" s="58"/>
      <c r="B102" s="59"/>
      <c r="C102" s="35" t="s">
        <v>1</v>
      </c>
      <c r="D102" s="35" t="s">
        <v>693</v>
      </c>
      <c r="E102" s="166">
        <f>NETWORKDAYS(Итого!C$2,Отчёт!C$2,Итого!C$3)</f>
        <v>14</v>
      </c>
      <c r="F102" s="131">
        <v>0.58333333333333304</v>
      </c>
      <c r="G102" s="125">
        <v>1</v>
      </c>
      <c r="H102" s="71">
        <f t="shared" si="0"/>
        <v>0.58333333333333304</v>
      </c>
      <c r="I102" s="72">
        <v>11</v>
      </c>
      <c r="J102" s="73">
        <f t="shared" si="1"/>
        <v>8.1666666666666625</v>
      </c>
      <c r="K102" s="123">
        <v>130</v>
      </c>
      <c r="L102" s="132">
        <f t="shared" si="2"/>
        <v>1061.6666666666661</v>
      </c>
      <c r="M102" s="35"/>
      <c r="N102" s="233">
        <v>43179</v>
      </c>
      <c r="O102" s="133">
        <v>9</v>
      </c>
      <c r="P102" s="262">
        <v>1</v>
      </c>
      <c r="Q102" s="262">
        <v>1</v>
      </c>
      <c r="R102" s="262">
        <v>1</v>
      </c>
      <c r="S102" s="262">
        <v>1</v>
      </c>
      <c r="T102" s="262">
        <v>1</v>
      </c>
      <c r="U102" s="262">
        <v>1</v>
      </c>
      <c r="V102" s="262">
        <v>1</v>
      </c>
      <c r="W102" s="262">
        <v>1</v>
      </c>
      <c r="X102" s="262">
        <v>1</v>
      </c>
      <c r="Y102" s="67">
        <f t="shared" si="3"/>
        <v>9</v>
      </c>
      <c r="Z102" s="68">
        <f t="shared" si="4"/>
        <v>1</v>
      </c>
      <c r="AA102" s="57"/>
      <c r="AB102" s="18" t="str">
        <f t="shared" si="5"/>
        <v>-</v>
      </c>
      <c r="AD102" s="252"/>
    </row>
    <row r="103" spans="1:30" ht="12.75" customHeight="1">
      <c r="A103" s="58"/>
      <c r="B103" s="59"/>
      <c r="C103" s="35" t="s">
        <v>1</v>
      </c>
      <c r="D103" s="35" t="s">
        <v>696</v>
      </c>
      <c r="E103" s="166">
        <f>NETWORKDAYS(Итого!C$2,Отчёт!C$2,Итого!C$3)</f>
        <v>14</v>
      </c>
      <c r="F103" s="131">
        <v>0.58333333333333304</v>
      </c>
      <c r="G103" s="125">
        <v>1</v>
      </c>
      <c r="H103" s="71">
        <f t="shared" si="0"/>
        <v>0.58333333333333304</v>
      </c>
      <c r="I103" s="72">
        <v>11</v>
      </c>
      <c r="J103" s="73">
        <f t="shared" si="1"/>
        <v>8.1666666666666625</v>
      </c>
      <c r="K103" s="123">
        <v>130</v>
      </c>
      <c r="L103" s="132">
        <f t="shared" si="2"/>
        <v>1061.6666666666661</v>
      </c>
      <c r="M103" s="35"/>
      <c r="N103" s="233">
        <v>43179</v>
      </c>
      <c r="O103" s="133">
        <v>9</v>
      </c>
      <c r="P103" s="262">
        <v>1</v>
      </c>
      <c r="Q103" s="262">
        <v>1</v>
      </c>
      <c r="R103" s="262">
        <v>1</v>
      </c>
      <c r="S103" s="262">
        <v>1</v>
      </c>
      <c r="T103" s="262">
        <v>1</v>
      </c>
      <c r="U103" s="262">
        <v>1</v>
      </c>
      <c r="V103" s="262">
        <v>1</v>
      </c>
      <c r="W103" s="262">
        <v>1</v>
      </c>
      <c r="X103" s="262">
        <v>1</v>
      </c>
      <c r="Y103" s="67">
        <f t="shared" si="3"/>
        <v>9</v>
      </c>
      <c r="Z103" s="68">
        <f t="shared" si="4"/>
        <v>1</v>
      </c>
      <c r="AA103" s="57"/>
      <c r="AB103" s="18" t="str">
        <f t="shared" si="5"/>
        <v>-</v>
      </c>
      <c r="AD103" s="252"/>
    </row>
    <row r="104" spans="1:30" ht="12.75" customHeight="1">
      <c r="A104" s="58"/>
      <c r="B104" s="59"/>
      <c r="C104" s="35" t="s">
        <v>1</v>
      </c>
      <c r="D104" s="35" t="s">
        <v>697</v>
      </c>
      <c r="E104" s="166">
        <f>NETWORKDAYS(Итого!C$2,Отчёт!C$2,Итого!C$3)</f>
        <v>14</v>
      </c>
      <c r="F104" s="131">
        <v>0.58333333333333304</v>
      </c>
      <c r="G104" s="125">
        <v>1</v>
      </c>
      <c r="H104" s="71">
        <f t="shared" si="0"/>
        <v>0.58333333333333304</v>
      </c>
      <c r="I104" s="72">
        <v>11</v>
      </c>
      <c r="J104" s="73">
        <f t="shared" si="1"/>
        <v>8.1666666666666625</v>
      </c>
      <c r="K104" s="123">
        <v>130</v>
      </c>
      <c r="L104" s="132">
        <f t="shared" si="2"/>
        <v>1061.6666666666661</v>
      </c>
      <c r="M104" s="35"/>
      <c r="N104" s="233">
        <v>43179</v>
      </c>
      <c r="O104" s="133">
        <v>9</v>
      </c>
      <c r="P104" s="262">
        <v>1</v>
      </c>
      <c r="Q104" s="262">
        <v>1</v>
      </c>
      <c r="R104" s="262">
        <v>1</v>
      </c>
      <c r="S104" s="262">
        <v>1</v>
      </c>
      <c r="T104" s="262">
        <v>1</v>
      </c>
      <c r="U104" s="262">
        <v>1</v>
      </c>
      <c r="V104" s="262">
        <v>1</v>
      </c>
      <c r="W104" s="262">
        <v>1</v>
      </c>
      <c r="X104" s="262">
        <v>1</v>
      </c>
      <c r="Y104" s="67">
        <f t="shared" si="3"/>
        <v>9</v>
      </c>
      <c r="Z104" s="68">
        <f t="shared" si="4"/>
        <v>1</v>
      </c>
      <c r="AA104" s="79"/>
      <c r="AB104" s="18" t="str">
        <f t="shared" si="5"/>
        <v>-</v>
      </c>
      <c r="AD104" s="252"/>
    </row>
    <row r="105" spans="1:30" ht="12.75" customHeight="1">
      <c r="A105" s="58"/>
      <c r="B105" s="59"/>
      <c r="C105" s="35" t="s">
        <v>1</v>
      </c>
      <c r="D105" s="35" t="s">
        <v>698</v>
      </c>
      <c r="E105" s="166">
        <f>NETWORKDAYS(Итого!C$2,Отчёт!C$2,Итого!C$3)</f>
        <v>14</v>
      </c>
      <c r="F105" s="131">
        <v>0.58333333333333304</v>
      </c>
      <c r="G105" s="125">
        <v>1</v>
      </c>
      <c r="H105" s="71">
        <f t="shared" si="0"/>
        <v>0.58333333333333304</v>
      </c>
      <c r="I105" s="72">
        <v>11</v>
      </c>
      <c r="J105" s="73">
        <f t="shared" si="1"/>
        <v>8.1666666666666625</v>
      </c>
      <c r="K105" s="123">
        <v>130</v>
      </c>
      <c r="L105" s="132">
        <f t="shared" si="2"/>
        <v>1061.6666666666661</v>
      </c>
      <c r="M105" s="35"/>
      <c r="N105" s="233">
        <v>43179</v>
      </c>
      <c r="O105" s="133">
        <v>9</v>
      </c>
      <c r="P105" s="262">
        <v>1</v>
      </c>
      <c r="Q105" s="262">
        <v>1</v>
      </c>
      <c r="R105" s="262">
        <v>1</v>
      </c>
      <c r="S105" s="262">
        <v>0</v>
      </c>
      <c r="T105" s="262">
        <v>1</v>
      </c>
      <c r="U105" s="262">
        <v>1</v>
      </c>
      <c r="V105" s="262">
        <v>0</v>
      </c>
      <c r="W105" s="262">
        <v>1</v>
      </c>
      <c r="X105" s="262">
        <v>1</v>
      </c>
      <c r="Y105" s="67">
        <f t="shared" si="3"/>
        <v>7</v>
      </c>
      <c r="Z105" s="68">
        <f t="shared" si="4"/>
        <v>0.77777777777777779</v>
      </c>
      <c r="AA105" s="57" t="s">
        <v>859</v>
      </c>
      <c r="AB105" s="18" t="str">
        <f t="shared" si="5"/>
        <v>-</v>
      </c>
      <c r="AD105" s="252"/>
    </row>
    <row r="106" spans="1:30" ht="12.75" customHeight="1">
      <c r="A106" s="58"/>
      <c r="B106" s="59"/>
      <c r="C106" s="35" t="s">
        <v>1</v>
      </c>
      <c r="D106" s="35" t="s">
        <v>699</v>
      </c>
      <c r="E106" s="166">
        <f>NETWORKDAYS(Итого!C$2,Отчёт!C$2,Итого!C$3)</f>
        <v>14</v>
      </c>
      <c r="F106" s="131">
        <v>0.58333333333333304</v>
      </c>
      <c r="G106" s="125">
        <v>1</v>
      </c>
      <c r="H106" s="71">
        <f t="shared" si="0"/>
        <v>0.58333333333333304</v>
      </c>
      <c r="I106" s="72">
        <v>11</v>
      </c>
      <c r="J106" s="73">
        <f t="shared" si="1"/>
        <v>8.1666666666666625</v>
      </c>
      <c r="K106" s="123">
        <v>130</v>
      </c>
      <c r="L106" s="132">
        <f t="shared" si="2"/>
        <v>1061.6666666666661</v>
      </c>
      <c r="M106" s="35"/>
      <c r="N106" s="233">
        <v>43179</v>
      </c>
      <c r="O106" s="133">
        <v>9</v>
      </c>
      <c r="P106" s="262">
        <v>1</v>
      </c>
      <c r="Q106" s="262">
        <v>1</v>
      </c>
      <c r="R106" s="262">
        <v>1</v>
      </c>
      <c r="S106" s="262">
        <v>1</v>
      </c>
      <c r="T106" s="262">
        <v>1</v>
      </c>
      <c r="U106" s="262">
        <v>1</v>
      </c>
      <c r="V106" s="262">
        <v>1</v>
      </c>
      <c r="W106" s="262">
        <v>1</v>
      </c>
      <c r="X106" s="262">
        <v>1</v>
      </c>
      <c r="Y106" s="67">
        <f t="shared" si="3"/>
        <v>9</v>
      </c>
      <c r="Z106" s="68">
        <f t="shared" si="4"/>
        <v>1</v>
      </c>
      <c r="AA106" s="57"/>
      <c r="AB106" s="18" t="str">
        <f t="shared" si="5"/>
        <v>-</v>
      </c>
      <c r="AD106" s="252"/>
    </row>
    <row r="107" spans="1:30" ht="12.75" customHeight="1">
      <c r="A107" s="58"/>
      <c r="B107" s="59"/>
      <c r="C107" s="35" t="s">
        <v>1</v>
      </c>
      <c r="D107" s="35" t="s">
        <v>700</v>
      </c>
      <c r="E107" s="166">
        <f>NETWORKDAYS(Итого!C$2,Отчёт!C$2,Итого!C$3)</f>
        <v>14</v>
      </c>
      <c r="F107" s="131">
        <v>0.58333333333333304</v>
      </c>
      <c r="G107" s="125">
        <v>1</v>
      </c>
      <c r="H107" s="71">
        <f t="shared" si="0"/>
        <v>0.58333333333333304</v>
      </c>
      <c r="I107" s="72">
        <v>11</v>
      </c>
      <c r="J107" s="73">
        <f t="shared" si="1"/>
        <v>8.1666666666666625</v>
      </c>
      <c r="K107" s="123">
        <v>130</v>
      </c>
      <c r="L107" s="132">
        <f t="shared" si="2"/>
        <v>1061.6666666666661</v>
      </c>
      <c r="M107" s="35"/>
      <c r="N107" s="233">
        <v>43179</v>
      </c>
      <c r="O107" s="133">
        <v>9</v>
      </c>
      <c r="P107" s="232">
        <v>1</v>
      </c>
      <c r="Q107" s="232">
        <v>1</v>
      </c>
      <c r="R107" s="232">
        <v>1</v>
      </c>
      <c r="S107" s="232">
        <v>1</v>
      </c>
      <c r="T107" s="232">
        <v>1</v>
      </c>
      <c r="U107" s="232">
        <v>1</v>
      </c>
      <c r="V107" s="232">
        <v>1</v>
      </c>
      <c r="W107" s="232">
        <v>1</v>
      </c>
      <c r="X107" s="232">
        <v>1</v>
      </c>
      <c r="Y107" s="67">
        <f t="shared" si="3"/>
        <v>9</v>
      </c>
      <c r="Z107" s="68">
        <f t="shared" si="4"/>
        <v>1</v>
      </c>
      <c r="AA107" s="57"/>
      <c r="AB107" s="18" t="str">
        <f t="shared" si="5"/>
        <v>-</v>
      </c>
      <c r="AD107" s="252"/>
    </row>
    <row r="108" spans="1:30" ht="12.75" customHeight="1">
      <c r="A108" s="58"/>
      <c r="B108" s="59"/>
      <c r="C108" s="35" t="s">
        <v>1</v>
      </c>
      <c r="D108" s="35" t="s">
        <v>701</v>
      </c>
      <c r="E108" s="166">
        <f>NETWORKDAYS(Итого!C$2,Отчёт!C$2,Итого!C$3)</f>
        <v>14</v>
      </c>
      <c r="F108" s="131">
        <v>0.58333333333333304</v>
      </c>
      <c r="G108" s="125">
        <v>1</v>
      </c>
      <c r="H108" s="71">
        <f t="shared" si="0"/>
        <v>0.58333333333333304</v>
      </c>
      <c r="I108" s="72">
        <v>11</v>
      </c>
      <c r="J108" s="73">
        <f t="shared" si="1"/>
        <v>8.1666666666666625</v>
      </c>
      <c r="K108" s="123">
        <v>130</v>
      </c>
      <c r="L108" s="132">
        <f t="shared" si="2"/>
        <v>1061.6666666666661</v>
      </c>
      <c r="M108" s="35"/>
      <c r="N108" s="233">
        <v>43179</v>
      </c>
      <c r="O108" s="133">
        <v>9</v>
      </c>
      <c r="P108" s="232">
        <v>1</v>
      </c>
      <c r="Q108" s="232">
        <v>1</v>
      </c>
      <c r="R108" s="232">
        <v>1</v>
      </c>
      <c r="S108" s="232">
        <v>1</v>
      </c>
      <c r="T108" s="232">
        <v>1</v>
      </c>
      <c r="U108" s="232">
        <v>1</v>
      </c>
      <c r="V108" s="232">
        <v>1</v>
      </c>
      <c r="W108" s="232">
        <v>0</v>
      </c>
      <c r="X108" s="232">
        <v>1</v>
      </c>
      <c r="Y108" s="67">
        <f t="shared" si="3"/>
        <v>8</v>
      </c>
      <c r="Z108" s="68">
        <f t="shared" si="4"/>
        <v>0.88888888888888884</v>
      </c>
      <c r="AA108" s="79" t="s">
        <v>827</v>
      </c>
      <c r="AB108" s="18" t="str">
        <f t="shared" si="5"/>
        <v>-</v>
      </c>
      <c r="AD108" s="252"/>
    </row>
    <row r="109" spans="1:30" ht="12.75" customHeight="1">
      <c r="A109" s="58"/>
      <c r="B109" s="59"/>
      <c r="C109" s="35" t="s">
        <v>1</v>
      </c>
      <c r="D109" s="35" t="s">
        <v>704</v>
      </c>
      <c r="E109" s="166">
        <f>NETWORKDAYS(Итого!C$2,Отчёт!C$2,Итого!C$3)</f>
        <v>14</v>
      </c>
      <c r="F109" s="131">
        <v>0.58333333333333304</v>
      </c>
      <c r="G109" s="125">
        <v>1</v>
      </c>
      <c r="H109" s="71">
        <f t="shared" si="0"/>
        <v>0.58333333333333304</v>
      </c>
      <c r="I109" s="72">
        <v>11</v>
      </c>
      <c r="J109" s="73">
        <f t="shared" si="1"/>
        <v>8.1666666666666625</v>
      </c>
      <c r="K109" s="123">
        <v>130</v>
      </c>
      <c r="L109" s="132">
        <f t="shared" si="2"/>
        <v>1061.6666666666661</v>
      </c>
      <c r="M109" s="35"/>
      <c r="N109" s="233">
        <v>43179</v>
      </c>
      <c r="O109" s="133">
        <v>9</v>
      </c>
      <c r="P109" s="232">
        <v>1</v>
      </c>
      <c r="Q109" s="232">
        <v>1</v>
      </c>
      <c r="R109" s="232">
        <v>1</v>
      </c>
      <c r="S109" s="232">
        <v>1</v>
      </c>
      <c r="T109" s="232">
        <v>1</v>
      </c>
      <c r="U109" s="232">
        <v>1</v>
      </c>
      <c r="V109" s="232">
        <v>1</v>
      </c>
      <c r="W109" s="232">
        <v>1</v>
      </c>
      <c r="X109" s="232">
        <v>1</v>
      </c>
      <c r="Y109" s="67">
        <f t="shared" si="3"/>
        <v>9</v>
      </c>
      <c r="Z109" s="68">
        <f t="shared" si="4"/>
        <v>1</v>
      </c>
      <c r="AA109" s="79"/>
      <c r="AB109" s="18" t="str">
        <f t="shared" si="5"/>
        <v>-</v>
      </c>
      <c r="AD109" s="252"/>
    </row>
    <row r="110" spans="1:30" ht="12.75" customHeight="1">
      <c r="A110" s="58"/>
      <c r="B110" s="59"/>
      <c r="C110" s="35" t="s">
        <v>1</v>
      </c>
      <c r="D110" s="35" t="s">
        <v>705</v>
      </c>
      <c r="E110" s="166">
        <f>NETWORKDAYS(Итого!C$2,Отчёт!C$2,Итого!C$3)</f>
        <v>14</v>
      </c>
      <c r="F110" s="131">
        <v>0.58333333333333304</v>
      </c>
      <c r="G110" s="125">
        <v>1</v>
      </c>
      <c r="H110" s="71">
        <f t="shared" si="0"/>
        <v>0.58333333333333304</v>
      </c>
      <c r="I110" s="72">
        <v>11</v>
      </c>
      <c r="J110" s="73">
        <f t="shared" si="1"/>
        <v>8.1666666666666625</v>
      </c>
      <c r="K110" s="123">
        <v>130</v>
      </c>
      <c r="L110" s="132">
        <f t="shared" si="2"/>
        <v>1061.6666666666661</v>
      </c>
      <c r="M110" s="35"/>
      <c r="N110" s="233">
        <v>43179</v>
      </c>
      <c r="O110" s="133">
        <v>9</v>
      </c>
      <c r="P110" s="232">
        <v>1</v>
      </c>
      <c r="Q110" s="232">
        <v>1</v>
      </c>
      <c r="R110" s="232">
        <v>1</v>
      </c>
      <c r="S110" s="232">
        <v>1</v>
      </c>
      <c r="T110" s="232">
        <v>1</v>
      </c>
      <c r="U110" s="232">
        <v>1</v>
      </c>
      <c r="V110" s="232">
        <v>1</v>
      </c>
      <c r="W110" s="232">
        <v>1</v>
      </c>
      <c r="X110" s="232">
        <v>0</v>
      </c>
      <c r="Y110" s="67">
        <f t="shared" si="3"/>
        <v>8</v>
      </c>
      <c r="Z110" s="68">
        <f t="shared" si="4"/>
        <v>0.88888888888888884</v>
      </c>
      <c r="AA110" s="79" t="s">
        <v>854</v>
      </c>
      <c r="AB110" s="18" t="str">
        <f t="shared" si="5"/>
        <v>-</v>
      </c>
      <c r="AC110" s="18" t="s">
        <v>100</v>
      </c>
      <c r="AD110" s="252"/>
    </row>
    <row r="111" spans="1:30" ht="12.75" customHeight="1">
      <c r="A111" s="58"/>
      <c r="B111" s="59"/>
      <c r="C111" s="35" t="s">
        <v>1</v>
      </c>
      <c r="D111" s="35" t="s">
        <v>706</v>
      </c>
      <c r="E111" s="166">
        <f>NETWORKDAYS(Итого!C$2,Отчёт!C$2,Итого!C$3)</f>
        <v>14</v>
      </c>
      <c r="F111" s="131">
        <v>0.58333333333333304</v>
      </c>
      <c r="G111" s="125">
        <v>1</v>
      </c>
      <c r="H111" s="71">
        <f t="shared" si="0"/>
        <v>0.58333333333333304</v>
      </c>
      <c r="I111" s="72">
        <v>11</v>
      </c>
      <c r="J111" s="73">
        <f t="shared" si="1"/>
        <v>8.1666666666666625</v>
      </c>
      <c r="K111" s="123">
        <v>130</v>
      </c>
      <c r="L111" s="132">
        <f t="shared" si="2"/>
        <v>1061.6666666666661</v>
      </c>
      <c r="M111" s="35"/>
      <c r="N111" s="233">
        <v>43179</v>
      </c>
      <c r="O111" s="133">
        <v>9</v>
      </c>
      <c r="P111" s="232">
        <v>1</v>
      </c>
      <c r="Q111" s="232">
        <v>1</v>
      </c>
      <c r="R111" s="232">
        <v>1</v>
      </c>
      <c r="S111" s="232">
        <v>1</v>
      </c>
      <c r="T111" s="232">
        <v>1</v>
      </c>
      <c r="U111" s="232">
        <v>1</v>
      </c>
      <c r="V111" s="232">
        <v>1</v>
      </c>
      <c r="W111" s="232">
        <v>1</v>
      </c>
      <c r="X111" s="232">
        <v>0</v>
      </c>
      <c r="Y111" s="67">
        <f t="shared" si="3"/>
        <v>8</v>
      </c>
      <c r="Z111" s="68">
        <f t="shared" si="4"/>
        <v>0.88888888888888884</v>
      </c>
      <c r="AA111" s="57" t="s">
        <v>852</v>
      </c>
      <c r="AB111" s="18" t="str">
        <f t="shared" si="5"/>
        <v>-</v>
      </c>
      <c r="AD111" s="252"/>
    </row>
    <row r="112" spans="1:30" ht="12.75" customHeight="1">
      <c r="A112" s="58"/>
      <c r="B112" s="59"/>
      <c r="C112" s="35" t="s">
        <v>1</v>
      </c>
      <c r="D112" s="35" t="s">
        <v>708</v>
      </c>
      <c r="E112" s="166">
        <f>NETWORKDAYS(Итого!C$2,Отчёт!C$2,Итого!C$3)</f>
        <v>14</v>
      </c>
      <c r="F112" s="131">
        <v>0.58333333333333304</v>
      </c>
      <c r="G112" s="125">
        <v>1</v>
      </c>
      <c r="H112" s="71">
        <f t="shared" si="0"/>
        <v>0.58333333333333304</v>
      </c>
      <c r="I112" s="72">
        <v>11</v>
      </c>
      <c r="J112" s="73">
        <f t="shared" si="1"/>
        <v>8.1666666666666625</v>
      </c>
      <c r="K112" s="123">
        <v>130</v>
      </c>
      <c r="L112" s="132">
        <f t="shared" si="2"/>
        <v>1061.6666666666661</v>
      </c>
      <c r="M112" s="35"/>
      <c r="N112" s="233">
        <v>43179</v>
      </c>
      <c r="O112" s="133">
        <v>6</v>
      </c>
      <c r="P112" s="232" t="s">
        <v>115</v>
      </c>
      <c r="Q112" s="232" t="s">
        <v>115</v>
      </c>
      <c r="R112" s="232" t="s">
        <v>115</v>
      </c>
      <c r="S112" s="232">
        <v>1</v>
      </c>
      <c r="T112" s="232">
        <v>1</v>
      </c>
      <c r="U112" s="232">
        <v>1</v>
      </c>
      <c r="V112" s="232">
        <v>1</v>
      </c>
      <c r="W112" s="232">
        <v>1</v>
      </c>
      <c r="X112" s="232">
        <v>1</v>
      </c>
      <c r="Y112" s="67">
        <f t="shared" si="3"/>
        <v>6</v>
      </c>
      <c r="Z112" s="68">
        <f t="shared" si="4"/>
        <v>1</v>
      </c>
      <c r="AA112" s="79" t="s">
        <v>709</v>
      </c>
      <c r="AB112" s="18" t="str">
        <f t="shared" si="5"/>
        <v>-</v>
      </c>
      <c r="AD112" s="252"/>
    </row>
    <row r="113" spans="1:30" ht="12.75" customHeight="1">
      <c r="A113" s="58"/>
      <c r="B113" s="59"/>
      <c r="C113" s="35" t="s">
        <v>1</v>
      </c>
      <c r="D113" s="35" t="s">
        <v>710</v>
      </c>
      <c r="E113" s="166">
        <f>NETWORKDAYS(Итого!C$2,Отчёт!C$2,Итого!C$3)</f>
        <v>14</v>
      </c>
      <c r="F113" s="131">
        <v>0.58333333333333304</v>
      </c>
      <c r="G113" s="125">
        <v>1</v>
      </c>
      <c r="H113" s="71">
        <f t="shared" si="0"/>
        <v>0.58333333333333304</v>
      </c>
      <c r="I113" s="72">
        <v>11</v>
      </c>
      <c r="J113" s="73">
        <f t="shared" si="1"/>
        <v>8.1666666666666625</v>
      </c>
      <c r="K113" s="123">
        <v>130</v>
      </c>
      <c r="L113" s="132">
        <f t="shared" si="2"/>
        <v>1061.6666666666661</v>
      </c>
      <c r="M113" s="35"/>
      <c r="N113" s="233">
        <v>43179</v>
      </c>
      <c r="O113" s="133">
        <v>9</v>
      </c>
      <c r="P113" s="232">
        <v>1</v>
      </c>
      <c r="Q113" s="232">
        <v>1</v>
      </c>
      <c r="R113" s="232">
        <v>1</v>
      </c>
      <c r="S113" s="232">
        <v>1</v>
      </c>
      <c r="T113" s="232">
        <v>1</v>
      </c>
      <c r="U113" s="232">
        <v>1</v>
      </c>
      <c r="V113" s="232">
        <v>1</v>
      </c>
      <c r="W113" s="232">
        <v>1</v>
      </c>
      <c r="X113" s="232">
        <v>0</v>
      </c>
      <c r="Y113" s="67">
        <f t="shared" si="3"/>
        <v>8</v>
      </c>
      <c r="Z113" s="68">
        <f t="shared" si="4"/>
        <v>0.88888888888888884</v>
      </c>
      <c r="AA113" s="79" t="s">
        <v>848</v>
      </c>
      <c r="AB113" s="18" t="str">
        <f t="shared" si="5"/>
        <v>-</v>
      </c>
      <c r="AC113" s="18" t="s">
        <v>100</v>
      </c>
      <c r="AD113" s="252"/>
    </row>
    <row r="114" spans="1:30" ht="12.75" customHeight="1">
      <c r="A114" s="58"/>
      <c r="B114" s="59"/>
      <c r="C114" s="35" t="s">
        <v>1</v>
      </c>
      <c r="D114" s="35" t="s">
        <v>711</v>
      </c>
      <c r="E114" s="166">
        <f>NETWORKDAYS(Итого!C$2,Отчёт!C$2,Итого!C$3)</f>
        <v>14</v>
      </c>
      <c r="F114" s="131">
        <v>0.58333333333333304</v>
      </c>
      <c r="G114" s="125">
        <v>1</v>
      </c>
      <c r="H114" s="71">
        <f t="shared" si="0"/>
        <v>0.58333333333333304</v>
      </c>
      <c r="I114" s="72">
        <v>11</v>
      </c>
      <c r="J114" s="73">
        <f t="shared" si="1"/>
        <v>8.1666666666666625</v>
      </c>
      <c r="K114" s="123">
        <v>130</v>
      </c>
      <c r="L114" s="132">
        <f t="shared" si="2"/>
        <v>1061.6666666666661</v>
      </c>
      <c r="M114" s="35"/>
      <c r="N114" s="233">
        <v>43179</v>
      </c>
      <c r="O114" s="133">
        <v>9</v>
      </c>
      <c r="P114" s="232">
        <v>1</v>
      </c>
      <c r="Q114" s="232">
        <v>1</v>
      </c>
      <c r="R114" s="232">
        <v>1</v>
      </c>
      <c r="S114" s="232">
        <v>1</v>
      </c>
      <c r="T114" s="232">
        <v>0</v>
      </c>
      <c r="U114" s="232">
        <v>1</v>
      </c>
      <c r="V114" s="232">
        <v>1</v>
      </c>
      <c r="W114" s="232">
        <v>1</v>
      </c>
      <c r="X114" s="232">
        <v>1</v>
      </c>
      <c r="Y114" s="67">
        <f t="shared" si="3"/>
        <v>8</v>
      </c>
      <c r="Z114" s="68">
        <f t="shared" si="4"/>
        <v>0.88888888888888884</v>
      </c>
      <c r="AA114" s="57" t="s">
        <v>834</v>
      </c>
      <c r="AB114" s="18" t="str">
        <f t="shared" si="5"/>
        <v>-</v>
      </c>
      <c r="AD114" s="252"/>
    </row>
    <row r="115" spans="1:30" ht="12.75" customHeight="1">
      <c r="A115" s="58"/>
      <c r="B115" s="59"/>
      <c r="C115" s="35" t="s">
        <v>1</v>
      </c>
      <c r="D115" s="35" t="s">
        <v>713</v>
      </c>
      <c r="E115" s="166">
        <f>NETWORKDAYS(Итого!C$2,Отчёт!C$2,Итого!C$3)</f>
        <v>14</v>
      </c>
      <c r="F115" s="131">
        <v>0.58333333333333304</v>
      </c>
      <c r="G115" s="125">
        <v>1</v>
      </c>
      <c r="H115" s="71">
        <f t="shared" si="0"/>
        <v>0.58333333333333304</v>
      </c>
      <c r="I115" s="72">
        <v>11</v>
      </c>
      <c r="J115" s="73">
        <f t="shared" si="1"/>
        <v>8.1666666666666625</v>
      </c>
      <c r="K115" s="123">
        <v>130</v>
      </c>
      <c r="L115" s="132">
        <f t="shared" si="2"/>
        <v>1061.6666666666661</v>
      </c>
      <c r="M115" s="35"/>
      <c r="N115" s="233">
        <v>43179</v>
      </c>
      <c r="O115" s="133">
        <v>9</v>
      </c>
      <c r="P115" s="232">
        <v>1</v>
      </c>
      <c r="Q115" s="232">
        <v>1</v>
      </c>
      <c r="R115" s="232">
        <v>1</v>
      </c>
      <c r="S115" s="232">
        <v>1</v>
      </c>
      <c r="T115" s="232">
        <v>1</v>
      </c>
      <c r="U115" s="232">
        <v>1</v>
      </c>
      <c r="V115" s="232">
        <v>1</v>
      </c>
      <c r="W115" s="232">
        <v>1</v>
      </c>
      <c r="X115" s="232">
        <v>0</v>
      </c>
      <c r="Y115" s="67">
        <f t="shared" si="3"/>
        <v>8</v>
      </c>
      <c r="Z115" s="68">
        <f t="shared" si="4"/>
        <v>0.88888888888888884</v>
      </c>
      <c r="AA115" s="79" t="s">
        <v>842</v>
      </c>
      <c r="AB115" s="18" t="str">
        <f t="shared" si="5"/>
        <v>-</v>
      </c>
      <c r="AD115" s="252"/>
    </row>
    <row r="116" spans="1:30" ht="12.75" customHeight="1">
      <c r="A116" s="58"/>
      <c r="B116" s="59"/>
      <c r="C116" s="35" t="s">
        <v>1</v>
      </c>
      <c r="D116" s="35" t="s">
        <v>716</v>
      </c>
      <c r="E116" s="166">
        <f>NETWORKDAYS(Итого!C$2,Отчёт!C$2,Итого!C$3)</f>
        <v>14</v>
      </c>
      <c r="F116" s="131">
        <v>0.58333333333333304</v>
      </c>
      <c r="G116" s="125">
        <v>1</v>
      </c>
      <c r="H116" s="71">
        <f t="shared" si="0"/>
        <v>0.58333333333333304</v>
      </c>
      <c r="I116" s="72">
        <v>11</v>
      </c>
      <c r="J116" s="73">
        <f t="shared" si="1"/>
        <v>8.1666666666666625</v>
      </c>
      <c r="K116" s="123">
        <v>130</v>
      </c>
      <c r="L116" s="132">
        <f t="shared" si="2"/>
        <v>1061.6666666666661</v>
      </c>
      <c r="M116" s="35"/>
      <c r="N116" s="233">
        <v>43179</v>
      </c>
      <c r="O116" s="133">
        <v>9</v>
      </c>
      <c r="P116" s="232">
        <v>1</v>
      </c>
      <c r="Q116" s="232">
        <v>1</v>
      </c>
      <c r="R116" s="232">
        <v>1</v>
      </c>
      <c r="S116" s="232">
        <v>1</v>
      </c>
      <c r="T116" s="232">
        <v>1</v>
      </c>
      <c r="U116" s="232">
        <v>1</v>
      </c>
      <c r="V116" s="232">
        <v>1</v>
      </c>
      <c r="W116" s="232">
        <v>1</v>
      </c>
      <c r="X116" s="232">
        <v>1</v>
      </c>
      <c r="Y116" s="67">
        <f t="shared" si="3"/>
        <v>9</v>
      </c>
      <c r="Z116" s="68">
        <f t="shared" si="4"/>
        <v>1</v>
      </c>
      <c r="AA116" s="57"/>
      <c r="AB116" s="18" t="str">
        <f t="shared" si="5"/>
        <v>-</v>
      </c>
      <c r="AD116" s="252"/>
    </row>
    <row r="117" spans="1:30" ht="12.75" customHeight="1">
      <c r="A117" s="58"/>
      <c r="B117" s="59"/>
      <c r="C117" s="35" t="s">
        <v>1</v>
      </c>
      <c r="D117" s="35" t="s">
        <v>717</v>
      </c>
      <c r="E117" s="166">
        <f>NETWORKDAYS(Итого!C$2,Отчёт!C$2,Итого!C$3)</f>
        <v>14</v>
      </c>
      <c r="F117" s="131">
        <v>0.58333333333333304</v>
      </c>
      <c r="G117" s="125">
        <v>1</v>
      </c>
      <c r="H117" s="71">
        <f t="shared" si="0"/>
        <v>0.58333333333333304</v>
      </c>
      <c r="I117" s="72">
        <v>11</v>
      </c>
      <c r="J117" s="73">
        <f t="shared" si="1"/>
        <v>8.1666666666666625</v>
      </c>
      <c r="K117" s="123">
        <v>130</v>
      </c>
      <c r="L117" s="132">
        <f t="shared" si="2"/>
        <v>1061.6666666666661</v>
      </c>
      <c r="M117" s="35"/>
      <c r="N117" s="233">
        <v>43179</v>
      </c>
      <c r="O117" s="133">
        <v>9</v>
      </c>
      <c r="P117" s="232">
        <v>1</v>
      </c>
      <c r="Q117" s="232">
        <v>1</v>
      </c>
      <c r="R117" s="232">
        <v>1</v>
      </c>
      <c r="S117" s="232">
        <v>0</v>
      </c>
      <c r="T117" s="232">
        <v>1</v>
      </c>
      <c r="U117" s="232">
        <v>0</v>
      </c>
      <c r="V117" s="232">
        <v>0</v>
      </c>
      <c r="W117" s="232">
        <v>1</v>
      </c>
      <c r="X117" s="232">
        <v>1</v>
      </c>
      <c r="Y117" s="67">
        <f t="shared" si="3"/>
        <v>6</v>
      </c>
      <c r="Z117" s="68">
        <f t="shared" si="4"/>
        <v>0.66666666666666663</v>
      </c>
      <c r="AA117" s="57" t="s">
        <v>859</v>
      </c>
      <c r="AB117" s="18" t="str">
        <f t="shared" si="5"/>
        <v>-</v>
      </c>
      <c r="AD117" s="252"/>
    </row>
    <row r="118" spans="1:30" ht="12.75" customHeight="1">
      <c r="A118" s="58"/>
      <c r="B118" s="59"/>
      <c r="C118" s="35" t="s">
        <v>1</v>
      </c>
      <c r="D118" s="35" t="s">
        <v>720</v>
      </c>
      <c r="E118" s="166">
        <f>NETWORKDAYS(Итого!C$2,Отчёт!C$2,Итого!C$3)</f>
        <v>14</v>
      </c>
      <c r="F118" s="131">
        <v>0.58333333333333304</v>
      </c>
      <c r="G118" s="125">
        <v>1</v>
      </c>
      <c r="H118" s="71">
        <f t="shared" si="0"/>
        <v>0.58333333333333304</v>
      </c>
      <c r="I118" s="72">
        <v>11</v>
      </c>
      <c r="J118" s="73">
        <f t="shared" si="1"/>
        <v>8.1666666666666625</v>
      </c>
      <c r="K118" s="123">
        <v>130</v>
      </c>
      <c r="L118" s="132">
        <f t="shared" si="2"/>
        <v>1061.6666666666661</v>
      </c>
      <c r="M118" s="35"/>
      <c r="N118" s="233">
        <v>43179</v>
      </c>
      <c r="O118" s="133">
        <v>9</v>
      </c>
      <c r="P118" s="232">
        <v>1</v>
      </c>
      <c r="Q118" s="232">
        <v>1</v>
      </c>
      <c r="R118" s="232">
        <v>1</v>
      </c>
      <c r="S118" s="232">
        <v>1</v>
      </c>
      <c r="T118" s="232">
        <v>1</v>
      </c>
      <c r="U118" s="232">
        <v>1</v>
      </c>
      <c r="V118" s="232">
        <v>1</v>
      </c>
      <c r="W118" s="232">
        <v>1</v>
      </c>
      <c r="X118" s="232">
        <v>1</v>
      </c>
      <c r="Y118" s="67">
        <f t="shared" si="3"/>
        <v>9</v>
      </c>
      <c r="Z118" s="68">
        <f t="shared" si="4"/>
        <v>1</v>
      </c>
      <c r="AA118" s="57"/>
      <c r="AB118" s="18" t="str">
        <f t="shared" si="5"/>
        <v>-</v>
      </c>
      <c r="AD118" s="252"/>
    </row>
    <row r="119" spans="1:30" ht="12.75" customHeight="1">
      <c r="A119" s="58"/>
      <c r="B119" s="59"/>
      <c r="C119" s="35" t="s">
        <v>1</v>
      </c>
      <c r="D119" s="35" t="s">
        <v>722</v>
      </c>
      <c r="E119" s="166">
        <f>NETWORKDAYS(Итого!C$2,Отчёт!C$2,Итого!C$3)</f>
        <v>14</v>
      </c>
      <c r="F119" s="131">
        <v>0.58333333333333304</v>
      </c>
      <c r="G119" s="125">
        <v>1</v>
      </c>
      <c r="H119" s="71">
        <f t="shared" si="0"/>
        <v>0.58333333333333304</v>
      </c>
      <c r="I119" s="72">
        <v>11</v>
      </c>
      <c r="J119" s="73">
        <f t="shared" si="1"/>
        <v>8.1666666666666625</v>
      </c>
      <c r="K119" s="123">
        <v>130</v>
      </c>
      <c r="L119" s="132">
        <f t="shared" si="2"/>
        <v>1061.6666666666661</v>
      </c>
      <c r="M119" s="35"/>
      <c r="N119" s="233">
        <v>43179</v>
      </c>
      <c r="O119" s="133">
        <v>9</v>
      </c>
      <c r="P119" s="232">
        <v>1</v>
      </c>
      <c r="Q119" s="232">
        <v>1</v>
      </c>
      <c r="R119" s="232">
        <v>1</v>
      </c>
      <c r="S119" s="232">
        <v>1</v>
      </c>
      <c r="T119" s="232">
        <v>1</v>
      </c>
      <c r="U119" s="232">
        <v>1</v>
      </c>
      <c r="V119" s="232">
        <v>0</v>
      </c>
      <c r="W119" s="232">
        <v>1</v>
      </c>
      <c r="X119" s="232">
        <v>1</v>
      </c>
      <c r="Y119" s="67">
        <f t="shared" si="3"/>
        <v>8</v>
      </c>
      <c r="Z119" s="68">
        <f t="shared" si="4"/>
        <v>0.88888888888888884</v>
      </c>
      <c r="AA119" s="237" t="s">
        <v>845</v>
      </c>
      <c r="AB119" s="18" t="str">
        <f t="shared" si="5"/>
        <v>-</v>
      </c>
      <c r="AD119" s="252"/>
    </row>
    <row r="120" spans="1:30" ht="12.75" customHeight="1">
      <c r="A120" s="58"/>
      <c r="B120" s="59"/>
      <c r="C120" s="35" t="s">
        <v>1</v>
      </c>
      <c r="D120" s="35" t="s">
        <v>725</v>
      </c>
      <c r="E120" s="166">
        <f>NETWORKDAYS(Итого!C$2,Отчёт!C$2,Итого!C$3)</f>
        <v>14</v>
      </c>
      <c r="F120" s="131">
        <v>0.58333333333333304</v>
      </c>
      <c r="G120" s="125">
        <v>1</v>
      </c>
      <c r="H120" s="71">
        <f t="shared" si="0"/>
        <v>0.58333333333333304</v>
      </c>
      <c r="I120" s="72">
        <v>11</v>
      </c>
      <c r="J120" s="73">
        <f t="shared" si="1"/>
        <v>8.1666666666666625</v>
      </c>
      <c r="K120" s="123">
        <v>130</v>
      </c>
      <c r="L120" s="132">
        <f t="shared" si="2"/>
        <v>1061.6666666666661</v>
      </c>
      <c r="M120" s="35"/>
      <c r="N120" s="233">
        <v>43179</v>
      </c>
      <c r="O120" s="133">
        <v>9</v>
      </c>
      <c r="P120" s="232">
        <v>0</v>
      </c>
      <c r="Q120" s="232">
        <v>1</v>
      </c>
      <c r="R120" s="232">
        <v>1</v>
      </c>
      <c r="S120" s="232">
        <v>0</v>
      </c>
      <c r="T120" s="232">
        <v>1</v>
      </c>
      <c r="U120" s="232">
        <v>1</v>
      </c>
      <c r="V120" s="232">
        <v>1</v>
      </c>
      <c r="W120" s="232">
        <v>1</v>
      </c>
      <c r="X120" s="232">
        <v>1</v>
      </c>
      <c r="Y120" s="67">
        <f t="shared" si="3"/>
        <v>7</v>
      </c>
      <c r="Z120" s="68">
        <f t="shared" si="4"/>
        <v>0.77777777777777779</v>
      </c>
      <c r="AA120" s="57" t="s">
        <v>822</v>
      </c>
      <c r="AB120" s="18" t="str">
        <f t="shared" si="5"/>
        <v>-</v>
      </c>
      <c r="AD120" s="252"/>
    </row>
    <row r="121" spans="1:30" ht="12.75" customHeight="1">
      <c r="A121" s="58"/>
      <c r="B121" s="59"/>
      <c r="C121" s="35" t="s">
        <v>1</v>
      </c>
      <c r="D121" s="35" t="s">
        <v>733</v>
      </c>
      <c r="E121" s="166">
        <f>NETWORKDAYS(Итого!C$2,Отчёт!C$2,Итого!C$3)</f>
        <v>14</v>
      </c>
      <c r="F121" s="131">
        <v>0.58333333333333304</v>
      </c>
      <c r="G121" s="125">
        <v>1</v>
      </c>
      <c r="H121" s="71">
        <f t="shared" si="0"/>
        <v>0.58333333333333304</v>
      </c>
      <c r="I121" s="72">
        <v>11</v>
      </c>
      <c r="J121" s="73">
        <f t="shared" si="1"/>
        <v>8.1666666666666625</v>
      </c>
      <c r="K121" s="123">
        <v>130</v>
      </c>
      <c r="L121" s="132">
        <f t="shared" si="2"/>
        <v>1061.6666666666661</v>
      </c>
      <c r="M121" s="35"/>
      <c r="N121" s="233">
        <v>43179</v>
      </c>
      <c r="O121" s="133">
        <v>9</v>
      </c>
      <c r="P121" s="232">
        <v>1</v>
      </c>
      <c r="Q121" s="232">
        <v>1</v>
      </c>
      <c r="R121" s="232">
        <v>1</v>
      </c>
      <c r="S121" s="232">
        <v>1</v>
      </c>
      <c r="T121" s="232">
        <v>0</v>
      </c>
      <c r="U121" s="232">
        <v>1</v>
      </c>
      <c r="V121" s="232">
        <v>1</v>
      </c>
      <c r="W121" s="232">
        <v>1</v>
      </c>
      <c r="X121" s="232">
        <v>0</v>
      </c>
      <c r="Y121" s="67">
        <f t="shared" si="3"/>
        <v>7</v>
      </c>
      <c r="Z121" s="68">
        <f t="shared" si="4"/>
        <v>0.77777777777777779</v>
      </c>
      <c r="AA121" s="57" t="s">
        <v>817</v>
      </c>
      <c r="AB121" s="18" t="str">
        <f t="shared" si="5"/>
        <v>-</v>
      </c>
      <c r="AD121" s="252"/>
    </row>
    <row r="122" spans="1:30" ht="12.75" customHeight="1">
      <c r="A122" s="58"/>
      <c r="B122" s="59"/>
      <c r="C122" s="35" t="s">
        <v>1</v>
      </c>
      <c r="D122" s="35" t="s">
        <v>803</v>
      </c>
      <c r="E122" s="166">
        <f>NETWORKDAYS(Итого!C$2,Отчёт!C$2,Итого!C$3)</f>
        <v>14</v>
      </c>
      <c r="F122" s="131">
        <v>0.58333333333333304</v>
      </c>
      <c r="G122" s="125">
        <v>1</v>
      </c>
      <c r="H122" s="71">
        <f t="shared" ref="H122" si="6">G122*F122</f>
        <v>0.58333333333333304</v>
      </c>
      <c r="I122" s="72">
        <v>12</v>
      </c>
      <c r="J122" s="73">
        <f t="shared" ref="J122" si="7">H122*E122</f>
        <v>8.1666666666666625</v>
      </c>
      <c r="K122" s="123">
        <v>130</v>
      </c>
      <c r="L122" s="132">
        <f t="shared" ref="L122" si="8">K122*J122</f>
        <v>1061.6666666666661</v>
      </c>
      <c r="M122" s="35"/>
      <c r="N122" s="233">
        <v>43179</v>
      </c>
      <c r="O122" s="133">
        <v>9</v>
      </c>
      <c r="P122" s="232">
        <v>1</v>
      </c>
      <c r="Q122" s="232">
        <v>1</v>
      </c>
      <c r="R122" s="232">
        <v>0</v>
      </c>
      <c r="S122" s="232">
        <v>1</v>
      </c>
      <c r="T122" s="232">
        <v>1</v>
      </c>
      <c r="U122" s="232">
        <v>1</v>
      </c>
      <c r="V122" s="232">
        <v>1</v>
      </c>
      <c r="W122" s="232">
        <v>1</v>
      </c>
      <c r="X122" s="232">
        <v>1</v>
      </c>
      <c r="Y122" s="67">
        <f t="shared" ref="Y122" si="9">COUNTIF(P122:X122,1)</f>
        <v>8</v>
      </c>
      <c r="Z122" s="68">
        <f t="shared" ref="Z122" si="10">Y122/O122</f>
        <v>0.88888888888888884</v>
      </c>
      <c r="AA122" s="57" t="s">
        <v>859</v>
      </c>
      <c r="AB122" s="18" t="str">
        <f t="shared" si="5"/>
        <v>-</v>
      </c>
      <c r="AD122" s="252"/>
    </row>
    <row r="123" spans="1:30" ht="12.75" customHeight="1">
      <c r="A123" s="58"/>
      <c r="B123" s="59"/>
      <c r="C123" s="35" t="s">
        <v>1</v>
      </c>
      <c r="D123" s="35" t="s">
        <v>844</v>
      </c>
      <c r="E123" s="166">
        <f>NETWORKDAYS(Итого!C$2,Отчёт!C$2,Итого!C$3)-2</f>
        <v>12</v>
      </c>
      <c r="F123" s="131">
        <v>0.58333333333333304</v>
      </c>
      <c r="G123" s="125">
        <v>1</v>
      </c>
      <c r="H123" s="71">
        <f t="shared" ref="H123" si="11">G123*F123</f>
        <v>0.58333333333333304</v>
      </c>
      <c r="I123" s="72">
        <v>13</v>
      </c>
      <c r="J123" s="73">
        <f t="shared" ref="J123" si="12">H123*E123</f>
        <v>6.9999999999999964</v>
      </c>
      <c r="K123" s="123">
        <v>130</v>
      </c>
      <c r="L123" s="132">
        <f t="shared" ref="L123" si="13">K123*J123</f>
        <v>909.99999999999955</v>
      </c>
      <c r="M123" s="35"/>
      <c r="N123" s="233">
        <v>43179</v>
      </c>
      <c r="O123" s="133">
        <v>9</v>
      </c>
      <c r="P123" s="232">
        <v>1</v>
      </c>
      <c r="Q123" s="232">
        <v>1</v>
      </c>
      <c r="R123" s="232">
        <v>1</v>
      </c>
      <c r="S123" s="232">
        <v>1</v>
      </c>
      <c r="T123" s="232">
        <v>1</v>
      </c>
      <c r="U123" s="232">
        <v>1</v>
      </c>
      <c r="V123" s="232">
        <v>1</v>
      </c>
      <c r="W123" s="232">
        <v>1</v>
      </c>
      <c r="X123" s="232">
        <v>1</v>
      </c>
      <c r="Y123" s="67">
        <f t="shared" ref="Y123" si="14">COUNTIF(P123:X123,1)</f>
        <v>9</v>
      </c>
      <c r="Z123" s="68">
        <f t="shared" ref="Z123" si="15">Y123/O123</f>
        <v>1</v>
      </c>
      <c r="AA123" s="57"/>
      <c r="AB123" s="18" t="str">
        <f t="shared" ref="AB123" si="16">IF(OR(AND(E123&gt;0,Z123&gt;0),AND(E123=0,Z123=0)),"-","Что-то не так!")</f>
        <v>-</v>
      </c>
      <c r="AD123" s="252"/>
    </row>
    <row r="124" spans="1:30" ht="12.75" customHeight="1">
      <c r="D124" s="30"/>
      <c r="X124" s="18" t="s">
        <v>134</v>
      </c>
      <c r="Y124" s="225">
        <f>COUNT(N3:N18)</f>
        <v>16</v>
      </c>
      <c r="AA124" s="34"/>
    </row>
    <row r="125" spans="1:30" ht="12.75" customHeight="1">
      <c r="D125" s="30"/>
      <c r="X125" s="18" t="s">
        <v>749</v>
      </c>
      <c r="Y125" s="225">
        <f>COUNT(N19:N123)</f>
        <v>105</v>
      </c>
      <c r="AA125" s="34"/>
    </row>
    <row r="126" spans="1:30" ht="12.75" customHeight="1">
      <c r="D126" s="30"/>
      <c r="X126" s="18" t="s">
        <v>244</v>
      </c>
      <c r="Y126" s="115">
        <f>COUNTIF(N3:N123, "=20.03.18")</f>
        <v>121</v>
      </c>
      <c r="AA126" s="34"/>
    </row>
    <row r="127" spans="1:30" ht="12.75" customHeight="1">
      <c r="D127" s="30"/>
      <c r="AA127" s="34"/>
    </row>
  </sheetData>
  <autoFilter ref="A2:AA118"/>
  <mergeCells count="1">
    <mergeCell ref="AE1:AH1"/>
  </mergeCells>
  <conditionalFormatting sqref="Z3:Z119">
    <cfRule type="cellIs" dxfId="19" priority="41" stopIfTrue="1" operator="greaterThan">
      <formula>1</formula>
    </cfRule>
  </conditionalFormatting>
  <conditionalFormatting sqref="Z120:Z123">
    <cfRule type="cellIs" dxfId="18" priority="42" stopIfTrue="1" operator="greaterThan">
      <formula>1</formula>
    </cfRule>
  </conditionalFormatting>
  <conditionalFormatting sqref="P107:W121">
    <cfRule type="cellIs" dxfId="17" priority="13" operator="equal">
      <formula>1</formula>
    </cfRule>
  </conditionalFormatting>
  <conditionalFormatting sqref="X107:X121">
    <cfRule type="cellIs" dxfId="16" priority="12" operator="equal">
      <formula>1</formula>
    </cfRule>
  </conditionalFormatting>
  <conditionalFormatting sqref="P122:W122">
    <cfRule type="cellIs" dxfId="15" priority="7" operator="equal">
      <formula>1</formula>
    </cfRule>
  </conditionalFormatting>
  <conditionalFormatting sqref="X122">
    <cfRule type="cellIs" dxfId="14" priority="6" operator="equal">
      <formula>1</formula>
    </cfRule>
  </conditionalFormatting>
  <conditionalFormatting sqref="P3:S106 T3:T77 U3:X106 T79:T106">
    <cfRule type="cellIs" dxfId="13" priority="5" stopIfTrue="1" operator="equal">
      <formula>1</formula>
    </cfRule>
  </conditionalFormatting>
  <conditionalFormatting sqref="P123:W123">
    <cfRule type="cellIs" dxfId="12" priority="2" operator="equal">
      <formula>1</formula>
    </cfRule>
  </conditionalFormatting>
  <conditionalFormatting sqref="X123">
    <cfRule type="cellIs" dxfId="11" priority="1" operator="equal">
      <formula>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" operator="notEqual" id="{2F2B8981-CB8D-487C-92EF-1E0AD9F76920}">
            <xm:f>Отчёт!$C$2</xm:f>
            <x14:dxf>
              <fill>
                <patternFill>
                  <bgColor rgb="FFF4C7C3"/>
                </patternFill>
              </fill>
            </x14:dxf>
          </x14:cfRule>
          <xm:sqref>N3:N123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zoomScale="55" zoomScaleNormal="5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U44" sqref="U44"/>
    </sheetView>
  </sheetViews>
  <sheetFormatPr defaultColWidth="14.42578125" defaultRowHeight="15" customHeight="1" outlineLevelCol="1"/>
  <cols>
    <col min="1" max="3" width="6.28515625" customWidth="1"/>
    <col min="4" max="4" width="41.140625" customWidth="1"/>
    <col min="5" max="12" width="9.140625" customWidth="1" outlineLevel="1"/>
    <col min="13" max="13" width="12.140625" bestFit="1" customWidth="1"/>
    <col min="14" max="14" width="9.28515625" customWidth="1"/>
    <col min="15" max="15" width="9.140625" customWidth="1" outlineLevel="1"/>
    <col min="16" max="16" width="11.85546875" customWidth="1" outlineLevel="1"/>
    <col min="17" max="17" width="10.28515625" customWidth="1" outlineLevel="1"/>
    <col min="18" max="19" width="9.7109375" customWidth="1" outlineLevel="1"/>
    <col min="20" max="20" width="11.42578125" customWidth="1" outlineLevel="1"/>
    <col min="21" max="21" width="12.28515625" customWidth="1" outlineLevel="1"/>
    <col min="22" max="22" width="10.7109375" customWidth="1" outlineLevel="1"/>
    <col min="23" max="23" width="12.140625" customWidth="1" outlineLevel="1"/>
    <col min="24" max="24" width="12.85546875" customWidth="1" outlineLevel="1"/>
    <col min="25" max="25" width="9.140625" customWidth="1" outlineLevel="1"/>
    <col min="26" max="26" width="8.7109375" customWidth="1" outlineLevel="1"/>
    <col min="27" max="27" width="43.5703125" customWidth="1"/>
    <col min="28" max="28" width="8.7109375" customWidth="1"/>
    <col min="29" max="29" width="2.7109375" customWidth="1"/>
  </cols>
  <sheetData>
    <row r="1" spans="1:33" ht="12.75" customHeight="1">
      <c r="B1" s="26"/>
      <c r="D1" s="30"/>
      <c r="L1" s="31">
        <f>SUM(L3:L36)</f>
        <v>54448.333333333328</v>
      </c>
      <c r="M1" s="83"/>
      <c r="N1" s="83"/>
      <c r="Z1" s="118"/>
      <c r="AA1" s="30"/>
      <c r="AD1" s="277" t="s">
        <v>798</v>
      </c>
      <c r="AE1" s="277"/>
      <c r="AF1" s="278"/>
      <c r="AG1" s="278"/>
    </row>
    <row r="2" spans="1:33" ht="136.5" customHeight="1">
      <c r="A2" s="35" t="s">
        <v>29</v>
      </c>
      <c r="B2" s="8" t="s">
        <v>30</v>
      </c>
      <c r="C2" s="170" t="s">
        <v>31</v>
      </c>
      <c r="D2" s="171" t="s">
        <v>32</v>
      </c>
      <c r="E2" s="37" t="s">
        <v>33</v>
      </c>
      <c r="F2" s="38" t="s">
        <v>34</v>
      </c>
      <c r="G2" s="37" t="s">
        <v>35</v>
      </c>
      <c r="H2" s="37" t="s">
        <v>36</v>
      </c>
      <c r="I2" s="38" t="s">
        <v>37</v>
      </c>
      <c r="J2" s="39" t="s">
        <v>38</v>
      </c>
      <c r="K2" s="37" t="s">
        <v>39</v>
      </c>
      <c r="L2" s="37" t="s">
        <v>40</v>
      </c>
      <c r="M2" s="172" t="s">
        <v>43</v>
      </c>
      <c r="N2" s="172" t="s">
        <v>41</v>
      </c>
      <c r="O2" s="173" t="s">
        <v>42</v>
      </c>
      <c r="P2" s="174" t="s">
        <v>341</v>
      </c>
      <c r="Q2" s="174" t="s">
        <v>47</v>
      </c>
      <c r="R2" s="174" t="s">
        <v>48</v>
      </c>
      <c r="S2" s="174" t="s">
        <v>49</v>
      </c>
      <c r="T2" s="174" t="s">
        <v>50</v>
      </c>
      <c r="U2" s="174" t="s">
        <v>51</v>
      </c>
      <c r="V2" s="175" t="s">
        <v>447</v>
      </c>
      <c r="W2" s="175" t="s">
        <v>245</v>
      </c>
      <c r="X2" s="174" t="s">
        <v>58</v>
      </c>
      <c r="Y2" s="173" t="s">
        <v>60</v>
      </c>
      <c r="Z2" s="176" t="s">
        <v>5</v>
      </c>
      <c r="AA2" s="177" t="s">
        <v>61</v>
      </c>
      <c r="AB2" s="30" t="s">
        <v>62</v>
      </c>
      <c r="AC2" s="252"/>
      <c r="AD2" s="253" t="s">
        <v>799</v>
      </c>
      <c r="AE2" s="254" t="s">
        <v>800</v>
      </c>
      <c r="AF2" s="255" t="s">
        <v>801</v>
      </c>
      <c r="AG2" s="256" t="s">
        <v>802</v>
      </c>
    </row>
    <row r="3" spans="1:33" ht="12.75" customHeight="1">
      <c r="A3" s="122">
        <v>140</v>
      </c>
      <c r="B3" s="93" t="s">
        <v>346</v>
      </c>
      <c r="C3" s="178" t="s">
        <v>451</v>
      </c>
      <c r="D3" s="179" t="s">
        <v>453</v>
      </c>
      <c r="E3" s="180">
        <f>NETWORKDAYS(Итого!C$2,Отчёт!C$2,Итого!C$3)</f>
        <v>14</v>
      </c>
      <c r="F3" s="181">
        <v>0.5</v>
      </c>
      <c r="G3" s="180">
        <v>2</v>
      </c>
      <c r="H3" s="182">
        <f t="shared" ref="H3:H36" si="0">G3*F3</f>
        <v>1</v>
      </c>
      <c r="I3" s="183">
        <v>9</v>
      </c>
      <c r="J3" s="184">
        <f t="shared" ref="J3:J36" si="1">H3*E3</f>
        <v>14</v>
      </c>
      <c r="K3" s="185">
        <v>130</v>
      </c>
      <c r="L3" s="186">
        <f t="shared" ref="L3:L36" si="2">K3*J3</f>
        <v>1820</v>
      </c>
      <c r="M3" s="234">
        <v>43179</v>
      </c>
      <c r="N3" s="122"/>
      <c r="O3" s="187">
        <f>9-COUNTIF(P3:X3,"х")</f>
        <v>9</v>
      </c>
      <c r="P3" s="232">
        <v>1</v>
      </c>
      <c r="Q3" s="232">
        <v>1</v>
      </c>
      <c r="R3" s="232">
        <v>1</v>
      </c>
      <c r="S3" s="232">
        <v>1</v>
      </c>
      <c r="T3" s="232">
        <v>1</v>
      </c>
      <c r="U3" s="232">
        <v>1</v>
      </c>
      <c r="V3" s="232">
        <v>1</v>
      </c>
      <c r="W3" s="232">
        <v>1</v>
      </c>
      <c r="X3" s="232">
        <v>1</v>
      </c>
      <c r="Y3" s="188">
        <f t="shared" ref="Y3:Y36" si="3">COUNTIF(P3:X3, "=1")</f>
        <v>9</v>
      </c>
      <c r="Z3" s="189">
        <f t="shared" ref="Z3:Z36" si="4">Y3/O3</f>
        <v>1</v>
      </c>
      <c r="AA3" s="190"/>
      <c r="AB3" s="18" t="str">
        <f t="shared" ref="AB3:AB26" si="5">IF(OR(AND(E3&gt;0,Z3&gt;0),AND(E3=0,Z3=0)),"-","Что-то не так!")</f>
        <v>-</v>
      </c>
      <c r="AC3" s="252"/>
    </row>
    <row r="4" spans="1:33" ht="12.75" customHeight="1">
      <c r="A4" s="35">
        <v>141</v>
      </c>
      <c r="B4" s="8" t="s">
        <v>346</v>
      </c>
      <c r="C4" s="170" t="s">
        <v>455</v>
      </c>
      <c r="D4" s="100" t="s">
        <v>456</v>
      </c>
      <c r="E4" s="191">
        <f>NETWORKDAYS(Итого!C$2,Отчёт!C$2,Итого!C$3)</f>
        <v>14</v>
      </c>
      <c r="F4" s="181">
        <v>0.5</v>
      </c>
      <c r="G4" s="191">
        <v>2</v>
      </c>
      <c r="H4" s="192">
        <f t="shared" si="0"/>
        <v>1</v>
      </c>
      <c r="I4" s="193">
        <v>9</v>
      </c>
      <c r="J4" s="194">
        <f t="shared" si="1"/>
        <v>14</v>
      </c>
      <c r="K4" s="195">
        <v>130</v>
      </c>
      <c r="L4" s="204">
        <f t="shared" si="2"/>
        <v>1820</v>
      </c>
      <c r="M4" s="234">
        <v>43179</v>
      </c>
      <c r="N4" s="35"/>
      <c r="O4" s="187">
        <f t="shared" ref="O4:O36" si="6">9-COUNTIF(P4:X4,"х")</f>
        <v>9</v>
      </c>
      <c r="P4" s="232">
        <v>1</v>
      </c>
      <c r="Q4" s="232">
        <v>1</v>
      </c>
      <c r="R4" s="232">
        <v>1</v>
      </c>
      <c r="S4" s="232">
        <v>1</v>
      </c>
      <c r="T4" s="232">
        <v>1</v>
      </c>
      <c r="U4" s="232">
        <v>1</v>
      </c>
      <c r="V4" s="232">
        <v>1</v>
      </c>
      <c r="W4" s="232">
        <v>1</v>
      </c>
      <c r="X4" s="232">
        <v>0</v>
      </c>
      <c r="Y4" s="205">
        <f t="shared" si="3"/>
        <v>8</v>
      </c>
      <c r="Z4" s="206">
        <f t="shared" si="4"/>
        <v>0.88888888888888884</v>
      </c>
      <c r="AA4" s="207" t="s">
        <v>859</v>
      </c>
      <c r="AB4" s="18" t="str">
        <f t="shared" si="5"/>
        <v>-</v>
      </c>
      <c r="AC4" s="252"/>
    </row>
    <row r="5" spans="1:33" ht="12.75" customHeight="1">
      <c r="A5" s="35">
        <v>142</v>
      </c>
      <c r="B5" s="8" t="s">
        <v>346</v>
      </c>
      <c r="C5" s="170" t="s">
        <v>494</v>
      </c>
      <c r="D5" s="100" t="s">
        <v>495</v>
      </c>
      <c r="E5" s="191">
        <f>NETWORKDAYS(Итого!C$2,Отчёт!C$2,Итого!C$3)</f>
        <v>14</v>
      </c>
      <c r="F5" s="181">
        <v>0.5</v>
      </c>
      <c r="G5" s="191">
        <v>2</v>
      </c>
      <c r="H5" s="192">
        <f t="shared" si="0"/>
        <v>1</v>
      </c>
      <c r="I5" s="193">
        <v>9</v>
      </c>
      <c r="J5" s="194">
        <f t="shared" si="1"/>
        <v>14</v>
      </c>
      <c r="K5" s="195">
        <v>130</v>
      </c>
      <c r="L5" s="204">
        <f t="shared" si="2"/>
        <v>1820</v>
      </c>
      <c r="M5" s="234">
        <v>43179</v>
      </c>
      <c r="N5" s="35"/>
      <c r="O5" s="187">
        <f t="shared" si="6"/>
        <v>9</v>
      </c>
      <c r="P5" s="232">
        <v>1</v>
      </c>
      <c r="Q5" s="232">
        <v>1</v>
      </c>
      <c r="R5" s="232">
        <v>1</v>
      </c>
      <c r="S5" s="232">
        <v>1</v>
      </c>
      <c r="T5" s="232">
        <v>1</v>
      </c>
      <c r="U5" s="232">
        <v>1</v>
      </c>
      <c r="V5" s="232">
        <v>1</v>
      </c>
      <c r="W5" s="232">
        <v>1</v>
      </c>
      <c r="X5" s="232">
        <v>1</v>
      </c>
      <c r="Y5" s="205">
        <f t="shared" si="3"/>
        <v>9</v>
      </c>
      <c r="Z5" s="206">
        <f t="shared" si="4"/>
        <v>1</v>
      </c>
      <c r="AA5" s="207"/>
      <c r="AB5" s="18" t="str">
        <f t="shared" si="5"/>
        <v>-</v>
      </c>
      <c r="AC5" s="252"/>
    </row>
    <row r="6" spans="1:33" ht="12.75" customHeight="1">
      <c r="A6" s="35">
        <v>143</v>
      </c>
      <c r="B6" s="8" t="s">
        <v>346</v>
      </c>
      <c r="C6" s="170" t="s">
        <v>497</v>
      </c>
      <c r="D6" s="100" t="s">
        <v>498</v>
      </c>
      <c r="E6" s="191">
        <f>NETWORKDAYS(Итого!C$2,Отчёт!C$2,Итого!C$3)</f>
        <v>14</v>
      </c>
      <c r="F6" s="181">
        <v>0.5</v>
      </c>
      <c r="G6" s="191">
        <v>2</v>
      </c>
      <c r="H6" s="192">
        <f t="shared" si="0"/>
        <v>1</v>
      </c>
      <c r="I6" s="193">
        <v>9</v>
      </c>
      <c r="J6" s="194">
        <f t="shared" si="1"/>
        <v>14</v>
      </c>
      <c r="K6" s="195">
        <v>130</v>
      </c>
      <c r="L6" s="204">
        <f t="shared" si="2"/>
        <v>1820</v>
      </c>
      <c r="M6" s="234">
        <v>43179</v>
      </c>
      <c r="N6" s="35"/>
      <c r="O6" s="187">
        <f t="shared" si="6"/>
        <v>9</v>
      </c>
      <c r="P6" s="232">
        <v>1</v>
      </c>
      <c r="Q6" s="232">
        <v>1</v>
      </c>
      <c r="R6" s="232">
        <v>1</v>
      </c>
      <c r="S6" s="232">
        <v>1</v>
      </c>
      <c r="T6" s="232">
        <v>1</v>
      </c>
      <c r="U6" s="232">
        <v>1</v>
      </c>
      <c r="V6" s="232">
        <v>1</v>
      </c>
      <c r="W6" s="232">
        <v>1</v>
      </c>
      <c r="X6" s="232">
        <v>1</v>
      </c>
      <c r="Y6" s="205">
        <f t="shared" si="3"/>
        <v>9</v>
      </c>
      <c r="Z6" s="206">
        <f t="shared" si="4"/>
        <v>1</v>
      </c>
      <c r="AA6" s="207"/>
      <c r="AB6" s="18" t="str">
        <f t="shared" si="5"/>
        <v>-</v>
      </c>
      <c r="AC6" s="252"/>
    </row>
    <row r="7" spans="1:33" ht="12.75" customHeight="1">
      <c r="A7" s="35">
        <v>144</v>
      </c>
      <c r="B7" s="8" t="s">
        <v>346</v>
      </c>
      <c r="C7" s="170" t="s">
        <v>507</v>
      </c>
      <c r="D7" s="100" t="s">
        <v>508</v>
      </c>
      <c r="E7" s="191">
        <f>NETWORKDAYS(Итого!C$2,Отчёт!C$2,Итого!C$3)</f>
        <v>14</v>
      </c>
      <c r="F7" s="181">
        <v>0.5</v>
      </c>
      <c r="G7" s="191">
        <v>2</v>
      </c>
      <c r="H7" s="192">
        <f t="shared" si="0"/>
        <v>1</v>
      </c>
      <c r="I7" s="193">
        <v>9</v>
      </c>
      <c r="J7" s="194">
        <f t="shared" si="1"/>
        <v>14</v>
      </c>
      <c r="K7" s="195">
        <v>130</v>
      </c>
      <c r="L7" s="204">
        <f t="shared" si="2"/>
        <v>1820</v>
      </c>
      <c r="M7" s="234">
        <v>43179</v>
      </c>
      <c r="N7" s="35"/>
      <c r="O7" s="187">
        <f t="shared" si="6"/>
        <v>9</v>
      </c>
      <c r="P7" s="232">
        <v>1</v>
      </c>
      <c r="Q7" s="232">
        <v>1</v>
      </c>
      <c r="R7" s="232">
        <v>1</v>
      </c>
      <c r="S7" s="232">
        <v>0</v>
      </c>
      <c r="T7" s="232">
        <v>1</v>
      </c>
      <c r="U7" s="232">
        <v>1</v>
      </c>
      <c r="V7" s="232">
        <v>1</v>
      </c>
      <c r="W7" s="232">
        <v>1</v>
      </c>
      <c r="X7" s="232">
        <v>1</v>
      </c>
      <c r="Y7" s="205">
        <f t="shared" si="3"/>
        <v>8</v>
      </c>
      <c r="Z7" s="206">
        <f t="shared" si="4"/>
        <v>0.88888888888888884</v>
      </c>
      <c r="AA7" s="207" t="s">
        <v>859</v>
      </c>
      <c r="AB7" s="18" t="str">
        <f t="shared" si="5"/>
        <v>-</v>
      </c>
      <c r="AC7" s="252"/>
    </row>
    <row r="8" spans="1:33" ht="12.75" customHeight="1">
      <c r="A8" s="35">
        <v>145</v>
      </c>
      <c r="B8" s="8" t="s">
        <v>346</v>
      </c>
      <c r="C8" s="170" t="s">
        <v>509</v>
      </c>
      <c r="D8" s="100" t="s">
        <v>510</v>
      </c>
      <c r="E8" s="191">
        <f>NETWORKDAYS(Итого!C$2,Отчёт!C$2,Итого!C$3)</f>
        <v>14</v>
      </c>
      <c r="F8" s="181">
        <v>0.5</v>
      </c>
      <c r="G8" s="191">
        <v>2</v>
      </c>
      <c r="H8" s="192">
        <f t="shared" si="0"/>
        <v>1</v>
      </c>
      <c r="I8" s="193">
        <v>9</v>
      </c>
      <c r="J8" s="194">
        <f t="shared" si="1"/>
        <v>14</v>
      </c>
      <c r="K8" s="195">
        <v>130</v>
      </c>
      <c r="L8" s="204">
        <f t="shared" si="2"/>
        <v>1820</v>
      </c>
      <c r="M8" s="234">
        <v>43179</v>
      </c>
      <c r="N8" s="35"/>
      <c r="O8" s="187">
        <f t="shared" si="6"/>
        <v>9</v>
      </c>
      <c r="P8" s="232">
        <v>1</v>
      </c>
      <c r="Q8" s="232">
        <v>1</v>
      </c>
      <c r="R8" s="232">
        <v>1</v>
      </c>
      <c r="S8" s="232">
        <v>1</v>
      </c>
      <c r="T8" s="232">
        <v>1</v>
      </c>
      <c r="U8" s="232">
        <v>1</v>
      </c>
      <c r="V8" s="232">
        <v>1</v>
      </c>
      <c r="W8" s="232">
        <v>1</v>
      </c>
      <c r="X8" s="232">
        <v>1</v>
      </c>
      <c r="Y8" s="205">
        <f t="shared" si="3"/>
        <v>9</v>
      </c>
      <c r="Z8" s="206">
        <f t="shared" si="4"/>
        <v>1</v>
      </c>
      <c r="AA8" s="207"/>
      <c r="AB8" s="18" t="str">
        <f t="shared" si="5"/>
        <v>-</v>
      </c>
      <c r="AC8" s="252"/>
    </row>
    <row r="9" spans="1:33" ht="12.75" customHeight="1">
      <c r="A9" s="35">
        <v>146</v>
      </c>
      <c r="B9" s="8" t="s">
        <v>346</v>
      </c>
      <c r="C9" s="170" t="s">
        <v>511</v>
      </c>
      <c r="D9" s="100" t="s">
        <v>512</v>
      </c>
      <c r="E9" s="191">
        <f>NETWORKDAYS(Итого!C$2,Отчёт!C$2,Итого!C$3)</f>
        <v>14</v>
      </c>
      <c r="F9" s="181">
        <v>0.5</v>
      </c>
      <c r="G9" s="191">
        <v>2</v>
      </c>
      <c r="H9" s="192">
        <f t="shared" si="0"/>
        <v>1</v>
      </c>
      <c r="I9" s="193">
        <v>9</v>
      </c>
      <c r="J9" s="194">
        <f t="shared" si="1"/>
        <v>14</v>
      </c>
      <c r="K9" s="195">
        <v>130</v>
      </c>
      <c r="L9" s="204">
        <f t="shared" si="2"/>
        <v>1820</v>
      </c>
      <c r="M9" s="234">
        <v>43179</v>
      </c>
      <c r="N9" s="35"/>
      <c r="O9" s="187">
        <f t="shared" si="6"/>
        <v>9</v>
      </c>
      <c r="P9" s="232">
        <v>1</v>
      </c>
      <c r="Q9" s="232">
        <v>1</v>
      </c>
      <c r="R9" s="232">
        <v>1</v>
      </c>
      <c r="S9" s="232">
        <v>1</v>
      </c>
      <c r="T9" s="232">
        <v>1</v>
      </c>
      <c r="U9" s="232">
        <v>1</v>
      </c>
      <c r="V9" s="232">
        <v>1</v>
      </c>
      <c r="W9" s="232">
        <v>1</v>
      </c>
      <c r="X9" s="232">
        <v>1</v>
      </c>
      <c r="Y9" s="205">
        <f t="shared" si="3"/>
        <v>9</v>
      </c>
      <c r="Z9" s="206">
        <f t="shared" si="4"/>
        <v>1</v>
      </c>
      <c r="AA9" s="207"/>
      <c r="AB9" s="18" t="str">
        <f t="shared" si="5"/>
        <v>-</v>
      </c>
      <c r="AC9" s="252"/>
    </row>
    <row r="10" spans="1:33" ht="12.75" customHeight="1">
      <c r="A10" s="35">
        <v>147</v>
      </c>
      <c r="B10" s="8" t="s">
        <v>346</v>
      </c>
      <c r="C10" s="170" t="s">
        <v>513</v>
      </c>
      <c r="D10" s="100" t="s">
        <v>514</v>
      </c>
      <c r="E10" s="191">
        <f>NETWORKDAYS(Итого!C$2,Отчёт!C$2,Итого!C$3)</f>
        <v>14</v>
      </c>
      <c r="F10" s="181">
        <v>0.5</v>
      </c>
      <c r="G10" s="191">
        <v>2</v>
      </c>
      <c r="H10" s="192">
        <f t="shared" si="0"/>
        <v>1</v>
      </c>
      <c r="I10" s="193">
        <v>7</v>
      </c>
      <c r="J10" s="194">
        <f t="shared" si="1"/>
        <v>14</v>
      </c>
      <c r="K10" s="195">
        <v>130</v>
      </c>
      <c r="L10" s="204">
        <f t="shared" si="2"/>
        <v>1820</v>
      </c>
      <c r="M10" s="234">
        <v>43179</v>
      </c>
      <c r="N10" s="35"/>
      <c r="O10" s="187">
        <f t="shared" si="6"/>
        <v>9</v>
      </c>
      <c r="P10" s="232">
        <v>1</v>
      </c>
      <c r="Q10" s="232">
        <v>1</v>
      </c>
      <c r="R10" s="232">
        <v>1</v>
      </c>
      <c r="S10" s="232">
        <v>1</v>
      </c>
      <c r="T10" s="232">
        <v>1</v>
      </c>
      <c r="U10" s="232">
        <v>1</v>
      </c>
      <c r="V10" s="232">
        <v>1</v>
      </c>
      <c r="W10" s="232">
        <v>1</v>
      </c>
      <c r="X10" s="232">
        <v>1</v>
      </c>
      <c r="Y10" s="205">
        <f t="shared" si="3"/>
        <v>9</v>
      </c>
      <c r="Z10" s="206">
        <f t="shared" si="4"/>
        <v>1</v>
      </c>
      <c r="AA10" s="207"/>
      <c r="AB10" s="18" t="str">
        <f t="shared" si="5"/>
        <v>-</v>
      </c>
      <c r="AC10" s="252"/>
    </row>
    <row r="11" spans="1:33" ht="12.75" customHeight="1">
      <c r="A11" s="35">
        <v>148</v>
      </c>
      <c r="B11" s="8" t="s">
        <v>346</v>
      </c>
      <c r="C11" s="170" t="s">
        <v>516</v>
      </c>
      <c r="D11" s="100" t="s">
        <v>517</v>
      </c>
      <c r="E11" s="191">
        <f>NETWORKDAYS(Итого!C$2,Отчёт!C$2,Итого!C$3)</f>
        <v>14</v>
      </c>
      <c r="F11" s="181">
        <v>0.5</v>
      </c>
      <c r="G11" s="191">
        <v>2</v>
      </c>
      <c r="H11" s="192">
        <f t="shared" si="0"/>
        <v>1</v>
      </c>
      <c r="I11" s="193">
        <v>9</v>
      </c>
      <c r="J11" s="194">
        <f t="shared" si="1"/>
        <v>14</v>
      </c>
      <c r="K11" s="195">
        <v>130</v>
      </c>
      <c r="L11" s="204">
        <f t="shared" si="2"/>
        <v>1820</v>
      </c>
      <c r="M11" s="234">
        <v>43179</v>
      </c>
      <c r="N11" s="35"/>
      <c r="O11" s="187">
        <f t="shared" si="6"/>
        <v>9</v>
      </c>
      <c r="P11" s="232">
        <v>1</v>
      </c>
      <c r="Q11" s="232">
        <v>1</v>
      </c>
      <c r="R11" s="232">
        <v>1</v>
      </c>
      <c r="S11" s="232">
        <v>1</v>
      </c>
      <c r="T11" s="232">
        <v>1</v>
      </c>
      <c r="U11" s="232">
        <v>1</v>
      </c>
      <c r="V11" s="232">
        <v>1</v>
      </c>
      <c r="W11" s="232">
        <v>1</v>
      </c>
      <c r="X11" s="232">
        <v>1</v>
      </c>
      <c r="Y11" s="205">
        <f t="shared" si="3"/>
        <v>9</v>
      </c>
      <c r="Z11" s="206">
        <f t="shared" si="4"/>
        <v>1</v>
      </c>
      <c r="AA11" s="207"/>
      <c r="AB11" s="18" t="str">
        <f t="shared" si="5"/>
        <v>-</v>
      </c>
      <c r="AC11" s="252"/>
    </row>
    <row r="12" spans="1:33" ht="12.75" customHeight="1">
      <c r="A12" s="35">
        <v>149</v>
      </c>
      <c r="B12" s="8" t="s">
        <v>346</v>
      </c>
      <c r="C12" s="170" t="s">
        <v>519</v>
      </c>
      <c r="D12" s="100" t="s">
        <v>520</v>
      </c>
      <c r="E12" s="191">
        <f>NETWORKDAYS(Итого!C$2,Отчёт!C$2,Итого!C$3)</f>
        <v>14</v>
      </c>
      <c r="F12" s="181">
        <v>0.5</v>
      </c>
      <c r="G12" s="191">
        <v>2</v>
      </c>
      <c r="H12" s="192">
        <f t="shared" si="0"/>
        <v>1</v>
      </c>
      <c r="I12" s="193">
        <v>9</v>
      </c>
      <c r="J12" s="194">
        <f t="shared" si="1"/>
        <v>14</v>
      </c>
      <c r="K12" s="195">
        <v>130</v>
      </c>
      <c r="L12" s="204">
        <f t="shared" si="2"/>
        <v>1820</v>
      </c>
      <c r="M12" s="234">
        <v>43179</v>
      </c>
      <c r="N12" s="35"/>
      <c r="O12" s="187">
        <f t="shared" si="6"/>
        <v>9</v>
      </c>
      <c r="P12" s="232">
        <v>1</v>
      </c>
      <c r="Q12" s="232">
        <v>1</v>
      </c>
      <c r="R12" s="232">
        <v>1</v>
      </c>
      <c r="S12" s="232">
        <v>1</v>
      </c>
      <c r="T12" s="232">
        <v>1</v>
      </c>
      <c r="U12" s="232">
        <v>1</v>
      </c>
      <c r="V12" s="232">
        <v>1</v>
      </c>
      <c r="W12" s="232">
        <v>1</v>
      </c>
      <c r="X12" s="232">
        <v>1</v>
      </c>
      <c r="Y12" s="205">
        <f t="shared" si="3"/>
        <v>9</v>
      </c>
      <c r="Z12" s="206">
        <f t="shared" si="4"/>
        <v>1</v>
      </c>
      <c r="AA12" s="207"/>
      <c r="AB12" s="18" t="str">
        <f t="shared" si="5"/>
        <v>-</v>
      </c>
      <c r="AC12" s="252"/>
    </row>
    <row r="13" spans="1:33" ht="12.75" customHeight="1">
      <c r="A13" s="35">
        <v>150</v>
      </c>
      <c r="B13" s="8" t="s">
        <v>346</v>
      </c>
      <c r="C13" s="170" t="s">
        <v>522</v>
      </c>
      <c r="D13" s="100" t="s">
        <v>524</v>
      </c>
      <c r="E13" s="191">
        <f>NETWORKDAYS(Итого!C$2,Отчёт!C$2,Итого!C$3)</f>
        <v>14</v>
      </c>
      <c r="F13" s="181">
        <v>0.5</v>
      </c>
      <c r="G13" s="191">
        <v>2</v>
      </c>
      <c r="H13" s="192">
        <f t="shared" si="0"/>
        <v>1</v>
      </c>
      <c r="I13" s="193">
        <v>9</v>
      </c>
      <c r="J13" s="194">
        <f t="shared" si="1"/>
        <v>14</v>
      </c>
      <c r="K13" s="195">
        <v>130</v>
      </c>
      <c r="L13" s="204">
        <f t="shared" si="2"/>
        <v>1820</v>
      </c>
      <c r="M13" s="234">
        <v>43179</v>
      </c>
      <c r="N13" s="35"/>
      <c r="O13" s="187">
        <f t="shared" si="6"/>
        <v>9</v>
      </c>
      <c r="P13" s="232">
        <v>1</v>
      </c>
      <c r="Q13" s="232">
        <v>1</v>
      </c>
      <c r="R13" s="232">
        <v>1</v>
      </c>
      <c r="S13" s="232">
        <v>1</v>
      </c>
      <c r="T13" s="232">
        <v>1</v>
      </c>
      <c r="U13" s="232">
        <v>1</v>
      </c>
      <c r="V13" s="232">
        <v>1</v>
      </c>
      <c r="W13" s="232">
        <v>1</v>
      </c>
      <c r="X13" s="232">
        <v>1</v>
      </c>
      <c r="Y13" s="205">
        <f t="shared" si="3"/>
        <v>9</v>
      </c>
      <c r="Z13" s="206">
        <f t="shared" si="4"/>
        <v>1</v>
      </c>
      <c r="AA13" s="207"/>
      <c r="AB13" s="18" t="str">
        <f t="shared" si="5"/>
        <v>-</v>
      </c>
      <c r="AC13" s="252"/>
    </row>
    <row r="14" spans="1:33" ht="12.75" customHeight="1">
      <c r="A14" s="35">
        <v>151</v>
      </c>
      <c r="B14" s="8" t="s">
        <v>346</v>
      </c>
      <c r="C14" s="170" t="s">
        <v>526</v>
      </c>
      <c r="D14" s="100" t="s">
        <v>527</v>
      </c>
      <c r="E14" s="191">
        <f>NETWORKDAYS(Итого!C$2,Отчёт!C$2,Итого!C$3)</f>
        <v>14</v>
      </c>
      <c r="F14" s="181">
        <v>0.5</v>
      </c>
      <c r="G14" s="191">
        <v>2</v>
      </c>
      <c r="H14" s="192">
        <f t="shared" si="0"/>
        <v>1</v>
      </c>
      <c r="I14" s="193">
        <v>9</v>
      </c>
      <c r="J14" s="194">
        <f t="shared" si="1"/>
        <v>14</v>
      </c>
      <c r="K14" s="195">
        <v>130</v>
      </c>
      <c r="L14" s="204">
        <f t="shared" si="2"/>
        <v>1820</v>
      </c>
      <c r="M14" s="234">
        <v>43179</v>
      </c>
      <c r="N14" s="35"/>
      <c r="O14" s="187">
        <f t="shared" si="6"/>
        <v>9</v>
      </c>
      <c r="P14" s="232">
        <v>1</v>
      </c>
      <c r="Q14" s="232">
        <v>0</v>
      </c>
      <c r="R14" s="232">
        <v>0</v>
      </c>
      <c r="S14" s="232">
        <v>1</v>
      </c>
      <c r="T14" s="232">
        <v>1</v>
      </c>
      <c r="U14" s="232">
        <v>0</v>
      </c>
      <c r="V14" s="232">
        <v>1</v>
      </c>
      <c r="W14" s="232">
        <v>1</v>
      </c>
      <c r="X14" s="232">
        <v>1</v>
      </c>
      <c r="Y14" s="205">
        <f t="shared" si="3"/>
        <v>6</v>
      </c>
      <c r="Z14" s="206">
        <f t="shared" si="4"/>
        <v>0.66666666666666663</v>
      </c>
      <c r="AA14" s="207" t="s">
        <v>859</v>
      </c>
      <c r="AB14" s="18" t="str">
        <f t="shared" si="5"/>
        <v>-</v>
      </c>
      <c r="AC14" s="252"/>
    </row>
    <row r="15" spans="1:33" ht="12.75" customHeight="1">
      <c r="A15" s="35">
        <v>152</v>
      </c>
      <c r="B15" s="8" t="s">
        <v>346</v>
      </c>
      <c r="C15" s="170" t="s">
        <v>529</v>
      </c>
      <c r="D15" s="100" t="s">
        <v>530</v>
      </c>
      <c r="E15" s="191">
        <f>NETWORKDAYS(Итого!C$2,Отчёт!C$2,Итого!C$3)</f>
        <v>14</v>
      </c>
      <c r="F15" s="181">
        <v>0.5</v>
      </c>
      <c r="G15" s="191">
        <v>2</v>
      </c>
      <c r="H15" s="192">
        <f t="shared" si="0"/>
        <v>1</v>
      </c>
      <c r="I15" s="193">
        <v>9</v>
      </c>
      <c r="J15" s="194">
        <f t="shared" si="1"/>
        <v>14</v>
      </c>
      <c r="K15" s="195">
        <v>130</v>
      </c>
      <c r="L15" s="204">
        <f t="shared" si="2"/>
        <v>1820</v>
      </c>
      <c r="M15" s="234">
        <v>43179</v>
      </c>
      <c r="N15" s="35"/>
      <c r="O15" s="187">
        <f t="shared" si="6"/>
        <v>9</v>
      </c>
      <c r="P15" s="232">
        <v>1</v>
      </c>
      <c r="Q15" s="232">
        <v>1</v>
      </c>
      <c r="R15" s="232">
        <v>1</v>
      </c>
      <c r="S15" s="232">
        <v>1</v>
      </c>
      <c r="T15" s="232">
        <v>1</v>
      </c>
      <c r="U15" s="232">
        <v>1</v>
      </c>
      <c r="V15" s="232">
        <v>1</v>
      </c>
      <c r="W15" s="232">
        <v>1</v>
      </c>
      <c r="X15" s="232">
        <v>1</v>
      </c>
      <c r="Y15" s="205">
        <f t="shared" si="3"/>
        <v>9</v>
      </c>
      <c r="Z15" s="206">
        <f t="shared" si="4"/>
        <v>1</v>
      </c>
      <c r="AA15" s="207"/>
      <c r="AB15" s="18" t="str">
        <f t="shared" si="5"/>
        <v>-</v>
      </c>
      <c r="AC15" s="252"/>
    </row>
    <row r="16" spans="1:33" ht="12.75" customHeight="1">
      <c r="A16" s="35">
        <v>153</v>
      </c>
      <c r="B16" s="8" t="s">
        <v>346</v>
      </c>
      <c r="C16" s="170" t="s">
        <v>534</v>
      </c>
      <c r="D16" s="100" t="s">
        <v>535</v>
      </c>
      <c r="E16" s="191">
        <f>NETWORKDAYS(Итого!C$2,Отчёт!C$2,Итого!C$3)</f>
        <v>14</v>
      </c>
      <c r="F16" s="181">
        <v>0.5</v>
      </c>
      <c r="G16" s="191">
        <v>2</v>
      </c>
      <c r="H16" s="192">
        <f t="shared" si="0"/>
        <v>1</v>
      </c>
      <c r="I16" s="193">
        <v>9</v>
      </c>
      <c r="J16" s="194">
        <f t="shared" si="1"/>
        <v>14</v>
      </c>
      <c r="K16" s="195">
        <v>130</v>
      </c>
      <c r="L16" s="204">
        <f t="shared" si="2"/>
        <v>1820</v>
      </c>
      <c r="M16" s="234">
        <v>43179</v>
      </c>
      <c r="N16" s="35"/>
      <c r="O16" s="187">
        <f t="shared" si="6"/>
        <v>9</v>
      </c>
      <c r="P16" s="232">
        <v>1</v>
      </c>
      <c r="Q16" s="232">
        <v>1</v>
      </c>
      <c r="R16" s="232">
        <v>1</v>
      </c>
      <c r="S16" s="232">
        <v>1</v>
      </c>
      <c r="T16" s="232">
        <v>1</v>
      </c>
      <c r="U16" s="232">
        <v>1</v>
      </c>
      <c r="V16" s="232">
        <v>1</v>
      </c>
      <c r="W16" s="232">
        <v>1</v>
      </c>
      <c r="X16" s="232">
        <v>1</v>
      </c>
      <c r="Y16" s="205">
        <f t="shared" si="3"/>
        <v>9</v>
      </c>
      <c r="Z16" s="206">
        <f t="shared" si="4"/>
        <v>1</v>
      </c>
      <c r="AA16" s="207"/>
      <c r="AB16" s="18" t="str">
        <f t="shared" si="5"/>
        <v>-</v>
      </c>
      <c r="AC16" s="252"/>
    </row>
    <row r="17" spans="1:29" ht="12.75" customHeight="1">
      <c r="A17" s="35">
        <v>154</v>
      </c>
      <c r="B17" s="8" t="s">
        <v>346</v>
      </c>
      <c r="C17" s="170" t="s">
        <v>539</v>
      </c>
      <c r="D17" s="100" t="s">
        <v>540</v>
      </c>
      <c r="E17" s="191">
        <f>NETWORKDAYS(Итого!C$2,Отчёт!C$2,Итого!C$3)</f>
        <v>14</v>
      </c>
      <c r="F17" s="181">
        <v>0.5</v>
      </c>
      <c r="G17" s="191">
        <v>2</v>
      </c>
      <c r="H17" s="192">
        <f t="shared" si="0"/>
        <v>1</v>
      </c>
      <c r="I17" s="193">
        <v>9</v>
      </c>
      <c r="J17" s="194">
        <f t="shared" si="1"/>
        <v>14</v>
      </c>
      <c r="K17" s="195">
        <v>130</v>
      </c>
      <c r="L17" s="204">
        <f t="shared" si="2"/>
        <v>1820</v>
      </c>
      <c r="M17" s="234">
        <v>43179</v>
      </c>
      <c r="N17" s="35"/>
      <c r="O17" s="187">
        <f t="shared" si="6"/>
        <v>9</v>
      </c>
      <c r="P17" s="232">
        <v>1</v>
      </c>
      <c r="Q17" s="232">
        <v>1</v>
      </c>
      <c r="R17" s="232">
        <v>1</v>
      </c>
      <c r="S17" s="232">
        <v>1</v>
      </c>
      <c r="T17" s="232">
        <v>1</v>
      </c>
      <c r="U17" s="232">
        <v>1</v>
      </c>
      <c r="V17" s="232">
        <v>1</v>
      </c>
      <c r="W17" s="232">
        <v>1</v>
      </c>
      <c r="X17" s="232">
        <v>1</v>
      </c>
      <c r="Y17" s="205">
        <f t="shared" si="3"/>
        <v>9</v>
      </c>
      <c r="Z17" s="206">
        <f t="shared" si="4"/>
        <v>1</v>
      </c>
      <c r="AA17" s="207"/>
      <c r="AB17" s="18" t="str">
        <f t="shared" si="5"/>
        <v>-</v>
      </c>
      <c r="AC17" s="252"/>
    </row>
    <row r="18" spans="1:29" ht="12.75" customHeight="1">
      <c r="A18" s="35">
        <v>155</v>
      </c>
      <c r="B18" s="8" t="s">
        <v>346</v>
      </c>
      <c r="C18" s="170" t="s">
        <v>544</v>
      </c>
      <c r="D18" s="100" t="s">
        <v>545</v>
      </c>
      <c r="E18" s="191">
        <f>NETWORKDAYS(Итого!C$2,Отчёт!C$2,Итого!C$3)</f>
        <v>14</v>
      </c>
      <c r="F18" s="181">
        <v>0.5</v>
      </c>
      <c r="G18" s="191">
        <v>2</v>
      </c>
      <c r="H18" s="192">
        <f t="shared" si="0"/>
        <v>1</v>
      </c>
      <c r="I18" s="193">
        <v>9</v>
      </c>
      <c r="J18" s="194">
        <f t="shared" si="1"/>
        <v>14</v>
      </c>
      <c r="K18" s="195">
        <v>130</v>
      </c>
      <c r="L18" s="204">
        <f t="shared" si="2"/>
        <v>1820</v>
      </c>
      <c r="M18" s="234">
        <v>43179</v>
      </c>
      <c r="N18" s="35"/>
      <c r="O18" s="187">
        <f t="shared" si="6"/>
        <v>9</v>
      </c>
      <c r="P18" s="232">
        <v>1</v>
      </c>
      <c r="Q18" s="232">
        <v>1</v>
      </c>
      <c r="R18" s="232">
        <v>1</v>
      </c>
      <c r="S18" s="232">
        <v>1</v>
      </c>
      <c r="T18" s="232">
        <v>1</v>
      </c>
      <c r="U18" s="232">
        <v>1</v>
      </c>
      <c r="V18" s="232">
        <v>1</v>
      </c>
      <c r="W18" s="232">
        <v>1</v>
      </c>
      <c r="X18" s="232">
        <v>1</v>
      </c>
      <c r="Y18" s="205">
        <f t="shared" si="3"/>
        <v>9</v>
      </c>
      <c r="Z18" s="206">
        <f t="shared" si="4"/>
        <v>1</v>
      </c>
      <c r="AA18" s="207"/>
      <c r="AB18" s="18" t="str">
        <f t="shared" si="5"/>
        <v>-</v>
      </c>
      <c r="AC18" s="252"/>
    </row>
    <row r="19" spans="1:29" ht="12.75" customHeight="1">
      <c r="A19" s="35">
        <v>156</v>
      </c>
      <c r="B19" s="8" t="s">
        <v>551</v>
      </c>
      <c r="C19" s="170" t="s">
        <v>552</v>
      </c>
      <c r="D19" s="100" t="s">
        <v>553</v>
      </c>
      <c r="E19" s="191">
        <f>NETWORKDAYS(Итого!C$2,Отчёт!C$2,Итого!C$3)</f>
        <v>14</v>
      </c>
      <c r="F19" s="181">
        <f t="shared" ref="F19:F27" si="7">7/12</f>
        <v>0.58333333333333337</v>
      </c>
      <c r="G19" s="191">
        <v>1</v>
      </c>
      <c r="H19" s="192">
        <f t="shared" si="0"/>
        <v>0.58333333333333337</v>
      </c>
      <c r="I19" s="193">
        <v>6</v>
      </c>
      <c r="J19" s="194">
        <f t="shared" si="1"/>
        <v>8.1666666666666679</v>
      </c>
      <c r="K19" s="195">
        <v>130</v>
      </c>
      <c r="L19" s="204">
        <f t="shared" si="2"/>
        <v>1061.6666666666667</v>
      </c>
      <c r="M19" s="234">
        <v>43179</v>
      </c>
      <c r="N19" s="35"/>
      <c r="O19" s="187">
        <f t="shared" si="6"/>
        <v>6</v>
      </c>
      <c r="P19" s="232" t="s">
        <v>115</v>
      </c>
      <c r="Q19" s="232">
        <v>1</v>
      </c>
      <c r="R19" s="232">
        <v>1</v>
      </c>
      <c r="S19" s="232" t="s">
        <v>115</v>
      </c>
      <c r="T19" s="232">
        <v>1</v>
      </c>
      <c r="U19" s="232">
        <v>1</v>
      </c>
      <c r="V19" s="232" t="s">
        <v>115</v>
      </c>
      <c r="W19" s="232">
        <v>1</v>
      </c>
      <c r="X19" s="232">
        <v>1</v>
      </c>
      <c r="Y19" s="205">
        <f t="shared" si="3"/>
        <v>6</v>
      </c>
      <c r="Z19" s="206">
        <f t="shared" si="4"/>
        <v>1</v>
      </c>
      <c r="AA19" s="207"/>
      <c r="AB19" s="18" t="str">
        <f t="shared" si="5"/>
        <v>-</v>
      </c>
      <c r="AC19" s="252"/>
    </row>
    <row r="20" spans="1:29" ht="12.75" customHeight="1">
      <c r="A20" s="35">
        <v>157</v>
      </c>
      <c r="B20" s="8" t="s">
        <v>551</v>
      </c>
      <c r="C20" s="170" t="s">
        <v>571</v>
      </c>
      <c r="D20" s="100" t="s">
        <v>572</v>
      </c>
      <c r="E20" s="191">
        <f>NETWORKDAYS(Итого!C$2,Отчёт!C$2,Итого!C$3)</f>
        <v>14</v>
      </c>
      <c r="F20" s="181">
        <f t="shared" si="7"/>
        <v>0.58333333333333337</v>
      </c>
      <c r="G20" s="191">
        <v>1</v>
      </c>
      <c r="H20" s="192">
        <f t="shared" si="0"/>
        <v>0.58333333333333337</v>
      </c>
      <c r="I20" s="193">
        <v>6</v>
      </c>
      <c r="J20" s="194">
        <f t="shared" si="1"/>
        <v>8.1666666666666679</v>
      </c>
      <c r="K20" s="195">
        <v>130</v>
      </c>
      <c r="L20" s="204">
        <f t="shared" si="2"/>
        <v>1061.6666666666667</v>
      </c>
      <c r="M20" s="234">
        <v>43179</v>
      </c>
      <c r="N20" s="35"/>
      <c r="O20" s="187">
        <f t="shared" si="6"/>
        <v>9</v>
      </c>
      <c r="P20" s="232">
        <v>1</v>
      </c>
      <c r="Q20" s="232">
        <v>1</v>
      </c>
      <c r="R20" s="232">
        <v>1</v>
      </c>
      <c r="S20" s="232">
        <v>1</v>
      </c>
      <c r="T20" s="232">
        <v>1</v>
      </c>
      <c r="U20" s="232">
        <v>1</v>
      </c>
      <c r="V20" s="232">
        <v>1</v>
      </c>
      <c r="W20" s="232">
        <v>1</v>
      </c>
      <c r="X20" s="232">
        <v>1</v>
      </c>
      <c r="Y20" s="205">
        <f t="shared" si="3"/>
        <v>9</v>
      </c>
      <c r="Z20" s="206">
        <f t="shared" si="4"/>
        <v>1</v>
      </c>
      <c r="AA20" s="207"/>
      <c r="AB20" s="18" t="str">
        <f t="shared" si="5"/>
        <v>-</v>
      </c>
      <c r="AC20" s="252"/>
    </row>
    <row r="21" spans="1:29" ht="12.75" customHeight="1">
      <c r="A21" s="35">
        <v>158</v>
      </c>
      <c r="B21" s="8" t="s">
        <v>551</v>
      </c>
      <c r="C21" s="170" t="s">
        <v>574</v>
      </c>
      <c r="D21" s="100" t="s">
        <v>575</v>
      </c>
      <c r="E21" s="191">
        <v>6</v>
      </c>
      <c r="F21" s="181">
        <f t="shared" si="7"/>
        <v>0.58333333333333337</v>
      </c>
      <c r="G21" s="191">
        <v>1</v>
      </c>
      <c r="H21" s="192">
        <f t="shared" si="0"/>
        <v>0.58333333333333337</v>
      </c>
      <c r="I21" s="193">
        <v>6</v>
      </c>
      <c r="J21" s="194">
        <f t="shared" si="1"/>
        <v>3.5</v>
      </c>
      <c r="K21" s="195">
        <v>130</v>
      </c>
      <c r="L21" s="204">
        <f t="shared" si="2"/>
        <v>455</v>
      </c>
      <c r="M21" s="234">
        <v>43171</v>
      </c>
      <c r="N21" s="35"/>
      <c r="O21" s="187">
        <f t="shared" si="6"/>
        <v>9</v>
      </c>
      <c r="P21" s="232">
        <v>0</v>
      </c>
      <c r="Q21" s="232">
        <v>0</v>
      </c>
      <c r="R21" s="232">
        <v>0</v>
      </c>
      <c r="S21" s="232">
        <v>0</v>
      </c>
      <c r="T21" s="232">
        <v>0</v>
      </c>
      <c r="U21" s="232">
        <v>0</v>
      </c>
      <c r="V21" s="232">
        <v>0</v>
      </c>
      <c r="W21" s="232">
        <v>0</v>
      </c>
      <c r="X21" s="232">
        <v>0</v>
      </c>
      <c r="Y21" s="205">
        <f t="shared" si="3"/>
        <v>0</v>
      </c>
      <c r="Z21" s="206">
        <f t="shared" si="4"/>
        <v>0</v>
      </c>
      <c r="AA21" s="207" t="s">
        <v>853</v>
      </c>
      <c r="AB21" s="18" t="str">
        <f t="shared" si="5"/>
        <v>Что-то не так!</v>
      </c>
      <c r="AC21" s="252"/>
    </row>
    <row r="22" spans="1:29" ht="12.75" customHeight="1">
      <c r="A22" s="35">
        <v>159</v>
      </c>
      <c r="B22" s="8" t="s">
        <v>551</v>
      </c>
      <c r="C22" s="170" t="s">
        <v>576</v>
      </c>
      <c r="D22" s="100" t="s">
        <v>577</v>
      </c>
      <c r="E22" s="191">
        <f>NETWORKDAYS(Итого!C$2,Отчёт!C$2,Итого!C$3)</f>
        <v>14</v>
      </c>
      <c r="F22" s="181">
        <f t="shared" si="7"/>
        <v>0.58333333333333337</v>
      </c>
      <c r="G22" s="191">
        <v>1</v>
      </c>
      <c r="H22" s="192">
        <f t="shared" si="0"/>
        <v>0.58333333333333337</v>
      </c>
      <c r="I22" s="193">
        <v>4</v>
      </c>
      <c r="J22" s="194">
        <f t="shared" si="1"/>
        <v>8.1666666666666679</v>
      </c>
      <c r="K22" s="195">
        <v>130</v>
      </c>
      <c r="L22" s="204">
        <f t="shared" si="2"/>
        <v>1061.6666666666667</v>
      </c>
      <c r="M22" s="234">
        <v>43179</v>
      </c>
      <c r="N22" s="35"/>
      <c r="O22" s="187">
        <f t="shared" si="6"/>
        <v>6</v>
      </c>
      <c r="P22" s="232" t="s">
        <v>115</v>
      </c>
      <c r="Q22" s="232">
        <v>1</v>
      </c>
      <c r="R22" s="232">
        <v>1</v>
      </c>
      <c r="S22" s="232" t="s">
        <v>115</v>
      </c>
      <c r="T22" s="232">
        <v>1</v>
      </c>
      <c r="U22" s="232">
        <v>1</v>
      </c>
      <c r="V22" s="232" t="s">
        <v>115</v>
      </c>
      <c r="W22" s="232">
        <v>1</v>
      </c>
      <c r="X22" s="232">
        <v>1</v>
      </c>
      <c r="Y22" s="205">
        <f t="shared" si="3"/>
        <v>6</v>
      </c>
      <c r="Z22" s="206">
        <f t="shared" si="4"/>
        <v>1</v>
      </c>
      <c r="AA22" s="207"/>
      <c r="AB22" s="18" t="str">
        <f t="shared" si="5"/>
        <v>-</v>
      </c>
      <c r="AC22" s="252"/>
    </row>
    <row r="23" spans="1:29" ht="12.75" customHeight="1">
      <c r="A23" s="35">
        <v>160</v>
      </c>
      <c r="B23" s="8" t="s">
        <v>551</v>
      </c>
      <c r="C23" s="170" t="s">
        <v>581</v>
      </c>
      <c r="D23" s="100" t="s">
        <v>582</v>
      </c>
      <c r="E23" s="191">
        <f>NETWORKDAYS(Итого!C$2,Отчёт!C$2,Итого!C$3)</f>
        <v>14</v>
      </c>
      <c r="F23" s="181">
        <f t="shared" si="7"/>
        <v>0.58333333333333337</v>
      </c>
      <c r="G23" s="191">
        <v>1</v>
      </c>
      <c r="H23" s="192">
        <f t="shared" si="0"/>
        <v>0.58333333333333337</v>
      </c>
      <c r="I23" s="193">
        <v>6</v>
      </c>
      <c r="J23" s="194">
        <f t="shared" si="1"/>
        <v>8.1666666666666679</v>
      </c>
      <c r="K23" s="195">
        <v>130</v>
      </c>
      <c r="L23" s="204">
        <f t="shared" si="2"/>
        <v>1061.6666666666667</v>
      </c>
      <c r="M23" s="234">
        <v>43179</v>
      </c>
      <c r="N23" s="35"/>
      <c r="O23" s="187">
        <f t="shared" si="6"/>
        <v>8</v>
      </c>
      <c r="P23" s="232">
        <v>1</v>
      </c>
      <c r="Q23" s="232">
        <v>1</v>
      </c>
      <c r="R23" s="232">
        <v>1</v>
      </c>
      <c r="S23" s="232">
        <v>1</v>
      </c>
      <c r="T23" s="232">
        <v>1</v>
      </c>
      <c r="U23" s="232">
        <v>1</v>
      </c>
      <c r="V23" s="232">
        <v>1</v>
      </c>
      <c r="W23" s="232">
        <v>1</v>
      </c>
      <c r="X23" s="232" t="s">
        <v>115</v>
      </c>
      <c r="Y23" s="205">
        <f t="shared" si="3"/>
        <v>8</v>
      </c>
      <c r="Z23" s="206">
        <f t="shared" si="4"/>
        <v>1</v>
      </c>
      <c r="AA23" s="207" t="s">
        <v>859</v>
      </c>
      <c r="AB23" s="18" t="str">
        <f t="shared" si="5"/>
        <v>-</v>
      </c>
      <c r="AC23" s="252"/>
    </row>
    <row r="24" spans="1:29" ht="12.75" customHeight="1">
      <c r="A24" s="35">
        <v>161</v>
      </c>
      <c r="B24" s="8" t="s">
        <v>551</v>
      </c>
      <c r="C24" s="170" t="s">
        <v>586</v>
      </c>
      <c r="D24" s="100" t="s">
        <v>587</v>
      </c>
      <c r="E24" s="191">
        <f>NETWORKDAYS(Итого!C$2,Отчёт!C$2,Итого!C$3)</f>
        <v>14</v>
      </c>
      <c r="F24" s="181">
        <f t="shared" si="7"/>
        <v>0.58333333333333337</v>
      </c>
      <c r="G24" s="191">
        <v>1</v>
      </c>
      <c r="H24" s="192">
        <f t="shared" si="0"/>
        <v>0.58333333333333337</v>
      </c>
      <c r="I24" s="193">
        <v>6</v>
      </c>
      <c r="J24" s="194">
        <f t="shared" si="1"/>
        <v>8.1666666666666679</v>
      </c>
      <c r="K24" s="195">
        <v>130</v>
      </c>
      <c r="L24" s="204">
        <f t="shared" si="2"/>
        <v>1061.6666666666667</v>
      </c>
      <c r="M24" s="234">
        <v>43179</v>
      </c>
      <c r="N24" s="35"/>
      <c r="O24" s="187">
        <f t="shared" si="6"/>
        <v>8</v>
      </c>
      <c r="P24" s="232" t="s">
        <v>115</v>
      </c>
      <c r="Q24" s="232">
        <v>1</v>
      </c>
      <c r="R24" s="232">
        <v>1</v>
      </c>
      <c r="S24" s="232">
        <v>1</v>
      </c>
      <c r="T24" s="232">
        <v>1</v>
      </c>
      <c r="U24" s="232">
        <v>1</v>
      </c>
      <c r="V24" s="232">
        <v>1</v>
      </c>
      <c r="W24" s="232">
        <v>1</v>
      </c>
      <c r="X24" s="232">
        <v>1</v>
      </c>
      <c r="Y24" s="205">
        <f t="shared" si="3"/>
        <v>8</v>
      </c>
      <c r="Z24" s="206">
        <f t="shared" si="4"/>
        <v>1</v>
      </c>
      <c r="AA24" s="207"/>
      <c r="AB24" s="18" t="str">
        <f t="shared" si="5"/>
        <v>-</v>
      </c>
      <c r="AC24" s="252"/>
    </row>
    <row r="25" spans="1:29" ht="12.75" customHeight="1">
      <c r="A25" s="35">
        <v>162</v>
      </c>
      <c r="B25" s="8" t="s">
        <v>551</v>
      </c>
      <c r="C25" s="170" t="s">
        <v>589</v>
      </c>
      <c r="D25" s="100" t="s">
        <v>590</v>
      </c>
      <c r="E25" s="191">
        <f>NETWORKDAYS(Итого!C$2,Отчёт!C$2,Итого!C$3)</f>
        <v>14</v>
      </c>
      <c r="F25" s="181">
        <f t="shared" si="7"/>
        <v>0.58333333333333337</v>
      </c>
      <c r="G25" s="191">
        <v>1</v>
      </c>
      <c r="H25" s="192">
        <f t="shared" si="0"/>
        <v>0.58333333333333337</v>
      </c>
      <c r="I25" s="193">
        <v>6</v>
      </c>
      <c r="J25" s="194">
        <f t="shared" si="1"/>
        <v>8.1666666666666679</v>
      </c>
      <c r="K25" s="195">
        <v>130</v>
      </c>
      <c r="L25" s="204">
        <f t="shared" si="2"/>
        <v>1061.6666666666667</v>
      </c>
      <c r="M25" s="234">
        <v>43179</v>
      </c>
      <c r="N25" s="35"/>
      <c r="O25" s="187">
        <f t="shared" si="6"/>
        <v>8</v>
      </c>
      <c r="P25" s="232">
        <v>1</v>
      </c>
      <c r="Q25" s="232">
        <v>1</v>
      </c>
      <c r="R25" s="232">
        <v>1</v>
      </c>
      <c r="S25" s="232">
        <v>1</v>
      </c>
      <c r="T25" s="232">
        <v>1</v>
      </c>
      <c r="U25" s="232" t="s">
        <v>115</v>
      </c>
      <c r="V25" s="232">
        <v>1</v>
      </c>
      <c r="W25" s="232">
        <v>1</v>
      </c>
      <c r="X25" s="232">
        <v>1</v>
      </c>
      <c r="Y25" s="205">
        <f t="shared" si="3"/>
        <v>8</v>
      </c>
      <c r="Z25" s="206">
        <f t="shared" si="4"/>
        <v>1</v>
      </c>
      <c r="AA25" s="207"/>
      <c r="AB25" s="18" t="str">
        <f t="shared" si="5"/>
        <v>-</v>
      </c>
      <c r="AC25" s="252"/>
    </row>
    <row r="26" spans="1:29" ht="12.75" customHeight="1">
      <c r="A26" s="35">
        <v>117</v>
      </c>
      <c r="B26" s="8" t="s">
        <v>142</v>
      </c>
      <c r="C26" s="35" t="s">
        <v>1</v>
      </c>
      <c r="D26" s="95" t="s">
        <v>593</v>
      </c>
      <c r="E26" s="191">
        <f>NETWORKDAYS(Итого!C$2,Отчёт!C$2,Итого!C$3)</f>
        <v>14</v>
      </c>
      <c r="F26" s="181">
        <f t="shared" si="7"/>
        <v>0.58333333333333337</v>
      </c>
      <c r="G26" s="61">
        <v>1</v>
      </c>
      <c r="H26" s="209">
        <f t="shared" si="0"/>
        <v>0.58333333333333337</v>
      </c>
      <c r="I26" s="72">
        <v>7</v>
      </c>
      <c r="J26" s="99">
        <f t="shared" si="1"/>
        <v>8.1666666666666679</v>
      </c>
      <c r="K26" s="97">
        <v>130</v>
      </c>
      <c r="L26" s="135">
        <f t="shared" si="2"/>
        <v>1061.6666666666667</v>
      </c>
      <c r="M26" s="234">
        <v>43179</v>
      </c>
      <c r="N26" s="35"/>
      <c r="O26" s="187">
        <f t="shared" si="6"/>
        <v>9</v>
      </c>
      <c r="P26" s="232">
        <v>0</v>
      </c>
      <c r="Q26" s="232">
        <v>1</v>
      </c>
      <c r="R26" s="232">
        <v>0</v>
      </c>
      <c r="S26" s="232">
        <v>1</v>
      </c>
      <c r="T26" s="232">
        <v>1</v>
      </c>
      <c r="U26" s="232">
        <v>1</v>
      </c>
      <c r="V26" s="232">
        <v>0</v>
      </c>
      <c r="W26" s="232">
        <v>1</v>
      </c>
      <c r="X26" s="232">
        <v>1</v>
      </c>
      <c r="Y26" s="205">
        <f t="shared" si="3"/>
        <v>6</v>
      </c>
      <c r="Z26" s="206">
        <f t="shared" si="4"/>
        <v>0.66666666666666663</v>
      </c>
      <c r="AA26" s="207" t="s">
        <v>828</v>
      </c>
      <c r="AB26" s="18" t="str">
        <f t="shared" si="5"/>
        <v>-</v>
      </c>
      <c r="AC26" s="252"/>
    </row>
    <row r="27" spans="1:29" ht="12.75" customHeight="1">
      <c r="A27" s="35"/>
      <c r="B27" s="8"/>
      <c r="C27" s="35" t="s">
        <v>1</v>
      </c>
      <c r="D27" s="35" t="s">
        <v>597</v>
      </c>
      <c r="E27" s="191">
        <f>NETWORKDAYS(Итого!C$2,Отчёт!C$2,Итого!C$3)</f>
        <v>14</v>
      </c>
      <c r="F27" s="181">
        <f t="shared" si="7"/>
        <v>0.58333333333333337</v>
      </c>
      <c r="G27" s="61">
        <v>1</v>
      </c>
      <c r="H27" s="209">
        <f t="shared" si="0"/>
        <v>0.58333333333333337</v>
      </c>
      <c r="I27" s="72">
        <v>7</v>
      </c>
      <c r="J27" s="99">
        <f t="shared" si="1"/>
        <v>8.1666666666666679</v>
      </c>
      <c r="K27" s="97">
        <v>130</v>
      </c>
      <c r="L27" s="135">
        <f t="shared" si="2"/>
        <v>1061.6666666666667</v>
      </c>
      <c r="M27" s="234">
        <v>43179</v>
      </c>
      <c r="N27" s="35"/>
      <c r="O27" s="187">
        <f t="shared" si="6"/>
        <v>8</v>
      </c>
      <c r="P27" s="232">
        <v>1</v>
      </c>
      <c r="Q27" s="232">
        <v>1</v>
      </c>
      <c r="R27" s="232">
        <v>1</v>
      </c>
      <c r="S27" s="232">
        <v>1</v>
      </c>
      <c r="T27" s="232">
        <v>1</v>
      </c>
      <c r="U27" s="232">
        <v>1</v>
      </c>
      <c r="V27" s="232">
        <v>1</v>
      </c>
      <c r="W27" s="232">
        <v>1</v>
      </c>
      <c r="X27" s="232" t="s">
        <v>115</v>
      </c>
      <c r="Y27" s="205">
        <f t="shared" si="3"/>
        <v>8</v>
      </c>
      <c r="Z27" s="206">
        <f t="shared" si="4"/>
        <v>1</v>
      </c>
      <c r="AA27" s="207"/>
      <c r="AC27" s="252"/>
    </row>
    <row r="28" spans="1:29" ht="12.75" customHeight="1">
      <c r="A28" s="35">
        <v>1</v>
      </c>
      <c r="B28" s="8" t="s">
        <v>346</v>
      </c>
      <c r="C28" s="170" t="s">
        <v>22</v>
      </c>
      <c r="D28" s="100" t="s">
        <v>599</v>
      </c>
      <c r="E28" s="191">
        <f>NETWORKDAYS(Итого!C$2,Отчёт!C$2,Итого!C$3)</f>
        <v>14</v>
      </c>
      <c r="F28" s="181">
        <v>0.5</v>
      </c>
      <c r="G28" s="191">
        <v>2</v>
      </c>
      <c r="H28" s="192">
        <f t="shared" si="0"/>
        <v>1</v>
      </c>
      <c r="I28" s="193">
        <v>9</v>
      </c>
      <c r="J28" s="194">
        <f t="shared" si="1"/>
        <v>14</v>
      </c>
      <c r="K28" s="195">
        <v>130</v>
      </c>
      <c r="L28" s="204">
        <f t="shared" si="2"/>
        <v>1820</v>
      </c>
      <c r="M28" s="234">
        <v>43179</v>
      </c>
      <c r="N28" s="35"/>
      <c r="O28" s="187">
        <f t="shared" si="6"/>
        <v>9</v>
      </c>
      <c r="P28" s="232">
        <v>1</v>
      </c>
      <c r="Q28" s="232">
        <v>1</v>
      </c>
      <c r="R28" s="232">
        <v>1</v>
      </c>
      <c r="S28" s="232">
        <v>1</v>
      </c>
      <c r="T28" s="232">
        <v>1</v>
      </c>
      <c r="U28" s="232">
        <v>1</v>
      </c>
      <c r="V28" s="232">
        <v>1</v>
      </c>
      <c r="W28" s="232">
        <v>1</v>
      </c>
      <c r="X28" s="232">
        <v>1</v>
      </c>
      <c r="Y28" s="205">
        <f t="shared" si="3"/>
        <v>9</v>
      </c>
      <c r="Z28" s="206">
        <f t="shared" si="4"/>
        <v>1</v>
      </c>
      <c r="AA28" s="207"/>
      <c r="AB28" s="18" t="str">
        <f t="shared" ref="AB28:AB36" si="8">IF(OR(AND(E28&gt;0,Z28&gt;0),AND(E28=0,Z28=0)),"-","Что-то не так!")</f>
        <v>-</v>
      </c>
      <c r="AC28" s="252"/>
    </row>
    <row r="29" spans="1:29" ht="12.75" customHeight="1">
      <c r="A29" s="35">
        <v>2</v>
      </c>
      <c r="B29" s="8" t="s">
        <v>346</v>
      </c>
      <c r="C29" s="170" t="s">
        <v>22</v>
      </c>
      <c r="D29" s="100" t="s">
        <v>603</v>
      </c>
      <c r="E29" s="191">
        <f>NETWORKDAYS(Итого!C$2,Отчёт!C$2,Итого!C$3)</f>
        <v>14</v>
      </c>
      <c r="F29" s="181">
        <v>0.5</v>
      </c>
      <c r="G29" s="191">
        <v>2</v>
      </c>
      <c r="H29" s="192">
        <f t="shared" si="0"/>
        <v>1</v>
      </c>
      <c r="I29" s="193">
        <v>9</v>
      </c>
      <c r="J29" s="194">
        <f t="shared" si="1"/>
        <v>14</v>
      </c>
      <c r="K29" s="195">
        <v>130</v>
      </c>
      <c r="L29" s="204">
        <f t="shared" si="2"/>
        <v>1820</v>
      </c>
      <c r="M29" s="234">
        <v>43179</v>
      </c>
      <c r="N29" s="35"/>
      <c r="O29" s="187">
        <f t="shared" si="6"/>
        <v>9</v>
      </c>
      <c r="P29" s="232">
        <v>1</v>
      </c>
      <c r="Q29" s="232">
        <v>1</v>
      </c>
      <c r="R29" s="232">
        <v>1</v>
      </c>
      <c r="S29" s="232">
        <v>1</v>
      </c>
      <c r="T29" s="232">
        <v>0</v>
      </c>
      <c r="U29" s="232">
        <v>1</v>
      </c>
      <c r="V29" s="232">
        <v>1</v>
      </c>
      <c r="W29" s="232">
        <v>1</v>
      </c>
      <c r="X29" s="232">
        <v>1</v>
      </c>
      <c r="Y29" s="205">
        <f t="shared" si="3"/>
        <v>8</v>
      </c>
      <c r="Z29" s="206">
        <f t="shared" si="4"/>
        <v>0.88888888888888884</v>
      </c>
      <c r="AA29" s="207" t="s">
        <v>854</v>
      </c>
      <c r="AB29" s="18" t="str">
        <f t="shared" si="8"/>
        <v>-</v>
      </c>
      <c r="AC29" s="252"/>
    </row>
    <row r="30" spans="1:29" ht="12.75" customHeight="1">
      <c r="A30" s="35">
        <v>3</v>
      </c>
      <c r="B30" s="8" t="s">
        <v>346</v>
      </c>
      <c r="C30" s="170" t="s">
        <v>22</v>
      </c>
      <c r="D30" s="100" t="s">
        <v>606</v>
      </c>
      <c r="E30" s="191">
        <f>NETWORKDAYS(Итого!C$2,Отчёт!C$2,Итого!C$3)</f>
        <v>14</v>
      </c>
      <c r="F30" s="181">
        <v>0.5</v>
      </c>
      <c r="G30" s="191">
        <v>2</v>
      </c>
      <c r="H30" s="192">
        <f t="shared" si="0"/>
        <v>1</v>
      </c>
      <c r="I30" s="193">
        <v>9</v>
      </c>
      <c r="J30" s="194">
        <f t="shared" si="1"/>
        <v>14</v>
      </c>
      <c r="K30" s="195">
        <v>130</v>
      </c>
      <c r="L30" s="204">
        <f t="shared" si="2"/>
        <v>1820</v>
      </c>
      <c r="M30" s="234">
        <v>43179</v>
      </c>
      <c r="N30" s="35"/>
      <c r="O30" s="187">
        <f t="shared" si="6"/>
        <v>9</v>
      </c>
      <c r="P30" s="232">
        <v>1</v>
      </c>
      <c r="Q30" s="232">
        <v>1</v>
      </c>
      <c r="R30" s="232">
        <v>1</v>
      </c>
      <c r="S30" s="232">
        <v>1</v>
      </c>
      <c r="T30" s="232">
        <v>1</v>
      </c>
      <c r="U30" s="232">
        <v>1</v>
      </c>
      <c r="V30" s="232">
        <v>1</v>
      </c>
      <c r="W30" s="232">
        <v>1</v>
      </c>
      <c r="X30" s="232">
        <v>1</v>
      </c>
      <c r="Y30" s="205">
        <f t="shared" si="3"/>
        <v>9</v>
      </c>
      <c r="Z30" s="206">
        <f t="shared" si="4"/>
        <v>1</v>
      </c>
      <c r="AA30" s="207"/>
      <c r="AB30" s="18" t="str">
        <f t="shared" si="8"/>
        <v>-</v>
      </c>
      <c r="AC30" s="252"/>
    </row>
    <row r="31" spans="1:29" ht="12.75" customHeight="1">
      <c r="A31" s="35">
        <v>4</v>
      </c>
      <c r="B31" s="8" t="s">
        <v>346</v>
      </c>
      <c r="C31" s="170" t="s">
        <v>22</v>
      </c>
      <c r="D31" s="100" t="s">
        <v>609</v>
      </c>
      <c r="E31" s="191">
        <f>NETWORKDAYS(Итого!C$2,Отчёт!C$2,Итого!C$3)</f>
        <v>14</v>
      </c>
      <c r="F31" s="181">
        <v>0.5</v>
      </c>
      <c r="G31" s="191">
        <v>2</v>
      </c>
      <c r="H31" s="192">
        <f t="shared" si="0"/>
        <v>1</v>
      </c>
      <c r="I31" s="193">
        <v>9</v>
      </c>
      <c r="J31" s="194">
        <f t="shared" si="1"/>
        <v>14</v>
      </c>
      <c r="K31" s="195">
        <v>130</v>
      </c>
      <c r="L31" s="204">
        <f t="shared" si="2"/>
        <v>1820</v>
      </c>
      <c r="M31" s="234">
        <v>43179</v>
      </c>
      <c r="N31" s="35"/>
      <c r="O31" s="187">
        <f t="shared" si="6"/>
        <v>4</v>
      </c>
      <c r="P31" s="232" t="s">
        <v>115</v>
      </c>
      <c r="Q31" s="232">
        <v>1</v>
      </c>
      <c r="R31" s="232">
        <v>1</v>
      </c>
      <c r="S31" s="232" t="s">
        <v>115</v>
      </c>
      <c r="T31" s="232" t="s">
        <v>115</v>
      </c>
      <c r="U31" s="232" t="s">
        <v>115</v>
      </c>
      <c r="V31" s="232">
        <v>1</v>
      </c>
      <c r="W31" s="232">
        <v>1</v>
      </c>
      <c r="X31" s="232" t="s">
        <v>115</v>
      </c>
      <c r="Y31" s="205">
        <f t="shared" si="3"/>
        <v>4</v>
      </c>
      <c r="Z31" s="206">
        <f t="shared" si="4"/>
        <v>1</v>
      </c>
      <c r="AA31" s="207" t="s">
        <v>612</v>
      </c>
      <c r="AB31" s="18" t="str">
        <f t="shared" si="8"/>
        <v>-</v>
      </c>
      <c r="AC31" s="252"/>
    </row>
    <row r="32" spans="1:29" ht="12.75" customHeight="1">
      <c r="A32" s="35">
        <v>5</v>
      </c>
      <c r="B32" s="8" t="s">
        <v>346</v>
      </c>
      <c r="C32" s="170" t="s">
        <v>22</v>
      </c>
      <c r="D32" s="100" t="s">
        <v>613</v>
      </c>
      <c r="E32" s="191">
        <f>NETWORKDAYS(Итого!C$2,Отчёт!C$2,Итого!C$3)</f>
        <v>14</v>
      </c>
      <c r="F32" s="181">
        <v>0.5</v>
      </c>
      <c r="G32" s="191">
        <v>2</v>
      </c>
      <c r="H32" s="192">
        <f t="shared" si="0"/>
        <v>1</v>
      </c>
      <c r="I32" s="193">
        <v>9</v>
      </c>
      <c r="J32" s="194">
        <f t="shared" si="1"/>
        <v>14</v>
      </c>
      <c r="K32" s="195">
        <v>130</v>
      </c>
      <c r="L32" s="204">
        <f t="shared" si="2"/>
        <v>1820</v>
      </c>
      <c r="M32" s="234">
        <v>43179</v>
      </c>
      <c r="N32" s="35"/>
      <c r="O32" s="187">
        <f t="shared" si="6"/>
        <v>9</v>
      </c>
      <c r="P32" s="232">
        <v>1</v>
      </c>
      <c r="Q32" s="232">
        <v>1</v>
      </c>
      <c r="R32" s="232">
        <v>1</v>
      </c>
      <c r="S32" s="232">
        <v>1</v>
      </c>
      <c r="T32" s="232">
        <v>1</v>
      </c>
      <c r="U32" s="232">
        <v>1</v>
      </c>
      <c r="V32" s="232">
        <v>1</v>
      </c>
      <c r="W32" s="232">
        <v>1</v>
      </c>
      <c r="X32" s="232">
        <v>1</v>
      </c>
      <c r="Y32" s="205">
        <f t="shared" si="3"/>
        <v>9</v>
      </c>
      <c r="Z32" s="206">
        <f t="shared" si="4"/>
        <v>1</v>
      </c>
      <c r="AA32" s="207"/>
      <c r="AB32" s="18" t="str">
        <f t="shared" si="8"/>
        <v>-</v>
      </c>
      <c r="AC32" s="252"/>
    </row>
    <row r="33" spans="1:29" ht="12.75" customHeight="1">
      <c r="A33" s="35">
        <v>6</v>
      </c>
      <c r="B33" s="8" t="s">
        <v>346</v>
      </c>
      <c r="C33" s="170" t="s">
        <v>22</v>
      </c>
      <c r="D33" s="100" t="s">
        <v>616</v>
      </c>
      <c r="E33" s="191">
        <f>NETWORKDAYS(Итого!C$2,Отчёт!C$2,Итого!C$3)</f>
        <v>14</v>
      </c>
      <c r="F33" s="181">
        <v>0.5</v>
      </c>
      <c r="G33" s="191">
        <v>2</v>
      </c>
      <c r="H33" s="192">
        <f t="shared" si="0"/>
        <v>1</v>
      </c>
      <c r="I33" s="193">
        <v>9</v>
      </c>
      <c r="J33" s="194">
        <f t="shared" si="1"/>
        <v>14</v>
      </c>
      <c r="K33" s="195">
        <v>130</v>
      </c>
      <c r="L33" s="204">
        <f t="shared" si="2"/>
        <v>1820</v>
      </c>
      <c r="M33" s="234">
        <v>43179</v>
      </c>
      <c r="N33" s="35"/>
      <c r="O33" s="187">
        <f t="shared" si="6"/>
        <v>9</v>
      </c>
      <c r="P33" s="232">
        <v>1</v>
      </c>
      <c r="Q33" s="232">
        <v>1</v>
      </c>
      <c r="R33" s="232">
        <v>1</v>
      </c>
      <c r="S33" s="232">
        <v>1</v>
      </c>
      <c r="T33" s="232">
        <v>1</v>
      </c>
      <c r="U33" s="232">
        <v>1</v>
      </c>
      <c r="V33" s="232">
        <v>1</v>
      </c>
      <c r="W33" s="232">
        <v>1</v>
      </c>
      <c r="X33" s="232">
        <v>1</v>
      </c>
      <c r="Y33" s="205">
        <f t="shared" si="3"/>
        <v>9</v>
      </c>
      <c r="Z33" s="206">
        <f t="shared" si="4"/>
        <v>1</v>
      </c>
      <c r="AA33" s="207"/>
      <c r="AB33" s="18" t="str">
        <f t="shared" si="8"/>
        <v>-</v>
      </c>
      <c r="AC33" s="252"/>
    </row>
    <row r="34" spans="1:29" ht="12.75" customHeight="1">
      <c r="A34" s="35">
        <v>7</v>
      </c>
      <c r="B34" s="8" t="s">
        <v>346</v>
      </c>
      <c r="C34" s="170" t="s">
        <v>22</v>
      </c>
      <c r="D34" s="100" t="s">
        <v>618</v>
      </c>
      <c r="E34" s="191">
        <f>NETWORKDAYS(Итого!C$2,Отчёт!C$2,Итого!C$3)</f>
        <v>14</v>
      </c>
      <c r="F34" s="181">
        <v>0.5</v>
      </c>
      <c r="G34" s="191">
        <v>2</v>
      </c>
      <c r="H34" s="192">
        <f t="shared" si="0"/>
        <v>1</v>
      </c>
      <c r="I34" s="193">
        <v>9</v>
      </c>
      <c r="J34" s="194">
        <f t="shared" si="1"/>
        <v>14</v>
      </c>
      <c r="K34" s="195">
        <v>130</v>
      </c>
      <c r="L34" s="204">
        <f t="shared" si="2"/>
        <v>1820</v>
      </c>
      <c r="M34" s="234">
        <v>43179</v>
      </c>
      <c r="N34" s="35"/>
      <c r="O34" s="187">
        <f t="shared" si="6"/>
        <v>5</v>
      </c>
      <c r="P34" s="232" t="s">
        <v>115</v>
      </c>
      <c r="Q34" s="232">
        <v>1</v>
      </c>
      <c r="R34" s="232">
        <v>1</v>
      </c>
      <c r="S34" s="232" t="s">
        <v>115</v>
      </c>
      <c r="T34" s="232">
        <v>1</v>
      </c>
      <c r="U34" s="232" t="s">
        <v>115</v>
      </c>
      <c r="V34" s="232">
        <v>1</v>
      </c>
      <c r="W34" s="232">
        <v>1</v>
      </c>
      <c r="X34" s="232" t="s">
        <v>115</v>
      </c>
      <c r="Y34" s="205">
        <f t="shared" si="3"/>
        <v>5</v>
      </c>
      <c r="Z34" s="206">
        <f t="shared" si="4"/>
        <v>1</v>
      </c>
      <c r="AA34" s="207"/>
      <c r="AB34" s="18" t="str">
        <f t="shared" si="8"/>
        <v>-</v>
      </c>
      <c r="AC34" s="252"/>
    </row>
    <row r="35" spans="1:29" ht="12.75" customHeight="1">
      <c r="A35" s="35">
        <v>8</v>
      </c>
      <c r="B35" s="8" t="s">
        <v>346</v>
      </c>
      <c r="C35" s="170" t="s">
        <v>22</v>
      </c>
      <c r="D35" s="100" t="s">
        <v>621</v>
      </c>
      <c r="E35" s="191">
        <f>NETWORKDAYS(Итого!C$2,Отчёт!C$2,Итого!C$3)</f>
        <v>14</v>
      </c>
      <c r="F35" s="181">
        <v>0.5</v>
      </c>
      <c r="G35" s="191">
        <v>2</v>
      </c>
      <c r="H35" s="192">
        <f t="shared" si="0"/>
        <v>1</v>
      </c>
      <c r="I35" s="193">
        <v>9</v>
      </c>
      <c r="J35" s="194">
        <f t="shared" si="1"/>
        <v>14</v>
      </c>
      <c r="K35" s="195">
        <v>130</v>
      </c>
      <c r="L35" s="204">
        <f t="shared" si="2"/>
        <v>1820</v>
      </c>
      <c r="M35" s="234">
        <v>43179</v>
      </c>
      <c r="N35" s="35"/>
      <c r="O35" s="187">
        <f t="shared" si="6"/>
        <v>9</v>
      </c>
      <c r="P35" s="232">
        <v>1</v>
      </c>
      <c r="Q35" s="232">
        <v>1</v>
      </c>
      <c r="R35" s="232">
        <v>1</v>
      </c>
      <c r="S35" s="232">
        <v>1</v>
      </c>
      <c r="T35" s="232">
        <v>1</v>
      </c>
      <c r="U35" s="232">
        <v>1</v>
      </c>
      <c r="V35" s="232">
        <v>1</v>
      </c>
      <c r="W35" s="232">
        <v>1</v>
      </c>
      <c r="X35" s="232">
        <v>1</v>
      </c>
      <c r="Y35" s="205">
        <f t="shared" si="3"/>
        <v>9</v>
      </c>
      <c r="Z35" s="206">
        <f t="shared" si="4"/>
        <v>1</v>
      </c>
      <c r="AA35" s="207"/>
      <c r="AB35" s="18" t="str">
        <f t="shared" si="8"/>
        <v>-</v>
      </c>
      <c r="AC35" s="252"/>
    </row>
    <row r="36" spans="1:29" ht="12.75" customHeight="1">
      <c r="A36" s="35">
        <v>9</v>
      </c>
      <c r="B36" s="8" t="s">
        <v>346</v>
      </c>
      <c r="C36" s="170" t="s">
        <v>22</v>
      </c>
      <c r="D36" s="100" t="s">
        <v>623</v>
      </c>
      <c r="E36" s="191">
        <f>NETWORKDAYS(Итого!C$2,Отчёт!C$2,Итого!C$3)</f>
        <v>14</v>
      </c>
      <c r="F36" s="181">
        <v>0.5</v>
      </c>
      <c r="G36" s="191">
        <v>2</v>
      </c>
      <c r="H36" s="192">
        <f t="shared" si="0"/>
        <v>1</v>
      </c>
      <c r="I36" s="193">
        <v>9</v>
      </c>
      <c r="J36" s="194">
        <f t="shared" si="1"/>
        <v>14</v>
      </c>
      <c r="K36" s="195">
        <v>130</v>
      </c>
      <c r="L36" s="204">
        <f t="shared" si="2"/>
        <v>1820</v>
      </c>
      <c r="M36" s="234">
        <v>43179</v>
      </c>
      <c r="N36" s="35"/>
      <c r="O36" s="187">
        <f t="shared" si="6"/>
        <v>8</v>
      </c>
      <c r="P36" s="232">
        <v>1</v>
      </c>
      <c r="Q36" s="232">
        <v>1</v>
      </c>
      <c r="R36" s="232">
        <v>1</v>
      </c>
      <c r="S36" s="232">
        <v>1</v>
      </c>
      <c r="T36" s="232">
        <v>1</v>
      </c>
      <c r="U36" s="232">
        <v>1</v>
      </c>
      <c r="V36" s="232">
        <v>1</v>
      </c>
      <c r="W36" s="232">
        <v>1</v>
      </c>
      <c r="X36" s="232" t="s">
        <v>115</v>
      </c>
      <c r="Y36" s="205">
        <f t="shared" si="3"/>
        <v>8</v>
      </c>
      <c r="Z36" s="206">
        <f t="shared" si="4"/>
        <v>1</v>
      </c>
      <c r="AA36" s="207"/>
      <c r="AB36" s="18" t="str">
        <f t="shared" si="8"/>
        <v>-</v>
      </c>
      <c r="AC36" s="252"/>
    </row>
    <row r="37" spans="1:29" ht="12.75" customHeight="1">
      <c r="D37" s="30"/>
      <c r="X37" s="18" t="s">
        <v>1</v>
      </c>
      <c r="Y37" s="80">
        <f>COUNT(M3:M27)</f>
        <v>25</v>
      </c>
      <c r="Z37" s="20"/>
      <c r="AA37" s="30"/>
    </row>
    <row r="38" spans="1:29" ht="12.75" customHeight="1">
      <c r="D38" s="30"/>
      <c r="X38" s="18" t="s">
        <v>134</v>
      </c>
      <c r="Y38" s="80">
        <f>COUNT(M28:M36)</f>
        <v>9</v>
      </c>
      <c r="AA38" s="30"/>
    </row>
    <row r="39" spans="1:29" ht="12.75" customHeight="1">
      <c r="D39" s="30"/>
      <c r="E39" s="33"/>
      <c r="F39" s="33"/>
      <c r="X39" s="148" t="s">
        <v>244</v>
      </c>
      <c r="Y39" s="18">
        <f>COUNTIF(M3:M36,"=20.03.18")</f>
        <v>33</v>
      </c>
      <c r="AA39" s="30"/>
    </row>
    <row r="40" spans="1:29" ht="12.75" customHeight="1">
      <c r="D40" s="30"/>
      <c r="AA40" s="30"/>
    </row>
  </sheetData>
  <autoFilter ref="A2:AA39"/>
  <mergeCells count="1">
    <mergeCell ref="AD1:AG1"/>
  </mergeCells>
  <conditionalFormatting sqref="Z3:Z36">
    <cfRule type="cellIs" dxfId="9" priority="26" stopIfTrue="1" operator="greaterThan">
      <formula>1</formula>
    </cfRule>
  </conditionalFormatting>
  <conditionalFormatting sqref="P3:X25">
    <cfRule type="cellIs" dxfId="8" priority="4" operator="equal">
      <formula>1</formula>
    </cfRule>
  </conditionalFormatting>
  <conditionalFormatting sqref="P26:X36">
    <cfRule type="cellIs" dxfId="7" priority="1" operator="equal">
      <formula>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notEqual" id="{777214EE-312F-4466-BD63-2FE13611C651}">
            <xm:f>Отчёт!$C$2</xm:f>
            <x14:dxf>
              <fill>
                <patternFill>
                  <bgColor rgb="FFF4C7C3"/>
                </patternFill>
              </fill>
            </x14:dxf>
          </x14:cfRule>
          <xm:sqref>M3:M36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zoomScale="55" zoomScaleNormal="55" workbookViewId="0">
      <pane xSplit="5" ySplit="7" topLeftCell="K8" activePane="bottomRight" state="frozen"/>
      <selection pane="topRight" activeCell="F1" sqref="F1"/>
      <selection pane="bottomLeft" activeCell="A9" sqref="A9"/>
      <selection pane="bottomRight" activeCell="AC5" sqref="AC5"/>
    </sheetView>
  </sheetViews>
  <sheetFormatPr defaultColWidth="14.42578125" defaultRowHeight="15" customHeight="1" outlineLevelCol="1"/>
  <cols>
    <col min="1" max="2" width="8.7109375" customWidth="1"/>
    <col min="3" max="3" width="16.7109375" customWidth="1"/>
    <col min="4" max="4" width="75" customWidth="1"/>
    <col min="5" max="12" width="9.140625" customWidth="1" outlineLevel="1"/>
    <col min="13" max="13" width="8.7109375" customWidth="1"/>
    <col min="14" max="28" width="9.140625" customWidth="1" outlineLevel="1"/>
    <col min="29" max="29" width="27.28515625" customWidth="1"/>
    <col min="30" max="30" width="8.7109375" customWidth="1"/>
    <col min="31" max="31" width="4.5703125" customWidth="1"/>
  </cols>
  <sheetData>
    <row r="1" spans="1:35" ht="12.75" customHeight="1">
      <c r="B1" s="26"/>
      <c r="L1" s="31">
        <f>SUM(L3:L16)</f>
        <v>8134</v>
      </c>
      <c r="M1" s="83"/>
      <c r="AB1" s="118"/>
      <c r="AF1" s="277" t="s">
        <v>798</v>
      </c>
      <c r="AG1" s="277"/>
      <c r="AH1" s="278"/>
      <c r="AI1" s="278"/>
    </row>
    <row r="2" spans="1:35" ht="102">
      <c r="A2" s="35" t="s">
        <v>29</v>
      </c>
      <c r="B2" s="8" t="s">
        <v>30</v>
      </c>
      <c r="C2" s="35" t="s">
        <v>31</v>
      </c>
      <c r="D2" s="8" t="s">
        <v>32</v>
      </c>
      <c r="E2" s="37" t="s">
        <v>33</v>
      </c>
      <c r="F2" s="38" t="s">
        <v>34</v>
      </c>
      <c r="G2" s="37" t="s">
        <v>35</v>
      </c>
      <c r="H2" s="37" t="s">
        <v>36</v>
      </c>
      <c r="I2" s="38" t="s">
        <v>37</v>
      </c>
      <c r="J2" s="39" t="s">
        <v>38</v>
      </c>
      <c r="K2" s="37" t="s">
        <v>39</v>
      </c>
      <c r="L2" s="37" t="s">
        <v>40</v>
      </c>
      <c r="M2" s="196" t="s">
        <v>43</v>
      </c>
      <c r="N2" s="197" t="s">
        <v>42</v>
      </c>
      <c r="O2" s="198" t="s">
        <v>47</v>
      </c>
      <c r="P2" s="198" t="s">
        <v>48</v>
      </c>
      <c r="Q2" s="198" t="s">
        <v>49</v>
      </c>
      <c r="R2" s="198" t="s">
        <v>252</v>
      </c>
      <c r="S2" s="198" t="s">
        <v>482</v>
      </c>
      <c r="T2" s="198" t="s">
        <v>483</v>
      </c>
      <c r="U2" s="198" t="s">
        <v>484</v>
      </c>
      <c r="V2" s="198" t="s">
        <v>52</v>
      </c>
      <c r="W2" s="198" t="s">
        <v>485</v>
      </c>
      <c r="X2" s="198" t="s">
        <v>486</v>
      </c>
      <c r="Y2" s="198" t="s">
        <v>487</v>
      </c>
      <c r="Z2" s="199" t="s">
        <v>488</v>
      </c>
      <c r="AA2" s="197" t="s">
        <v>60</v>
      </c>
      <c r="AB2" s="200" t="s">
        <v>5</v>
      </c>
      <c r="AC2" s="200" t="s">
        <v>489</v>
      </c>
      <c r="AD2" s="30" t="s">
        <v>62</v>
      </c>
      <c r="AE2" s="252"/>
      <c r="AF2" s="253" t="s">
        <v>799</v>
      </c>
      <c r="AG2" s="254" t="s">
        <v>800</v>
      </c>
      <c r="AH2" s="255" t="s">
        <v>801</v>
      </c>
      <c r="AI2" s="256" t="s">
        <v>802</v>
      </c>
    </row>
    <row r="3" spans="1:35" ht="12.75" customHeight="1">
      <c r="A3" s="35">
        <v>1</v>
      </c>
      <c r="B3" s="8" t="s">
        <v>104</v>
      </c>
      <c r="C3" s="35" t="s">
        <v>22</v>
      </c>
      <c r="D3" s="35" t="s">
        <v>490</v>
      </c>
      <c r="E3" s="201">
        <f>NETWORKDAYS(Итого!C$2,Отчёт!C$2,Итого!C$3)</f>
        <v>14</v>
      </c>
      <c r="F3" s="131">
        <v>0.5</v>
      </c>
      <c r="G3" s="70">
        <v>1</v>
      </c>
      <c r="H3" s="71">
        <v>0.5</v>
      </c>
      <c r="I3" s="72">
        <v>7</v>
      </c>
      <c r="J3" s="73">
        <f>H3*E3</f>
        <v>7</v>
      </c>
      <c r="K3" s="97">
        <v>83</v>
      </c>
      <c r="L3" s="259">
        <f>K3*J3</f>
        <v>581</v>
      </c>
      <c r="M3" s="202">
        <v>43179</v>
      </c>
      <c r="N3" s="35">
        <f>12-COUNTIF(O3:Z3,"х")</f>
        <v>12</v>
      </c>
      <c r="O3" s="226">
        <v>1</v>
      </c>
      <c r="P3" s="226">
        <v>1</v>
      </c>
      <c r="Q3" s="226">
        <v>1</v>
      </c>
      <c r="R3" s="226">
        <v>1</v>
      </c>
      <c r="S3" s="226">
        <v>1</v>
      </c>
      <c r="T3" s="226">
        <v>1</v>
      </c>
      <c r="U3" s="226">
        <v>1</v>
      </c>
      <c r="V3" s="226">
        <v>1</v>
      </c>
      <c r="W3" s="226">
        <v>1</v>
      </c>
      <c r="X3" s="226">
        <v>1</v>
      </c>
      <c r="Y3" s="226">
        <v>1</v>
      </c>
      <c r="Z3" s="226">
        <v>0</v>
      </c>
      <c r="AA3" s="35">
        <f>SUM(O3:Z3)</f>
        <v>11</v>
      </c>
      <c r="AB3" s="203">
        <f>AA3/N3</f>
        <v>0.91666666666666663</v>
      </c>
      <c r="AC3" s="203" t="s">
        <v>859</v>
      </c>
      <c r="AD3" s="25" t="str">
        <f t="shared" ref="AD3:AD16" si="0">IF(OR(AND(E3&gt;0,AB3&gt;0),AND(E3=0,AB3=0)),"-","Что-то не так!")</f>
        <v>-</v>
      </c>
      <c r="AE3" s="252"/>
    </row>
    <row r="4" spans="1:35" ht="12.75" customHeight="1">
      <c r="A4" s="35">
        <v>2</v>
      </c>
      <c r="B4" s="8" t="s">
        <v>104</v>
      </c>
      <c r="C4" s="35" t="s">
        <v>22</v>
      </c>
      <c r="D4" s="35" t="s">
        <v>491</v>
      </c>
      <c r="E4" s="201">
        <f>NETWORKDAYS(Итого!C$2,Отчёт!C$2,Итого!C$3)</f>
        <v>14</v>
      </c>
      <c r="F4" s="131">
        <v>0.5</v>
      </c>
      <c r="G4" s="70">
        <v>1</v>
      </c>
      <c r="H4" s="71">
        <v>0.5</v>
      </c>
      <c r="I4" s="72">
        <v>7</v>
      </c>
      <c r="J4" s="73">
        <f t="shared" ref="J4:J18" si="1">H4*E4</f>
        <v>7</v>
      </c>
      <c r="K4" s="97">
        <v>83</v>
      </c>
      <c r="L4" s="259">
        <f t="shared" ref="L4:L18" si="2">K4*J4</f>
        <v>581</v>
      </c>
      <c r="M4" s="202">
        <v>43179</v>
      </c>
      <c r="N4" s="35">
        <f t="shared" ref="N4:N18" si="3">12-COUNTIF(O4:Z4,"х")</f>
        <v>7</v>
      </c>
      <c r="O4" s="226">
        <v>1</v>
      </c>
      <c r="P4" s="226">
        <v>1</v>
      </c>
      <c r="Q4" s="226"/>
      <c r="R4" s="226">
        <v>1</v>
      </c>
      <c r="S4" s="226" t="s">
        <v>115</v>
      </c>
      <c r="T4" s="226" t="s">
        <v>115</v>
      </c>
      <c r="U4" s="226" t="s">
        <v>115</v>
      </c>
      <c r="V4" s="226" t="s">
        <v>115</v>
      </c>
      <c r="W4" s="226" t="s">
        <v>115</v>
      </c>
      <c r="X4" s="226">
        <v>1</v>
      </c>
      <c r="Y4" s="226">
        <v>1</v>
      </c>
      <c r="Z4" s="226">
        <v>1</v>
      </c>
      <c r="AA4" s="35">
        <f t="shared" ref="AA4:AA18" si="4">SUM(O4:Z4)</f>
        <v>6</v>
      </c>
      <c r="AB4" s="203">
        <f t="shared" ref="AB4:AB18" si="5">AA4/N4</f>
        <v>0.8571428571428571</v>
      </c>
      <c r="AC4" s="203" t="s">
        <v>791</v>
      </c>
      <c r="AD4" s="25" t="str">
        <f t="shared" si="0"/>
        <v>-</v>
      </c>
      <c r="AE4" s="252"/>
    </row>
    <row r="5" spans="1:35" ht="12.75" customHeight="1">
      <c r="A5" s="35">
        <v>3</v>
      </c>
      <c r="B5" s="8" t="s">
        <v>104</v>
      </c>
      <c r="C5" s="35" t="s">
        <v>22</v>
      </c>
      <c r="D5" s="35" t="s">
        <v>492</v>
      </c>
      <c r="E5" s="201">
        <f>NETWORKDAYS(Итого!C$2,Отчёт!C$2,Итого!C$3)</f>
        <v>14</v>
      </c>
      <c r="F5" s="131">
        <v>0.5</v>
      </c>
      <c r="G5" s="70">
        <v>1</v>
      </c>
      <c r="H5" s="71">
        <v>0.5</v>
      </c>
      <c r="I5" s="72">
        <v>7</v>
      </c>
      <c r="J5" s="73">
        <f t="shared" si="1"/>
        <v>7</v>
      </c>
      <c r="K5" s="97">
        <v>83</v>
      </c>
      <c r="L5" s="259">
        <f t="shared" si="2"/>
        <v>581</v>
      </c>
      <c r="M5" s="202">
        <v>43179</v>
      </c>
      <c r="N5" s="35">
        <f t="shared" si="3"/>
        <v>9</v>
      </c>
      <c r="O5" s="226">
        <v>1</v>
      </c>
      <c r="P5" s="226">
        <v>1</v>
      </c>
      <c r="Q5" s="226">
        <v>1</v>
      </c>
      <c r="R5" s="226">
        <v>1</v>
      </c>
      <c r="S5" s="226" t="s">
        <v>115</v>
      </c>
      <c r="T5" s="226">
        <v>1</v>
      </c>
      <c r="U5" s="226" t="s">
        <v>115</v>
      </c>
      <c r="V5" s="226">
        <v>1</v>
      </c>
      <c r="W5" s="226" t="s">
        <v>115</v>
      </c>
      <c r="X5" s="226">
        <v>1</v>
      </c>
      <c r="Y5" s="226">
        <v>1</v>
      </c>
      <c r="Z5" s="226">
        <v>1</v>
      </c>
      <c r="AA5" s="35">
        <f t="shared" si="4"/>
        <v>9</v>
      </c>
      <c r="AB5" s="203">
        <f t="shared" si="5"/>
        <v>1</v>
      </c>
      <c r="AC5" s="261"/>
      <c r="AD5" s="25" t="str">
        <f t="shared" si="0"/>
        <v>-</v>
      </c>
      <c r="AE5" s="252"/>
    </row>
    <row r="6" spans="1:35" ht="12.75" customHeight="1">
      <c r="A6" s="35">
        <v>4</v>
      </c>
      <c r="B6" s="8" t="s">
        <v>104</v>
      </c>
      <c r="C6" s="35" t="s">
        <v>22</v>
      </c>
      <c r="D6" s="35" t="s">
        <v>493</v>
      </c>
      <c r="E6" s="201">
        <f>NETWORKDAYS(Итого!C$2,Отчёт!C$2,Итого!C$3)</f>
        <v>14</v>
      </c>
      <c r="F6" s="131">
        <v>0.5</v>
      </c>
      <c r="G6" s="70">
        <v>1</v>
      </c>
      <c r="H6" s="71">
        <v>0.5</v>
      </c>
      <c r="I6" s="72">
        <v>7</v>
      </c>
      <c r="J6" s="73">
        <f t="shared" si="1"/>
        <v>7</v>
      </c>
      <c r="K6" s="97">
        <v>83</v>
      </c>
      <c r="L6" s="259">
        <f t="shared" si="2"/>
        <v>581</v>
      </c>
      <c r="M6" s="202">
        <v>43179</v>
      </c>
      <c r="N6" s="35">
        <f t="shared" si="3"/>
        <v>7</v>
      </c>
      <c r="O6" s="226">
        <v>1</v>
      </c>
      <c r="P6" s="226">
        <v>1</v>
      </c>
      <c r="Q6" s="226" t="s">
        <v>65</v>
      </c>
      <c r="R6" s="226">
        <v>1</v>
      </c>
      <c r="S6" s="226" t="s">
        <v>115</v>
      </c>
      <c r="T6" s="226" t="s">
        <v>115</v>
      </c>
      <c r="U6" s="226" t="s">
        <v>115</v>
      </c>
      <c r="V6" s="226" t="s">
        <v>115</v>
      </c>
      <c r="W6" s="226" t="s">
        <v>115</v>
      </c>
      <c r="X6" s="226">
        <v>1</v>
      </c>
      <c r="Y6" s="226">
        <v>1</v>
      </c>
      <c r="Z6" s="226">
        <v>1</v>
      </c>
      <c r="AA6" s="35">
        <f t="shared" si="4"/>
        <v>6</v>
      </c>
      <c r="AB6" s="203">
        <f t="shared" si="5"/>
        <v>0.8571428571428571</v>
      </c>
      <c r="AC6" s="203" t="s">
        <v>791</v>
      </c>
      <c r="AD6" s="25" t="str">
        <f t="shared" si="0"/>
        <v>-</v>
      </c>
      <c r="AE6" s="252"/>
    </row>
    <row r="7" spans="1:35" ht="12.75" customHeight="1">
      <c r="A7" s="35">
        <v>5</v>
      </c>
      <c r="B7" s="8" t="s">
        <v>104</v>
      </c>
      <c r="C7" s="35" t="s">
        <v>22</v>
      </c>
      <c r="D7" s="35" t="s">
        <v>496</v>
      </c>
      <c r="E7" s="201">
        <f>NETWORKDAYS(Итого!C$2,Отчёт!C$2,Итого!C$3)</f>
        <v>14</v>
      </c>
      <c r="F7" s="131">
        <v>0.5</v>
      </c>
      <c r="G7" s="70">
        <v>1</v>
      </c>
      <c r="H7" s="71">
        <v>0.5</v>
      </c>
      <c r="I7" s="72">
        <v>7</v>
      </c>
      <c r="J7" s="73">
        <f t="shared" si="1"/>
        <v>7</v>
      </c>
      <c r="K7" s="97">
        <v>83</v>
      </c>
      <c r="L7" s="259">
        <f t="shared" si="2"/>
        <v>581</v>
      </c>
      <c r="M7" s="202">
        <v>43179</v>
      </c>
      <c r="N7" s="35">
        <f t="shared" si="3"/>
        <v>12</v>
      </c>
      <c r="O7" s="226">
        <v>1</v>
      </c>
      <c r="P7" s="226">
        <v>1</v>
      </c>
      <c r="Q7" s="226">
        <v>1</v>
      </c>
      <c r="R7" s="226">
        <v>1</v>
      </c>
      <c r="S7" s="226">
        <v>1</v>
      </c>
      <c r="T7" s="226">
        <v>1</v>
      </c>
      <c r="U7" s="226">
        <v>1</v>
      </c>
      <c r="V7" s="226">
        <v>1</v>
      </c>
      <c r="W7" s="226">
        <v>1</v>
      </c>
      <c r="X7" s="226">
        <v>1</v>
      </c>
      <c r="Y7" s="226">
        <v>1</v>
      </c>
      <c r="Z7" s="226">
        <v>0</v>
      </c>
      <c r="AA7" s="35">
        <f t="shared" si="4"/>
        <v>11</v>
      </c>
      <c r="AB7" s="203">
        <f t="shared" si="5"/>
        <v>0.91666666666666663</v>
      </c>
      <c r="AC7" s="203" t="s">
        <v>854</v>
      </c>
      <c r="AD7" s="25" t="str">
        <f t="shared" si="0"/>
        <v>-</v>
      </c>
      <c r="AE7" s="252"/>
    </row>
    <row r="8" spans="1:35" ht="12.75" customHeight="1">
      <c r="A8" s="35">
        <v>7</v>
      </c>
      <c r="B8" s="8" t="s">
        <v>104</v>
      </c>
      <c r="C8" s="35" t="s">
        <v>22</v>
      </c>
      <c r="D8" s="35" t="s">
        <v>499</v>
      </c>
      <c r="E8" s="201">
        <f>NETWORKDAYS(Итого!C$2,Отчёт!C$2,Итого!C$3)</f>
        <v>14</v>
      </c>
      <c r="F8" s="131">
        <v>0.5</v>
      </c>
      <c r="G8" s="70">
        <v>1</v>
      </c>
      <c r="H8" s="71">
        <v>0.5</v>
      </c>
      <c r="I8" s="72">
        <v>7</v>
      </c>
      <c r="J8" s="73">
        <f t="shared" si="1"/>
        <v>7</v>
      </c>
      <c r="K8" s="97">
        <v>83</v>
      </c>
      <c r="L8" s="259">
        <f t="shared" si="2"/>
        <v>581</v>
      </c>
      <c r="M8" s="202">
        <v>43179</v>
      </c>
      <c r="N8" s="35">
        <f t="shared" si="3"/>
        <v>7</v>
      </c>
      <c r="O8" s="226">
        <v>1</v>
      </c>
      <c r="P8" s="226">
        <v>1</v>
      </c>
      <c r="Q8" s="226" t="s">
        <v>65</v>
      </c>
      <c r="R8" s="226">
        <v>1</v>
      </c>
      <c r="S8" s="226" t="s">
        <v>115</v>
      </c>
      <c r="T8" s="226" t="s">
        <v>115</v>
      </c>
      <c r="U8" s="226" t="s">
        <v>115</v>
      </c>
      <c r="V8" s="226" t="s">
        <v>115</v>
      </c>
      <c r="W8" s="226" t="s">
        <v>115</v>
      </c>
      <c r="X8" s="226">
        <v>1</v>
      </c>
      <c r="Y8" s="226">
        <v>1</v>
      </c>
      <c r="Z8" s="226">
        <v>0</v>
      </c>
      <c r="AA8" s="35">
        <f t="shared" si="4"/>
        <v>5</v>
      </c>
      <c r="AB8" s="203">
        <f t="shared" si="5"/>
        <v>0.7142857142857143</v>
      </c>
      <c r="AC8" s="203" t="s">
        <v>791</v>
      </c>
      <c r="AD8" s="25" t="str">
        <f t="shared" si="0"/>
        <v>-</v>
      </c>
      <c r="AE8" s="252"/>
    </row>
    <row r="9" spans="1:35" ht="12.75" customHeight="1">
      <c r="A9" s="35">
        <v>8</v>
      </c>
      <c r="B9" s="8" t="s">
        <v>104</v>
      </c>
      <c r="C9" s="35" t="s">
        <v>22</v>
      </c>
      <c r="D9" s="35" t="s">
        <v>500</v>
      </c>
      <c r="E9" s="201">
        <f>NETWORKDAYS(Итого!C$2,Отчёт!C$2,Итого!C$3)</f>
        <v>14</v>
      </c>
      <c r="F9" s="131">
        <v>0.5</v>
      </c>
      <c r="G9" s="70">
        <v>1</v>
      </c>
      <c r="H9" s="71">
        <v>0.5</v>
      </c>
      <c r="I9" s="72">
        <v>7</v>
      </c>
      <c r="J9" s="73">
        <f t="shared" si="1"/>
        <v>7</v>
      </c>
      <c r="K9" s="97">
        <v>83</v>
      </c>
      <c r="L9" s="259">
        <f t="shared" si="2"/>
        <v>581</v>
      </c>
      <c r="M9" s="202">
        <v>43179</v>
      </c>
      <c r="N9" s="35">
        <f t="shared" si="3"/>
        <v>7</v>
      </c>
      <c r="O9" s="226">
        <v>1</v>
      </c>
      <c r="P9" s="226">
        <v>1</v>
      </c>
      <c r="Q9" s="226" t="s">
        <v>65</v>
      </c>
      <c r="R9" s="226">
        <v>1</v>
      </c>
      <c r="S9" s="226" t="s">
        <v>115</v>
      </c>
      <c r="T9" s="226" t="s">
        <v>115</v>
      </c>
      <c r="U9" s="226" t="s">
        <v>115</v>
      </c>
      <c r="V9" s="226" t="s">
        <v>115</v>
      </c>
      <c r="W9" s="226" t="s">
        <v>115</v>
      </c>
      <c r="X9" s="226">
        <v>1</v>
      </c>
      <c r="Y9" s="226">
        <v>1</v>
      </c>
      <c r="Z9" s="226">
        <v>1</v>
      </c>
      <c r="AA9" s="35">
        <f t="shared" si="4"/>
        <v>6</v>
      </c>
      <c r="AB9" s="203">
        <f t="shared" si="5"/>
        <v>0.8571428571428571</v>
      </c>
      <c r="AC9" s="261" t="s">
        <v>861</v>
      </c>
      <c r="AD9" s="25" t="str">
        <f t="shared" si="0"/>
        <v>-</v>
      </c>
      <c r="AE9" s="252"/>
    </row>
    <row r="10" spans="1:35" ht="12.75" customHeight="1">
      <c r="A10" s="35">
        <v>9</v>
      </c>
      <c r="B10" s="8" t="s">
        <v>104</v>
      </c>
      <c r="C10" s="35" t="s">
        <v>22</v>
      </c>
      <c r="D10" s="35" t="s">
        <v>501</v>
      </c>
      <c r="E10" s="201">
        <f>NETWORKDAYS(Итого!C$2,Отчёт!C$2,Итого!C$3)</f>
        <v>14</v>
      </c>
      <c r="F10" s="131">
        <v>0.5</v>
      </c>
      <c r="G10" s="70">
        <v>1</v>
      </c>
      <c r="H10" s="71">
        <v>0.5</v>
      </c>
      <c r="I10" s="72">
        <v>7</v>
      </c>
      <c r="J10" s="73">
        <f t="shared" si="1"/>
        <v>7</v>
      </c>
      <c r="K10" s="97">
        <v>83</v>
      </c>
      <c r="L10" s="259">
        <f t="shared" si="2"/>
        <v>581</v>
      </c>
      <c r="M10" s="202">
        <v>43179</v>
      </c>
      <c r="N10" s="35">
        <f t="shared" si="3"/>
        <v>7</v>
      </c>
      <c r="O10" s="226">
        <v>1</v>
      </c>
      <c r="P10" s="226">
        <v>1</v>
      </c>
      <c r="Q10" s="226" t="s">
        <v>65</v>
      </c>
      <c r="R10" s="226">
        <v>1</v>
      </c>
      <c r="S10" s="226" t="s">
        <v>115</v>
      </c>
      <c r="T10" s="226" t="s">
        <v>115</v>
      </c>
      <c r="U10" s="226" t="s">
        <v>115</v>
      </c>
      <c r="V10" s="226" t="s">
        <v>115</v>
      </c>
      <c r="W10" s="226" t="s">
        <v>115</v>
      </c>
      <c r="X10" s="226">
        <v>1</v>
      </c>
      <c r="Y10" s="226">
        <v>1</v>
      </c>
      <c r="Z10" s="226">
        <v>1</v>
      </c>
      <c r="AA10" s="35">
        <f t="shared" si="4"/>
        <v>6</v>
      </c>
      <c r="AB10" s="203">
        <f t="shared" si="5"/>
        <v>0.8571428571428571</v>
      </c>
      <c r="AC10" s="261" t="s">
        <v>861</v>
      </c>
      <c r="AD10" s="25" t="str">
        <f t="shared" si="0"/>
        <v>-</v>
      </c>
      <c r="AE10" s="252"/>
    </row>
    <row r="11" spans="1:35" ht="12.75" customHeight="1">
      <c r="A11" s="35">
        <v>10</v>
      </c>
      <c r="B11" s="8" t="s">
        <v>104</v>
      </c>
      <c r="C11" s="35" t="s">
        <v>22</v>
      </c>
      <c r="D11" s="35" t="s">
        <v>502</v>
      </c>
      <c r="E11" s="201">
        <f>NETWORKDAYS(Итого!C$2,Отчёт!C$2,Итого!C$3)</f>
        <v>14</v>
      </c>
      <c r="F11" s="131">
        <v>0.5</v>
      </c>
      <c r="G11" s="70">
        <v>1</v>
      </c>
      <c r="H11" s="71">
        <v>0.5</v>
      </c>
      <c r="I11" s="72">
        <v>7</v>
      </c>
      <c r="J11" s="73">
        <f t="shared" si="1"/>
        <v>7</v>
      </c>
      <c r="K11" s="97">
        <v>83</v>
      </c>
      <c r="L11" s="259">
        <f t="shared" si="2"/>
        <v>581</v>
      </c>
      <c r="M11" s="202">
        <v>43179</v>
      </c>
      <c r="N11" s="35">
        <f t="shared" si="3"/>
        <v>12</v>
      </c>
      <c r="O11" s="226">
        <v>1</v>
      </c>
      <c r="P11" s="226">
        <v>1</v>
      </c>
      <c r="Q11" s="226">
        <v>1</v>
      </c>
      <c r="R11" s="226">
        <v>1</v>
      </c>
      <c r="S11" s="226" t="s">
        <v>65</v>
      </c>
      <c r="T11" s="226">
        <v>1</v>
      </c>
      <c r="U11" s="226" t="s">
        <v>65</v>
      </c>
      <c r="V11" s="226">
        <v>1</v>
      </c>
      <c r="W11" s="226" t="s">
        <v>65</v>
      </c>
      <c r="X11" s="226">
        <v>1</v>
      </c>
      <c r="Y11" s="226">
        <v>1</v>
      </c>
      <c r="Z11" s="226">
        <v>1</v>
      </c>
      <c r="AA11" s="35">
        <f t="shared" si="4"/>
        <v>9</v>
      </c>
      <c r="AB11" s="203">
        <f t="shared" si="5"/>
        <v>0.75</v>
      </c>
      <c r="AC11" s="203" t="s">
        <v>792</v>
      </c>
      <c r="AD11" s="25" t="str">
        <f t="shared" si="0"/>
        <v>-</v>
      </c>
      <c r="AE11" s="252"/>
    </row>
    <row r="12" spans="1:35" ht="12.75" customHeight="1">
      <c r="A12" s="35">
        <v>11</v>
      </c>
      <c r="B12" s="8" t="s">
        <v>104</v>
      </c>
      <c r="C12" s="35" t="s">
        <v>22</v>
      </c>
      <c r="D12" s="35" t="s">
        <v>503</v>
      </c>
      <c r="E12" s="201">
        <f>NETWORKDAYS(Итого!C$2,Отчёт!C$2,Итого!C$3)</f>
        <v>14</v>
      </c>
      <c r="F12" s="131">
        <v>0.5</v>
      </c>
      <c r="G12" s="70">
        <v>1</v>
      </c>
      <c r="H12" s="71">
        <v>0.5</v>
      </c>
      <c r="I12" s="72">
        <v>7</v>
      </c>
      <c r="J12" s="73">
        <f t="shared" si="1"/>
        <v>7</v>
      </c>
      <c r="K12" s="97">
        <v>83</v>
      </c>
      <c r="L12" s="259">
        <f t="shared" si="2"/>
        <v>581</v>
      </c>
      <c r="M12" s="202">
        <v>43179</v>
      </c>
      <c r="N12" s="35">
        <f t="shared" si="3"/>
        <v>12</v>
      </c>
      <c r="O12" s="226">
        <v>1</v>
      </c>
      <c r="P12" s="226">
        <v>1</v>
      </c>
      <c r="Q12" s="226">
        <v>1</v>
      </c>
      <c r="R12" s="226">
        <v>1</v>
      </c>
      <c r="S12" s="226">
        <v>1</v>
      </c>
      <c r="T12" s="226">
        <v>1</v>
      </c>
      <c r="U12" s="226">
        <v>1</v>
      </c>
      <c r="V12" s="226">
        <v>1</v>
      </c>
      <c r="W12" s="226">
        <v>1</v>
      </c>
      <c r="X12" s="226">
        <v>1</v>
      </c>
      <c r="Y12" s="226">
        <v>1</v>
      </c>
      <c r="Z12" s="226">
        <v>1</v>
      </c>
      <c r="AA12" s="35">
        <f t="shared" si="4"/>
        <v>12</v>
      </c>
      <c r="AB12" s="203">
        <f t="shared" si="5"/>
        <v>1</v>
      </c>
      <c r="AC12" s="203"/>
      <c r="AD12" s="25" t="str">
        <f t="shared" si="0"/>
        <v>-</v>
      </c>
      <c r="AE12" s="252"/>
    </row>
    <row r="13" spans="1:35" ht="12.75" customHeight="1">
      <c r="A13" s="35">
        <v>12</v>
      </c>
      <c r="B13" s="8" t="s">
        <v>104</v>
      </c>
      <c r="C13" s="35" t="s">
        <v>22</v>
      </c>
      <c r="D13" s="35" t="s">
        <v>504</v>
      </c>
      <c r="E13" s="201">
        <f>NETWORKDAYS(Итого!C$2,Отчёт!C$2,Итого!C$3)</f>
        <v>14</v>
      </c>
      <c r="F13" s="131">
        <v>0.5</v>
      </c>
      <c r="G13" s="70">
        <v>1</v>
      </c>
      <c r="H13" s="71">
        <v>0.5</v>
      </c>
      <c r="I13" s="72">
        <v>7</v>
      </c>
      <c r="J13" s="73">
        <f t="shared" si="1"/>
        <v>7</v>
      </c>
      <c r="K13" s="97">
        <v>83</v>
      </c>
      <c r="L13" s="259">
        <f t="shared" si="2"/>
        <v>581</v>
      </c>
      <c r="M13" s="202">
        <v>43179</v>
      </c>
      <c r="N13" s="35">
        <f t="shared" si="3"/>
        <v>12</v>
      </c>
      <c r="O13" s="226">
        <v>1</v>
      </c>
      <c r="P13" s="226">
        <v>1</v>
      </c>
      <c r="Q13" s="226">
        <v>1</v>
      </c>
      <c r="R13" s="226">
        <v>1</v>
      </c>
      <c r="S13" s="226">
        <v>1</v>
      </c>
      <c r="T13" s="226">
        <v>1</v>
      </c>
      <c r="U13" s="226">
        <v>1</v>
      </c>
      <c r="V13" s="226">
        <v>1</v>
      </c>
      <c r="W13" s="226">
        <v>1</v>
      </c>
      <c r="X13" s="226">
        <v>1</v>
      </c>
      <c r="Y13" s="226">
        <v>1</v>
      </c>
      <c r="Z13" s="226">
        <v>1</v>
      </c>
      <c r="AA13" s="35">
        <f t="shared" si="4"/>
        <v>12</v>
      </c>
      <c r="AB13" s="203">
        <f t="shared" si="5"/>
        <v>1</v>
      </c>
      <c r="AC13" s="203"/>
      <c r="AD13" s="25"/>
      <c r="AE13" s="252"/>
    </row>
    <row r="14" spans="1:35" ht="12.75" customHeight="1">
      <c r="A14" s="35">
        <v>14</v>
      </c>
      <c r="B14" s="8" t="s">
        <v>104</v>
      </c>
      <c r="C14" s="35" t="s">
        <v>22</v>
      </c>
      <c r="D14" s="35" t="s">
        <v>505</v>
      </c>
      <c r="E14" s="201">
        <f>NETWORKDAYS(Итого!C$2,Отчёт!C$2,Итого!C$3)</f>
        <v>14</v>
      </c>
      <c r="F14" s="131">
        <v>0.5</v>
      </c>
      <c r="G14" s="70">
        <v>1</v>
      </c>
      <c r="H14" s="71">
        <v>0.5</v>
      </c>
      <c r="I14" s="72">
        <v>7</v>
      </c>
      <c r="J14" s="73">
        <f t="shared" si="1"/>
        <v>7</v>
      </c>
      <c r="K14" s="97">
        <v>83</v>
      </c>
      <c r="L14" s="259">
        <f t="shared" si="2"/>
        <v>581</v>
      </c>
      <c r="M14" s="202">
        <v>43179</v>
      </c>
      <c r="N14" s="35">
        <f t="shared" si="3"/>
        <v>12</v>
      </c>
      <c r="O14" s="226">
        <v>1</v>
      </c>
      <c r="P14" s="226">
        <v>1</v>
      </c>
      <c r="Q14" s="226">
        <v>1</v>
      </c>
      <c r="R14" s="226">
        <v>1</v>
      </c>
      <c r="S14" s="226">
        <v>1</v>
      </c>
      <c r="T14" s="226">
        <v>0</v>
      </c>
      <c r="U14" s="226">
        <v>1</v>
      </c>
      <c r="V14" s="226">
        <v>1</v>
      </c>
      <c r="W14" s="226">
        <v>1</v>
      </c>
      <c r="X14" s="226">
        <v>1</v>
      </c>
      <c r="Y14" s="226">
        <v>1</v>
      </c>
      <c r="Z14" s="226">
        <v>1</v>
      </c>
      <c r="AA14" s="35">
        <f t="shared" si="4"/>
        <v>11</v>
      </c>
      <c r="AB14" s="203">
        <f t="shared" si="5"/>
        <v>0.91666666666666663</v>
      </c>
      <c r="AC14" s="203"/>
      <c r="AD14" s="25" t="str">
        <f t="shared" si="0"/>
        <v>-</v>
      </c>
      <c r="AE14" s="252"/>
    </row>
    <row r="15" spans="1:35" ht="12.75" customHeight="1">
      <c r="A15" s="35">
        <v>15</v>
      </c>
      <c r="B15" s="8" t="s">
        <v>104</v>
      </c>
      <c r="C15" s="35" t="s">
        <v>22</v>
      </c>
      <c r="D15" s="35" t="s">
        <v>506</v>
      </c>
      <c r="E15" s="201">
        <f>NETWORKDAYS(Итого!C$2,Отчёт!C$2,Итого!C$3)</f>
        <v>14</v>
      </c>
      <c r="F15" s="131">
        <v>0.5</v>
      </c>
      <c r="G15" s="70">
        <v>1</v>
      </c>
      <c r="H15" s="71">
        <v>0.5</v>
      </c>
      <c r="I15" s="72">
        <v>7</v>
      </c>
      <c r="J15" s="73">
        <f t="shared" si="1"/>
        <v>7</v>
      </c>
      <c r="K15" s="97">
        <v>83</v>
      </c>
      <c r="L15" s="259">
        <f t="shared" si="2"/>
        <v>581</v>
      </c>
      <c r="M15" s="202">
        <v>43179</v>
      </c>
      <c r="N15" s="35">
        <f t="shared" si="3"/>
        <v>9</v>
      </c>
      <c r="O15" s="226">
        <v>1</v>
      </c>
      <c r="P15" s="226">
        <v>1</v>
      </c>
      <c r="Q15" s="226">
        <v>1</v>
      </c>
      <c r="R15" s="226">
        <v>1</v>
      </c>
      <c r="S15" s="226" t="s">
        <v>115</v>
      </c>
      <c r="T15" s="226">
        <v>1</v>
      </c>
      <c r="U15" s="226" t="s">
        <v>115</v>
      </c>
      <c r="V15" s="226">
        <v>1</v>
      </c>
      <c r="W15" s="226" t="s">
        <v>115</v>
      </c>
      <c r="X15" s="226">
        <v>1</v>
      </c>
      <c r="Y15" s="226">
        <v>1</v>
      </c>
      <c r="Z15" s="226">
        <v>1</v>
      </c>
      <c r="AA15" s="35">
        <f t="shared" si="4"/>
        <v>9</v>
      </c>
      <c r="AB15" s="203">
        <f t="shared" si="5"/>
        <v>1</v>
      </c>
      <c r="AC15" s="203" t="s">
        <v>792</v>
      </c>
      <c r="AD15" s="25" t="str">
        <f t="shared" si="0"/>
        <v>-</v>
      </c>
      <c r="AE15" s="252"/>
    </row>
    <row r="16" spans="1:35" ht="12.75" customHeight="1">
      <c r="A16" s="35">
        <v>16</v>
      </c>
      <c r="B16" s="8" t="s">
        <v>104</v>
      </c>
      <c r="C16" s="35" t="s">
        <v>22</v>
      </c>
      <c r="D16" s="35" t="s">
        <v>531</v>
      </c>
      <c r="E16" s="201">
        <f>NETWORKDAYS(Итого!C$2,Отчёт!C$2,Итого!C$3)</f>
        <v>14</v>
      </c>
      <c r="F16" s="131">
        <v>0.5</v>
      </c>
      <c r="G16" s="70">
        <v>1</v>
      </c>
      <c r="H16" s="71">
        <v>0.5</v>
      </c>
      <c r="I16" s="72">
        <v>7</v>
      </c>
      <c r="J16" s="73">
        <f t="shared" si="1"/>
        <v>7</v>
      </c>
      <c r="K16" s="97">
        <v>83</v>
      </c>
      <c r="L16" s="259">
        <f t="shared" si="2"/>
        <v>581</v>
      </c>
      <c r="M16" s="202">
        <v>43179</v>
      </c>
      <c r="N16" s="35">
        <f t="shared" si="3"/>
        <v>9</v>
      </c>
      <c r="O16" s="226">
        <v>1</v>
      </c>
      <c r="P16" s="226">
        <v>1</v>
      </c>
      <c r="Q16" s="226">
        <v>1</v>
      </c>
      <c r="R16" s="226">
        <v>1</v>
      </c>
      <c r="S16" s="226" t="s">
        <v>115</v>
      </c>
      <c r="T16" s="226">
        <v>1</v>
      </c>
      <c r="U16" s="226" t="s">
        <v>115</v>
      </c>
      <c r="V16" s="226">
        <v>1</v>
      </c>
      <c r="W16" s="226" t="s">
        <v>115</v>
      </c>
      <c r="X16" s="226">
        <v>1</v>
      </c>
      <c r="Y16" s="226">
        <v>0</v>
      </c>
      <c r="Z16" s="226">
        <v>1</v>
      </c>
      <c r="AA16" s="35">
        <f t="shared" si="4"/>
        <v>8</v>
      </c>
      <c r="AB16" s="203">
        <f t="shared" si="5"/>
        <v>0.88888888888888884</v>
      </c>
      <c r="AC16" s="203" t="s">
        <v>854</v>
      </c>
      <c r="AD16" s="25" t="str">
        <f t="shared" si="0"/>
        <v>-</v>
      </c>
      <c r="AE16" s="252"/>
    </row>
    <row r="17" spans="1:31" ht="12.75" customHeight="1">
      <c r="A17" s="35">
        <v>17</v>
      </c>
      <c r="B17" s="8" t="s">
        <v>104</v>
      </c>
      <c r="C17" s="35" t="s">
        <v>22</v>
      </c>
      <c r="D17" s="35" t="s">
        <v>536</v>
      </c>
      <c r="E17" s="201">
        <f>NETWORKDAYS(Итого!C$2,Отчёт!C$2,Итого!C$3)</f>
        <v>14</v>
      </c>
      <c r="F17" s="131">
        <v>0.5</v>
      </c>
      <c r="G17" s="70">
        <v>1</v>
      </c>
      <c r="H17" s="71">
        <v>0.5</v>
      </c>
      <c r="I17" s="72">
        <v>7</v>
      </c>
      <c r="J17" s="73">
        <f t="shared" si="1"/>
        <v>7</v>
      </c>
      <c r="K17" s="97">
        <v>83</v>
      </c>
      <c r="L17" s="259">
        <f t="shared" si="2"/>
        <v>581</v>
      </c>
      <c r="M17" s="202">
        <v>43179</v>
      </c>
      <c r="N17" s="35">
        <f t="shared" si="3"/>
        <v>7</v>
      </c>
      <c r="O17" s="260">
        <v>1</v>
      </c>
      <c r="P17" s="260">
        <v>1</v>
      </c>
      <c r="Q17" s="260" t="s">
        <v>65</v>
      </c>
      <c r="R17" s="260">
        <v>1</v>
      </c>
      <c r="S17" s="260" t="s">
        <v>115</v>
      </c>
      <c r="T17" s="260" t="s">
        <v>115</v>
      </c>
      <c r="U17" s="260" t="s">
        <v>115</v>
      </c>
      <c r="V17" s="260" t="s">
        <v>115</v>
      </c>
      <c r="W17" s="260" t="s">
        <v>115</v>
      </c>
      <c r="X17" s="260">
        <v>1</v>
      </c>
      <c r="Y17" s="260">
        <v>1</v>
      </c>
      <c r="Z17" s="260">
        <v>1</v>
      </c>
      <c r="AA17" s="35">
        <f t="shared" si="4"/>
        <v>6</v>
      </c>
      <c r="AB17" s="203">
        <f t="shared" si="5"/>
        <v>0.8571428571428571</v>
      </c>
      <c r="AC17" s="261" t="s">
        <v>861</v>
      </c>
      <c r="AD17" s="25" t="str">
        <f t="shared" ref="AD17" si="6">IF(OR(AND(E17&gt;0,AB17&gt;0),AND(E17=0,AB17=0)),"-","Что-то не так!")</f>
        <v>-</v>
      </c>
      <c r="AE17" s="252"/>
    </row>
    <row r="18" spans="1:31" ht="12.75" customHeight="1">
      <c r="A18" s="35">
        <v>18</v>
      </c>
      <c r="B18" s="8" t="s">
        <v>104</v>
      </c>
      <c r="C18" s="35" t="s">
        <v>22</v>
      </c>
      <c r="D18" s="35" t="s">
        <v>541</v>
      </c>
      <c r="E18" s="201">
        <f>NETWORKDAYS(Итого!C$2,Отчёт!C$2,Итого!C$3)</f>
        <v>14</v>
      </c>
      <c r="F18" s="131">
        <v>0.5</v>
      </c>
      <c r="G18" s="70">
        <v>1</v>
      </c>
      <c r="H18" s="71">
        <v>0.5</v>
      </c>
      <c r="I18" s="72">
        <v>7</v>
      </c>
      <c r="J18" s="73">
        <f t="shared" si="1"/>
        <v>7</v>
      </c>
      <c r="K18" s="97">
        <v>83</v>
      </c>
      <c r="L18" s="259">
        <f t="shared" si="2"/>
        <v>581</v>
      </c>
      <c r="M18" s="202">
        <v>43179</v>
      </c>
      <c r="N18" s="35">
        <f t="shared" si="3"/>
        <v>12</v>
      </c>
      <c r="O18" s="226">
        <v>1</v>
      </c>
      <c r="P18" s="226">
        <v>1</v>
      </c>
      <c r="Q18" s="226">
        <v>1</v>
      </c>
      <c r="R18" s="226">
        <v>1</v>
      </c>
      <c r="S18" s="226">
        <v>1</v>
      </c>
      <c r="T18" s="226">
        <v>1</v>
      </c>
      <c r="U18" s="226">
        <v>1</v>
      </c>
      <c r="V18" s="226">
        <v>1</v>
      </c>
      <c r="W18" s="226">
        <v>1</v>
      </c>
      <c r="X18" s="226">
        <v>1</v>
      </c>
      <c r="Y18" s="226">
        <v>1</v>
      </c>
      <c r="Z18" s="226">
        <v>0</v>
      </c>
      <c r="AA18" s="35">
        <f t="shared" si="4"/>
        <v>11</v>
      </c>
      <c r="AB18" s="203">
        <f t="shared" si="5"/>
        <v>0.91666666666666663</v>
      </c>
      <c r="AC18" s="261" t="s">
        <v>836</v>
      </c>
      <c r="AD18" s="25"/>
      <c r="AE18" s="252"/>
    </row>
    <row r="19" spans="1:31" ht="12.75" customHeight="1">
      <c r="L19" s="259">
        <f>SUM(L3:L18)</f>
        <v>9296</v>
      </c>
      <c r="Y19" s="18" t="s">
        <v>134</v>
      </c>
      <c r="AA19" s="147">
        <f>COUNT(M3:M18)</f>
        <v>16</v>
      </c>
    </row>
    <row r="20" spans="1:31" ht="12.75" customHeight="1">
      <c r="Y20" s="18" t="s">
        <v>244</v>
      </c>
      <c r="AA20" s="147">
        <f>COUNTIF(M3:M18,"=20.03.18")</f>
        <v>16</v>
      </c>
    </row>
  </sheetData>
  <mergeCells count="1">
    <mergeCell ref="AF1:AI1"/>
  </mergeCells>
  <conditionalFormatting sqref="O3:Z16">
    <cfRule type="cellIs" dxfId="5" priority="8" operator="equal">
      <formula>1</formula>
    </cfRule>
  </conditionalFormatting>
  <conditionalFormatting sqref="O3:Z16">
    <cfRule type="colorScale" priority="7">
      <colorScale>
        <cfvo type="formula" val="IF($E$4:$O$4=&quot;&quot;,0)"/>
        <cfvo type="num" val="1"/>
        <color theme="4" tint="0.79998168889431442"/>
        <color theme="4" tint="0.79998168889431442"/>
      </colorScale>
    </cfRule>
  </conditionalFormatting>
  <conditionalFormatting sqref="O17:Z18">
    <cfRule type="cellIs" dxfId="4" priority="5" operator="equal">
      <formula>1</formula>
    </cfRule>
  </conditionalFormatting>
  <conditionalFormatting sqref="O17:Z18">
    <cfRule type="colorScale" priority="4">
      <colorScale>
        <cfvo type="formula" val="IF($E$4:$O$4=&quot;&quot;,0)"/>
        <cfvo type="num" val="1"/>
        <color theme="4" tint="0.79998168889431442"/>
        <color theme="4" tint="0.79998168889431442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CE619B35-F9FA-43BB-82BC-C306E13A5259}">
            <xm:f>Отчёт!$C$2</xm:f>
            <x14:dxf>
              <fill>
                <patternFill>
                  <bgColor theme="5" tint="0.59996337778862885"/>
                </patternFill>
              </fill>
            </x14:dxf>
          </x14:cfRule>
          <xm:sqref>M3:M18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6"/>
  <sheetViews>
    <sheetView zoomScale="55" zoomScaleNormal="55" workbookViewId="0">
      <pane xSplit="14" ySplit="18" topLeftCell="T19" activePane="bottomRight" state="frozen"/>
      <selection pane="topRight" activeCell="O1" sqref="O1"/>
      <selection pane="bottomLeft" activeCell="A19" sqref="A19"/>
      <selection pane="bottomRight" activeCell="AI30" sqref="AI30"/>
    </sheetView>
  </sheetViews>
  <sheetFormatPr defaultColWidth="14.42578125" defaultRowHeight="15" customHeight="1" outlineLevelCol="1"/>
  <cols>
    <col min="1" max="2" width="8.7109375" customWidth="1"/>
    <col min="3" max="3" width="16.7109375" customWidth="1"/>
    <col min="4" max="4" width="28.28515625" customWidth="1"/>
    <col min="5" max="12" width="9.140625" customWidth="1" outlineLevel="1"/>
    <col min="13" max="13" width="8.7109375" customWidth="1"/>
    <col min="14" max="34" width="9.140625" customWidth="1" outlineLevel="1"/>
    <col min="35" max="35" width="28.140625" customWidth="1"/>
    <col min="36" max="36" width="8.7109375" customWidth="1"/>
    <col min="37" max="37" width="3" customWidth="1"/>
  </cols>
  <sheetData>
    <row r="1" spans="1:41" ht="12.75" customHeight="1">
      <c r="B1" s="26"/>
      <c r="L1" s="31">
        <f>SUM(L3:L53)</f>
        <v>29631</v>
      </c>
      <c r="M1" s="83"/>
      <c r="AH1" s="118"/>
      <c r="AL1" s="277" t="s">
        <v>798</v>
      </c>
      <c r="AM1" s="277"/>
      <c r="AN1" s="278"/>
      <c r="AO1" s="278"/>
    </row>
    <row r="2" spans="1:41" ht="59.25" customHeight="1">
      <c r="A2" s="35" t="s">
        <v>29</v>
      </c>
      <c r="B2" s="8" t="s">
        <v>30</v>
      </c>
      <c r="C2" s="35" t="s">
        <v>31</v>
      </c>
      <c r="D2" s="8" t="s">
        <v>32</v>
      </c>
      <c r="E2" s="37" t="s">
        <v>33</v>
      </c>
      <c r="F2" s="38" t="s">
        <v>34</v>
      </c>
      <c r="G2" s="37" t="s">
        <v>35</v>
      </c>
      <c r="H2" s="37" t="s">
        <v>36</v>
      </c>
      <c r="I2" s="38" t="s">
        <v>37</v>
      </c>
      <c r="J2" s="39" t="s">
        <v>38</v>
      </c>
      <c r="K2" s="37" t="s">
        <v>39</v>
      </c>
      <c r="L2" s="37" t="s">
        <v>40</v>
      </c>
      <c r="M2" s="196" t="s">
        <v>43</v>
      </c>
      <c r="N2" s="197" t="s">
        <v>42</v>
      </c>
      <c r="O2" s="208" t="s">
        <v>44</v>
      </c>
      <c r="P2" s="208" t="s">
        <v>46</v>
      </c>
      <c r="Q2" s="208" t="s">
        <v>47</v>
      </c>
      <c r="R2" s="208" t="s">
        <v>48</v>
      </c>
      <c r="S2" s="208" t="s">
        <v>555</v>
      </c>
      <c r="T2" s="208" t="s">
        <v>484</v>
      </c>
      <c r="U2" s="208" t="s">
        <v>556</v>
      </c>
      <c r="V2" s="208" t="s">
        <v>557</v>
      </c>
      <c r="W2" s="208" t="s">
        <v>558</v>
      </c>
      <c r="X2" s="208" t="s">
        <v>559</v>
      </c>
      <c r="Y2" s="208" t="s">
        <v>560</v>
      </c>
      <c r="Z2" s="208" t="s">
        <v>561</v>
      </c>
      <c r="AA2" s="208" t="s">
        <v>562</v>
      </c>
      <c r="AB2" s="208" t="s">
        <v>563</v>
      </c>
      <c r="AC2" s="208" t="s">
        <v>564</v>
      </c>
      <c r="AD2" s="208" t="s">
        <v>565</v>
      </c>
      <c r="AE2" s="208" t="s">
        <v>566</v>
      </c>
      <c r="AF2" s="197" t="s">
        <v>567</v>
      </c>
      <c r="AG2" s="197" t="s">
        <v>568</v>
      </c>
      <c r="AH2" s="200" t="s">
        <v>5</v>
      </c>
      <c r="AI2" s="200" t="s">
        <v>489</v>
      </c>
      <c r="AJ2" s="30" t="s">
        <v>62</v>
      </c>
      <c r="AK2" s="252"/>
      <c r="AL2" s="253" t="s">
        <v>799</v>
      </c>
      <c r="AM2" s="254" t="s">
        <v>800</v>
      </c>
      <c r="AN2" s="255" t="s">
        <v>801</v>
      </c>
      <c r="AO2" s="256" t="s">
        <v>802</v>
      </c>
    </row>
    <row r="3" spans="1:41" ht="12.75" customHeight="1">
      <c r="A3" s="35">
        <v>1</v>
      </c>
      <c r="B3" s="8" t="s">
        <v>104</v>
      </c>
      <c r="C3" s="35" t="s">
        <v>22</v>
      </c>
      <c r="D3" s="35" t="s">
        <v>569</v>
      </c>
      <c r="E3" s="201">
        <f>NETWORKDAYS(Итого!C$2,Отчёт!C$2,Итого!C$3)</f>
        <v>14</v>
      </c>
      <c r="F3" s="131">
        <v>0.5</v>
      </c>
      <c r="G3" s="70">
        <v>1</v>
      </c>
      <c r="H3" s="71">
        <f t="shared" ref="H3:H53" si="0">G3*F3</f>
        <v>0.5</v>
      </c>
      <c r="I3" s="72">
        <v>13</v>
      </c>
      <c r="J3" s="73">
        <f t="shared" ref="J3:J53" si="1">H3*E3</f>
        <v>7</v>
      </c>
      <c r="K3" s="97">
        <v>83</v>
      </c>
      <c r="L3" s="135">
        <f t="shared" ref="L3:L53" si="2">K3*J3</f>
        <v>581</v>
      </c>
      <c r="M3" s="202">
        <v>43179</v>
      </c>
      <c r="N3" s="35">
        <f>18-COUNTIF(O3:AF3,"х")</f>
        <v>18</v>
      </c>
      <c r="O3" s="226">
        <v>1</v>
      </c>
      <c r="P3" s="226">
        <v>1</v>
      </c>
      <c r="Q3" s="226">
        <v>1</v>
      </c>
      <c r="R3" s="226">
        <v>1</v>
      </c>
      <c r="S3" s="226">
        <v>1</v>
      </c>
      <c r="T3" s="226">
        <v>1</v>
      </c>
      <c r="U3" s="226">
        <v>1</v>
      </c>
      <c r="V3" s="226">
        <v>1</v>
      </c>
      <c r="W3" s="226">
        <v>1</v>
      </c>
      <c r="X3" s="226">
        <v>1</v>
      </c>
      <c r="Y3" s="226">
        <v>1</v>
      </c>
      <c r="Z3" s="226">
        <v>1</v>
      </c>
      <c r="AA3" s="226">
        <v>1</v>
      </c>
      <c r="AB3" s="226">
        <v>1</v>
      </c>
      <c r="AC3" s="226">
        <v>1</v>
      </c>
      <c r="AD3" s="226">
        <v>1</v>
      </c>
      <c r="AE3" s="226">
        <v>1</v>
      </c>
      <c r="AF3" s="226">
        <v>1</v>
      </c>
      <c r="AG3" s="58">
        <f t="shared" ref="AG3:AG53" si="3">COUNTIF(O3:AF3,"=1")</f>
        <v>18</v>
      </c>
      <c r="AH3" s="203">
        <f t="shared" ref="AH3:AH53" si="4">AG3/N3</f>
        <v>1</v>
      </c>
      <c r="AI3" s="203"/>
      <c r="AJ3" s="25" t="str">
        <f t="shared" ref="AJ3:AJ53" si="5">IF(OR(AND(E3&gt;0,AH3&gt;0),AND(E3=0,AH3=0)),"-","Что-то не так!")</f>
        <v>-</v>
      </c>
      <c r="AK3" s="252"/>
    </row>
    <row r="4" spans="1:41" ht="12.75" customHeight="1">
      <c r="A4" s="35">
        <v>2</v>
      </c>
      <c r="B4" s="8" t="s">
        <v>104</v>
      </c>
      <c r="C4" s="35" t="s">
        <v>22</v>
      </c>
      <c r="D4" s="35" t="s">
        <v>579</v>
      </c>
      <c r="E4" s="201">
        <f>NETWORKDAYS(Итого!C$2,Отчёт!C$2,Итого!C$3)</f>
        <v>14</v>
      </c>
      <c r="F4" s="131">
        <v>0.5</v>
      </c>
      <c r="G4" s="70">
        <v>1</v>
      </c>
      <c r="H4" s="71">
        <f t="shared" si="0"/>
        <v>0.5</v>
      </c>
      <c r="I4" s="72">
        <v>13</v>
      </c>
      <c r="J4" s="73">
        <f t="shared" si="1"/>
        <v>7</v>
      </c>
      <c r="K4" s="97">
        <v>83</v>
      </c>
      <c r="L4" s="135">
        <f t="shared" si="2"/>
        <v>581</v>
      </c>
      <c r="M4" s="202">
        <v>43179</v>
      </c>
      <c r="N4" s="35">
        <f t="shared" ref="N4:N53" si="6">18-COUNTIF(O4:AF4,"х")</f>
        <v>18</v>
      </c>
      <c r="O4" s="226">
        <v>1</v>
      </c>
      <c r="P4" s="226">
        <v>1</v>
      </c>
      <c r="Q4" s="226">
        <v>1</v>
      </c>
      <c r="R4" s="226">
        <v>1</v>
      </c>
      <c r="S4" s="226">
        <v>1</v>
      </c>
      <c r="T4" s="226">
        <v>1</v>
      </c>
      <c r="U4" s="226">
        <v>1</v>
      </c>
      <c r="V4" s="226">
        <v>1</v>
      </c>
      <c r="W4" s="226">
        <v>1</v>
      </c>
      <c r="X4" s="226">
        <v>1</v>
      </c>
      <c r="Y4" s="226">
        <v>1</v>
      </c>
      <c r="Z4" s="226">
        <v>1</v>
      </c>
      <c r="AA4" s="226">
        <v>0</v>
      </c>
      <c r="AB4" s="226">
        <v>1</v>
      </c>
      <c r="AC4" s="226">
        <v>1</v>
      </c>
      <c r="AD4" s="226">
        <v>0</v>
      </c>
      <c r="AE4" s="226">
        <v>1</v>
      </c>
      <c r="AF4" s="226">
        <v>1</v>
      </c>
      <c r="AG4" s="58">
        <f t="shared" si="3"/>
        <v>16</v>
      </c>
      <c r="AH4" s="203">
        <f t="shared" si="4"/>
        <v>0.88888888888888884</v>
      </c>
      <c r="AI4" s="203" t="s">
        <v>819</v>
      </c>
      <c r="AJ4" s="25" t="str">
        <f t="shared" si="5"/>
        <v>-</v>
      </c>
      <c r="AK4" s="252"/>
    </row>
    <row r="5" spans="1:41" ht="12.75" customHeight="1">
      <c r="A5" s="35">
        <v>3</v>
      </c>
      <c r="B5" s="8" t="s">
        <v>104</v>
      </c>
      <c r="C5" s="35" t="s">
        <v>22</v>
      </c>
      <c r="D5" s="35" t="s">
        <v>583</v>
      </c>
      <c r="E5" s="201">
        <f>NETWORKDAYS(Итого!C$2,Отчёт!C$2,Итого!C$3)</f>
        <v>14</v>
      </c>
      <c r="F5" s="131">
        <v>0.5</v>
      </c>
      <c r="G5" s="70">
        <v>1</v>
      </c>
      <c r="H5" s="71">
        <f t="shared" si="0"/>
        <v>0.5</v>
      </c>
      <c r="I5" s="72">
        <v>13</v>
      </c>
      <c r="J5" s="73">
        <f t="shared" si="1"/>
        <v>7</v>
      </c>
      <c r="K5" s="97">
        <v>83</v>
      </c>
      <c r="L5" s="135">
        <f t="shared" si="2"/>
        <v>581</v>
      </c>
      <c r="M5" s="202">
        <v>43179</v>
      </c>
      <c r="N5" s="35">
        <f t="shared" si="6"/>
        <v>18</v>
      </c>
      <c r="O5" s="226">
        <v>1</v>
      </c>
      <c r="P5" s="226">
        <v>1</v>
      </c>
      <c r="Q5" s="226">
        <v>1</v>
      </c>
      <c r="R5" s="226">
        <v>1</v>
      </c>
      <c r="S5" s="226">
        <v>1</v>
      </c>
      <c r="T5" s="226">
        <v>1</v>
      </c>
      <c r="U5" s="226">
        <v>1</v>
      </c>
      <c r="V5" s="226">
        <v>1</v>
      </c>
      <c r="W5" s="226">
        <v>1</v>
      </c>
      <c r="X5" s="226">
        <v>1</v>
      </c>
      <c r="Y5" s="226">
        <v>0</v>
      </c>
      <c r="Z5" s="226">
        <v>1</v>
      </c>
      <c r="AA5" s="226">
        <v>1</v>
      </c>
      <c r="AB5" s="226">
        <v>1</v>
      </c>
      <c r="AC5" s="226">
        <v>1</v>
      </c>
      <c r="AD5" s="226">
        <v>1</v>
      </c>
      <c r="AE5" s="226">
        <v>1</v>
      </c>
      <c r="AF5" s="226">
        <v>1</v>
      </c>
      <c r="AG5" s="58">
        <f t="shared" si="3"/>
        <v>17</v>
      </c>
      <c r="AH5" s="203">
        <f t="shared" si="4"/>
        <v>0.94444444444444442</v>
      </c>
      <c r="AI5" s="203" t="s">
        <v>854</v>
      </c>
      <c r="AJ5" s="25" t="str">
        <f t="shared" si="5"/>
        <v>-</v>
      </c>
      <c r="AK5" s="252"/>
    </row>
    <row r="6" spans="1:41" ht="12.75" customHeight="1">
      <c r="A6" s="35">
        <v>4</v>
      </c>
      <c r="B6" s="8" t="s">
        <v>104</v>
      </c>
      <c r="C6" s="35" t="s">
        <v>22</v>
      </c>
      <c r="D6" s="35" t="s">
        <v>585</v>
      </c>
      <c r="E6" s="201">
        <f>NETWORKDAYS(Итого!C$2,Отчёт!C$2,Итого!C$3)</f>
        <v>14</v>
      </c>
      <c r="F6" s="131">
        <v>0.5</v>
      </c>
      <c r="G6" s="70">
        <v>1</v>
      </c>
      <c r="H6" s="71">
        <f t="shared" si="0"/>
        <v>0.5</v>
      </c>
      <c r="I6" s="72">
        <v>13</v>
      </c>
      <c r="J6" s="73">
        <f t="shared" si="1"/>
        <v>7</v>
      </c>
      <c r="K6" s="97">
        <v>83</v>
      </c>
      <c r="L6" s="135">
        <f t="shared" si="2"/>
        <v>581</v>
      </c>
      <c r="M6" s="202">
        <v>43179</v>
      </c>
      <c r="N6" s="35">
        <f t="shared" si="6"/>
        <v>18</v>
      </c>
      <c r="O6" s="226">
        <v>1</v>
      </c>
      <c r="P6" s="226">
        <v>1</v>
      </c>
      <c r="Q6" s="226">
        <v>1</v>
      </c>
      <c r="R6" s="226">
        <v>1</v>
      </c>
      <c r="S6" s="226">
        <v>1</v>
      </c>
      <c r="T6" s="226">
        <v>1</v>
      </c>
      <c r="U6" s="226">
        <v>1</v>
      </c>
      <c r="V6" s="226">
        <v>1</v>
      </c>
      <c r="W6" s="226">
        <v>1</v>
      </c>
      <c r="X6" s="226">
        <v>1</v>
      </c>
      <c r="Y6" s="226">
        <v>1</v>
      </c>
      <c r="Z6" s="226">
        <v>0</v>
      </c>
      <c r="AA6" s="226">
        <v>1</v>
      </c>
      <c r="AB6" s="226">
        <v>1</v>
      </c>
      <c r="AC6" s="226">
        <v>1</v>
      </c>
      <c r="AD6" s="226">
        <v>1</v>
      </c>
      <c r="AE6" s="226">
        <v>1</v>
      </c>
      <c r="AF6" s="226">
        <v>1</v>
      </c>
      <c r="AG6" s="58">
        <f t="shared" si="3"/>
        <v>17</v>
      </c>
      <c r="AH6" s="203">
        <f t="shared" si="4"/>
        <v>0.94444444444444442</v>
      </c>
      <c r="AI6" s="203" t="s">
        <v>816</v>
      </c>
      <c r="AJ6" s="25" t="str">
        <f t="shared" si="5"/>
        <v>-</v>
      </c>
      <c r="AK6" s="252"/>
    </row>
    <row r="7" spans="1:41" ht="12.75" customHeight="1">
      <c r="A7" s="35">
        <v>5</v>
      </c>
      <c r="B7" s="8" t="s">
        <v>104</v>
      </c>
      <c r="C7" s="35" t="s">
        <v>22</v>
      </c>
      <c r="D7" s="35" t="s">
        <v>588</v>
      </c>
      <c r="E7" s="201">
        <f>NETWORKDAYS(Итого!C$2,Отчёт!C$2,Итого!C$3)</f>
        <v>14</v>
      </c>
      <c r="F7" s="131">
        <v>0.5</v>
      </c>
      <c r="G7" s="70">
        <v>1</v>
      </c>
      <c r="H7" s="71">
        <f t="shared" si="0"/>
        <v>0.5</v>
      </c>
      <c r="I7" s="72">
        <v>13</v>
      </c>
      <c r="J7" s="73">
        <f t="shared" si="1"/>
        <v>7</v>
      </c>
      <c r="K7" s="97">
        <v>83</v>
      </c>
      <c r="L7" s="135">
        <f t="shared" si="2"/>
        <v>581</v>
      </c>
      <c r="M7" s="202">
        <v>43179</v>
      </c>
      <c r="N7" s="35">
        <f t="shared" si="6"/>
        <v>18</v>
      </c>
      <c r="O7" s="226">
        <v>1</v>
      </c>
      <c r="P7" s="226">
        <v>1</v>
      </c>
      <c r="Q7" s="226">
        <v>1</v>
      </c>
      <c r="R7" s="226">
        <v>1</v>
      </c>
      <c r="S7" s="226">
        <v>1</v>
      </c>
      <c r="T7" s="226">
        <v>1</v>
      </c>
      <c r="U7" s="226">
        <v>1</v>
      </c>
      <c r="V7" s="226">
        <v>1</v>
      </c>
      <c r="W7" s="226">
        <v>1</v>
      </c>
      <c r="X7" s="226">
        <v>1</v>
      </c>
      <c r="Y7" s="226">
        <v>1</v>
      </c>
      <c r="Z7" s="226">
        <v>1</v>
      </c>
      <c r="AA7" s="226">
        <v>1</v>
      </c>
      <c r="AB7" s="226">
        <v>1</v>
      </c>
      <c r="AC7" s="226">
        <v>1</v>
      </c>
      <c r="AD7" s="226">
        <v>1</v>
      </c>
      <c r="AE7" s="226">
        <v>1</v>
      </c>
      <c r="AF7" s="226">
        <v>1</v>
      </c>
      <c r="AG7" s="58">
        <f t="shared" si="3"/>
        <v>18</v>
      </c>
      <c r="AH7" s="203">
        <f t="shared" si="4"/>
        <v>1</v>
      </c>
      <c r="AI7" s="203"/>
      <c r="AJ7" s="25" t="str">
        <f t="shared" si="5"/>
        <v>-</v>
      </c>
      <c r="AK7" s="252"/>
    </row>
    <row r="8" spans="1:41" ht="12.75" customHeight="1">
      <c r="A8" s="35">
        <v>6</v>
      </c>
      <c r="B8" s="8" t="s">
        <v>104</v>
      </c>
      <c r="C8" s="35" t="s">
        <v>22</v>
      </c>
      <c r="D8" s="35" t="s">
        <v>592</v>
      </c>
      <c r="E8" s="201">
        <f>NETWORKDAYS(Итого!C$2,Отчёт!C$2,Итого!C$3)</f>
        <v>14</v>
      </c>
      <c r="F8" s="131">
        <v>0.5</v>
      </c>
      <c r="G8" s="70">
        <v>1</v>
      </c>
      <c r="H8" s="71">
        <f t="shared" si="0"/>
        <v>0.5</v>
      </c>
      <c r="I8" s="72">
        <v>13</v>
      </c>
      <c r="J8" s="73">
        <f t="shared" si="1"/>
        <v>7</v>
      </c>
      <c r="K8" s="97">
        <v>83</v>
      </c>
      <c r="L8" s="135">
        <f t="shared" si="2"/>
        <v>581</v>
      </c>
      <c r="M8" s="202">
        <v>43179</v>
      </c>
      <c r="N8" s="35">
        <f t="shared" si="6"/>
        <v>18</v>
      </c>
      <c r="O8" s="226">
        <v>0</v>
      </c>
      <c r="P8" s="226">
        <v>1</v>
      </c>
      <c r="Q8" s="226">
        <v>1</v>
      </c>
      <c r="R8" s="226">
        <v>1</v>
      </c>
      <c r="S8" s="226">
        <v>0</v>
      </c>
      <c r="T8" s="226">
        <v>0</v>
      </c>
      <c r="U8" s="226">
        <v>1</v>
      </c>
      <c r="V8" s="226">
        <v>1</v>
      </c>
      <c r="W8" s="226">
        <v>1</v>
      </c>
      <c r="X8" s="226">
        <v>0</v>
      </c>
      <c r="Y8" s="226">
        <v>1</v>
      </c>
      <c r="Z8" s="226">
        <v>1</v>
      </c>
      <c r="AA8" s="226">
        <v>1</v>
      </c>
      <c r="AB8" s="226">
        <v>1</v>
      </c>
      <c r="AC8" s="226">
        <v>1</v>
      </c>
      <c r="AD8" s="226">
        <v>1</v>
      </c>
      <c r="AE8" s="226">
        <v>1</v>
      </c>
      <c r="AF8" s="226">
        <v>1</v>
      </c>
      <c r="AG8" s="58">
        <f t="shared" si="3"/>
        <v>14</v>
      </c>
      <c r="AH8" s="203">
        <f t="shared" si="4"/>
        <v>0.77777777777777779</v>
      </c>
      <c r="AI8" s="203" t="s">
        <v>795</v>
      </c>
      <c r="AJ8" s="25" t="str">
        <f t="shared" si="5"/>
        <v>-</v>
      </c>
      <c r="AK8" s="252"/>
    </row>
    <row r="9" spans="1:41" ht="12.75" customHeight="1">
      <c r="A9" s="35">
        <v>7</v>
      </c>
      <c r="B9" s="8" t="s">
        <v>104</v>
      </c>
      <c r="C9" s="35" t="s">
        <v>22</v>
      </c>
      <c r="D9" s="35" t="s">
        <v>595</v>
      </c>
      <c r="E9" s="201">
        <f>NETWORKDAYS(Итого!C$2,Отчёт!C$2,Итого!C$3)</f>
        <v>14</v>
      </c>
      <c r="F9" s="131">
        <v>0.5</v>
      </c>
      <c r="G9" s="70">
        <v>1</v>
      </c>
      <c r="H9" s="71">
        <f t="shared" si="0"/>
        <v>0.5</v>
      </c>
      <c r="I9" s="72">
        <v>13</v>
      </c>
      <c r="J9" s="73">
        <f t="shared" si="1"/>
        <v>7</v>
      </c>
      <c r="K9" s="97">
        <v>83</v>
      </c>
      <c r="L9" s="135">
        <f t="shared" si="2"/>
        <v>581</v>
      </c>
      <c r="M9" s="202">
        <v>43179</v>
      </c>
      <c r="N9" s="35">
        <f t="shared" si="6"/>
        <v>18</v>
      </c>
      <c r="O9" s="226">
        <v>1</v>
      </c>
      <c r="P9" s="226">
        <v>1</v>
      </c>
      <c r="Q9" s="226">
        <v>1</v>
      </c>
      <c r="R9" s="226">
        <v>1</v>
      </c>
      <c r="S9" s="226">
        <v>1</v>
      </c>
      <c r="T9" s="226">
        <v>1</v>
      </c>
      <c r="U9" s="226">
        <v>1</v>
      </c>
      <c r="V9" s="226">
        <v>1</v>
      </c>
      <c r="W9" s="226">
        <v>1</v>
      </c>
      <c r="X9" s="226">
        <v>1</v>
      </c>
      <c r="Y9" s="226">
        <v>1</v>
      </c>
      <c r="Z9" s="226">
        <v>1</v>
      </c>
      <c r="AA9" s="226">
        <v>1</v>
      </c>
      <c r="AB9" s="226">
        <v>1</v>
      </c>
      <c r="AC9" s="226">
        <v>1</v>
      </c>
      <c r="AD9" s="226">
        <v>1</v>
      </c>
      <c r="AE9" s="226">
        <v>1</v>
      </c>
      <c r="AF9" s="226">
        <v>1</v>
      </c>
      <c r="AG9" s="58">
        <f t="shared" si="3"/>
        <v>18</v>
      </c>
      <c r="AH9" s="203">
        <f t="shared" si="4"/>
        <v>1</v>
      </c>
      <c r="AI9" s="203"/>
      <c r="AJ9" s="25" t="str">
        <f t="shared" si="5"/>
        <v>-</v>
      </c>
      <c r="AK9" s="252"/>
    </row>
    <row r="10" spans="1:41" ht="12.75" customHeight="1">
      <c r="A10" s="35">
        <v>8</v>
      </c>
      <c r="B10" s="8" t="s">
        <v>104</v>
      </c>
      <c r="C10" s="35" t="s">
        <v>22</v>
      </c>
      <c r="D10" s="35" t="s">
        <v>598</v>
      </c>
      <c r="E10" s="201">
        <f>NETWORKDAYS(Итого!C$2,Отчёт!C$2,Итого!C$3)</f>
        <v>14</v>
      </c>
      <c r="F10" s="131">
        <v>0.5</v>
      </c>
      <c r="G10" s="70">
        <v>1</v>
      </c>
      <c r="H10" s="71">
        <f t="shared" si="0"/>
        <v>0.5</v>
      </c>
      <c r="I10" s="72">
        <v>13</v>
      </c>
      <c r="J10" s="73">
        <f t="shared" si="1"/>
        <v>7</v>
      </c>
      <c r="K10" s="97">
        <v>83</v>
      </c>
      <c r="L10" s="135">
        <f t="shared" si="2"/>
        <v>581</v>
      </c>
      <c r="M10" s="202">
        <v>43179</v>
      </c>
      <c r="N10" s="35">
        <f t="shared" si="6"/>
        <v>18</v>
      </c>
      <c r="O10" s="226">
        <v>1</v>
      </c>
      <c r="P10" s="226">
        <v>1</v>
      </c>
      <c r="Q10" s="226">
        <v>1</v>
      </c>
      <c r="R10" s="226">
        <v>1</v>
      </c>
      <c r="S10" s="226">
        <v>1</v>
      </c>
      <c r="T10" s="226">
        <v>1</v>
      </c>
      <c r="U10" s="226">
        <v>1</v>
      </c>
      <c r="V10" s="226">
        <v>1</v>
      </c>
      <c r="W10" s="226">
        <v>1</v>
      </c>
      <c r="X10" s="226">
        <v>1</v>
      </c>
      <c r="Y10" s="226">
        <v>1</v>
      </c>
      <c r="Z10" s="226">
        <v>1</v>
      </c>
      <c r="AA10" s="226">
        <v>1</v>
      </c>
      <c r="AB10" s="226">
        <v>1</v>
      </c>
      <c r="AC10" s="226">
        <v>1</v>
      </c>
      <c r="AD10" s="226">
        <v>1</v>
      </c>
      <c r="AE10" s="226">
        <v>0</v>
      </c>
      <c r="AF10" s="226">
        <v>1</v>
      </c>
      <c r="AG10" s="58">
        <f t="shared" si="3"/>
        <v>17</v>
      </c>
      <c r="AH10" s="203">
        <f t="shared" si="4"/>
        <v>0.94444444444444442</v>
      </c>
      <c r="AI10" s="203" t="s">
        <v>825</v>
      </c>
      <c r="AJ10" s="25" t="str">
        <f t="shared" si="5"/>
        <v>-</v>
      </c>
      <c r="AK10" s="252"/>
    </row>
    <row r="11" spans="1:41" ht="12.75" customHeight="1">
      <c r="A11" s="35">
        <v>9</v>
      </c>
      <c r="B11" s="8" t="s">
        <v>104</v>
      </c>
      <c r="C11" s="35" t="s">
        <v>22</v>
      </c>
      <c r="D11" s="35" t="s">
        <v>602</v>
      </c>
      <c r="E11" s="201">
        <f>NETWORKDAYS(Итого!C$2,Отчёт!C$2,Итого!C$3)</f>
        <v>14</v>
      </c>
      <c r="F11" s="131">
        <v>0.5</v>
      </c>
      <c r="G11" s="70">
        <v>1</v>
      </c>
      <c r="H11" s="71">
        <f t="shared" si="0"/>
        <v>0.5</v>
      </c>
      <c r="I11" s="72">
        <v>13</v>
      </c>
      <c r="J11" s="73">
        <f t="shared" si="1"/>
        <v>7</v>
      </c>
      <c r="K11" s="97">
        <v>83</v>
      </c>
      <c r="L11" s="135">
        <f t="shared" si="2"/>
        <v>581</v>
      </c>
      <c r="M11" s="202">
        <v>43179</v>
      </c>
      <c r="N11" s="35">
        <f t="shared" si="6"/>
        <v>18</v>
      </c>
      <c r="O11" s="226">
        <v>1</v>
      </c>
      <c r="P11" s="226">
        <v>0</v>
      </c>
      <c r="Q11" s="226">
        <v>1</v>
      </c>
      <c r="R11" s="226">
        <v>1</v>
      </c>
      <c r="S11" s="226">
        <v>1</v>
      </c>
      <c r="T11" s="226">
        <v>1</v>
      </c>
      <c r="U11" s="226">
        <v>0</v>
      </c>
      <c r="V11" s="226">
        <v>1</v>
      </c>
      <c r="W11" s="226">
        <v>1</v>
      </c>
      <c r="X11" s="226">
        <v>1</v>
      </c>
      <c r="Y11" s="226">
        <v>1</v>
      </c>
      <c r="Z11" s="226">
        <v>1</v>
      </c>
      <c r="AA11" s="226">
        <v>1</v>
      </c>
      <c r="AB11" s="226">
        <v>1</v>
      </c>
      <c r="AC11" s="226">
        <v>1</v>
      </c>
      <c r="AD11" s="226">
        <v>1</v>
      </c>
      <c r="AE11" s="226">
        <v>1</v>
      </c>
      <c r="AF11" s="226">
        <v>1</v>
      </c>
      <c r="AG11" s="58">
        <f t="shared" si="3"/>
        <v>16</v>
      </c>
      <c r="AH11" s="203">
        <f t="shared" si="4"/>
        <v>0.88888888888888884</v>
      </c>
      <c r="AI11" s="203" t="s">
        <v>841</v>
      </c>
      <c r="AJ11" s="25" t="str">
        <f t="shared" si="5"/>
        <v>-</v>
      </c>
      <c r="AK11" s="252"/>
    </row>
    <row r="12" spans="1:41" ht="12.75" customHeight="1">
      <c r="A12" s="35">
        <v>10</v>
      </c>
      <c r="B12" s="8" t="s">
        <v>104</v>
      </c>
      <c r="C12" s="35" t="s">
        <v>22</v>
      </c>
      <c r="D12" s="35" t="s">
        <v>605</v>
      </c>
      <c r="E12" s="201">
        <f>NETWORKDAYS(Итого!C$2,Отчёт!C$2,Итого!C$3)</f>
        <v>14</v>
      </c>
      <c r="F12" s="131">
        <v>0.5</v>
      </c>
      <c r="G12" s="70">
        <v>1</v>
      </c>
      <c r="H12" s="71">
        <f t="shared" si="0"/>
        <v>0.5</v>
      </c>
      <c r="I12" s="72">
        <v>13</v>
      </c>
      <c r="J12" s="73">
        <f t="shared" si="1"/>
        <v>7</v>
      </c>
      <c r="K12" s="97">
        <v>83</v>
      </c>
      <c r="L12" s="135">
        <f t="shared" si="2"/>
        <v>581</v>
      </c>
      <c r="M12" s="202">
        <v>43179</v>
      </c>
      <c r="N12" s="35">
        <f t="shared" si="6"/>
        <v>18</v>
      </c>
      <c r="O12" s="226">
        <v>1</v>
      </c>
      <c r="P12" s="226">
        <v>1</v>
      </c>
      <c r="Q12" s="226">
        <v>1</v>
      </c>
      <c r="R12" s="226">
        <v>0</v>
      </c>
      <c r="S12" s="226">
        <v>1</v>
      </c>
      <c r="T12" s="226">
        <v>1</v>
      </c>
      <c r="U12" s="226">
        <v>1</v>
      </c>
      <c r="V12" s="226">
        <v>1</v>
      </c>
      <c r="W12" s="226">
        <v>1</v>
      </c>
      <c r="X12" s="226">
        <v>1</v>
      </c>
      <c r="Y12" s="226">
        <v>1</v>
      </c>
      <c r="Z12" s="226">
        <v>1</v>
      </c>
      <c r="AA12" s="226">
        <v>1</v>
      </c>
      <c r="AB12" s="226">
        <v>1</v>
      </c>
      <c r="AC12" s="226">
        <v>1</v>
      </c>
      <c r="AD12" s="226">
        <v>1</v>
      </c>
      <c r="AE12" s="226">
        <v>1</v>
      </c>
      <c r="AF12" s="226">
        <v>1</v>
      </c>
      <c r="AG12" s="58">
        <f t="shared" si="3"/>
        <v>17</v>
      </c>
      <c r="AH12" s="203">
        <f t="shared" si="4"/>
        <v>0.94444444444444442</v>
      </c>
      <c r="AI12" s="203" t="s">
        <v>805</v>
      </c>
      <c r="AJ12" s="25" t="str">
        <f t="shared" si="5"/>
        <v>-</v>
      </c>
      <c r="AK12" s="252"/>
    </row>
    <row r="13" spans="1:41" ht="12.75" customHeight="1">
      <c r="A13" s="35">
        <v>11</v>
      </c>
      <c r="B13" s="8" t="s">
        <v>104</v>
      </c>
      <c r="C13" s="35" t="s">
        <v>22</v>
      </c>
      <c r="D13" s="35" t="s">
        <v>608</v>
      </c>
      <c r="E13" s="201">
        <f>NETWORKDAYS(Итого!C$2,Отчёт!C$2,Итого!C$3)</f>
        <v>14</v>
      </c>
      <c r="F13" s="131">
        <v>0.5</v>
      </c>
      <c r="G13" s="70">
        <v>1</v>
      </c>
      <c r="H13" s="71">
        <f t="shared" si="0"/>
        <v>0.5</v>
      </c>
      <c r="I13" s="72">
        <v>13</v>
      </c>
      <c r="J13" s="73">
        <f t="shared" si="1"/>
        <v>7</v>
      </c>
      <c r="K13" s="97">
        <v>83</v>
      </c>
      <c r="L13" s="135">
        <f t="shared" si="2"/>
        <v>581</v>
      </c>
      <c r="M13" s="202">
        <v>43179</v>
      </c>
      <c r="N13" s="35">
        <f t="shared" si="6"/>
        <v>18</v>
      </c>
      <c r="O13" s="226">
        <v>1</v>
      </c>
      <c r="P13" s="226">
        <v>1</v>
      </c>
      <c r="Q13" s="226">
        <v>1</v>
      </c>
      <c r="R13" s="226">
        <v>1</v>
      </c>
      <c r="S13" s="226">
        <v>1</v>
      </c>
      <c r="T13" s="226">
        <v>1</v>
      </c>
      <c r="U13" s="226">
        <v>1</v>
      </c>
      <c r="V13" s="226">
        <v>1</v>
      </c>
      <c r="W13" s="226">
        <v>1</v>
      </c>
      <c r="X13" s="226">
        <v>1</v>
      </c>
      <c r="Y13" s="226">
        <v>1</v>
      </c>
      <c r="Z13" s="226">
        <v>1</v>
      </c>
      <c r="AA13" s="226">
        <v>1</v>
      </c>
      <c r="AB13" s="226">
        <v>1</v>
      </c>
      <c r="AC13" s="226">
        <v>1</v>
      </c>
      <c r="AD13" s="226">
        <v>1</v>
      </c>
      <c r="AE13" s="226">
        <v>1</v>
      </c>
      <c r="AF13" s="226">
        <v>1</v>
      </c>
      <c r="AG13" s="58">
        <f t="shared" si="3"/>
        <v>18</v>
      </c>
      <c r="AH13" s="203">
        <f t="shared" si="4"/>
        <v>1</v>
      </c>
      <c r="AI13" s="203"/>
      <c r="AJ13" s="25" t="str">
        <f t="shared" si="5"/>
        <v>-</v>
      </c>
      <c r="AK13" s="252"/>
    </row>
    <row r="14" spans="1:41" ht="12.75" customHeight="1">
      <c r="A14" s="35">
        <v>12</v>
      </c>
      <c r="B14" s="8" t="s">
        <v>104</v>
      </c>
      <c r="C14" s="35" t="s">
        <v>22</v>
      </c>
      <c r="D14" s="35" t="s">
        <v>610</v>
      </c>
      <c r="E14" s="201">
        <f>NETWORKDAYS(Итого!C$2,Отчёт!C$2,Итого!C$3)</f>
        <v>14</v>
      </c>
      <c r="F14" s="131">
        <v>0.5</v>
      </c>
      <c r="G14" s="70">
        <v>1</v>
      </c>
      <c r="H14" s="71">
        <f t="shared" si="0"/>
        <v>0.5</v>
      </c>
      <c r="I14" s="72">
        <v>13</v>
      </c>
      <c r="J14" s="73">
        <f t="shared" si="1"/>
        <v>7</v>
      </c>
      <c r="K14" s="97">
        <v>83</v>
      </c>
      <c r="L14" s="135">
        <f t="shared" si="2"/>
        <v>581</v>
      </c>
      <c r="M14" s="202">
        <v>43179</v>
      </c>
      <c r="N14" s="35">
        <f t="shared" si="6"/>
        <v>18</v>
      </c>
      <c r="O14" s="226">
        <v>1</v>
      </c>
      <c r="P14" s="226">
        <v>1</v>
      </c>
      <c r="Q14" s="226">
        <v>1</v>
      </c>
      <c r="R14" s="226">
        <v>1</v>
      </c>
      <c r="S14" s="226">
        <v>1</v>
      </c>
      <c r="T14" s="226">
        <v>1</v>
      </c>
      <c r="U14" s="226">
        <v>1</v>
      </c>
      <c r="V14" s="226">
        <v>1</v>
      </c>
      <c r="W14" s="226">
        <v>1</v>
      </c>
      <c r="X14" s="226">
        <v>1</v>
      </c>
      <c r="Y14" s="226">
        <v>1</v>
      </c>
      <c r="Z14" s="226">
        <v>1</v>
      </c>
      <c r="AA14" s="226">
        <v>1</v>
      </c>
      <c r="AB14" s="226">
        <v>0</v>
      </c>
      <c r="AC14" s="226">
        <v>1</v>
      </c>
      <c r="AD14" s="226">
        <v>1</v>
      </c>
      <c r="AE14" s="226">
        <v>1</v>
      </c>
      <c r="AF14" s="226">
        <v>1</v>
      </c>
      <c r="AG14" s="58">
        <f t="shared" si="3"/>
        <v>17</v>
      </c>
      <c r="AH14" s="203">
        <f t="shared" si="4"/>
        <v>0.94444444444444442</v>
      </c>
      <c r="AI14" s="203" t="s">
        <v>836</v>
      </c>
      <c r="AJ14" s="25" t="str">
        <f t="shared" si="5"/>
        <v>-</v>
      </c>
      <c r="AK14" s="252"/>
    </row>
    <row r="15" spans="1:41" ht="12.75" customHeight="1">
      <c r="A15" s="35">
        <v>13</v>
      </c>
      <c r="B15" s="8" t="s">
        <v>104</v>
      </c>
      <c r="C15" s="35" t="s">
        <v>22</v>
      </c>
      <c r="D15" s="35" t="s">
        <v>615</v>
      </c>
      <c r="E15" s="201">
        <f>NETWORKDAYS(Итого!C$2,Отчёт!C$2,Итого!C$3)</f>
        <v>14</v>
      </c>
      <c r="F15" s="131">
        <v>0.5</v>
      </c>
      <c r="G15" s="70">
        <v>1</v>
      </c>
      <c r="H15" s="71">
        <f t="shared" si="0"/>
        <v>0.5</v>
      </c>
      <c r="I15" s="72">
        <v>13</v>
      </c>
      <c r="J15" s="73">
        <f t="shared" si="1"/>
        <v>7</v>
      </c>
      <c r="K15" s="97">
        <v>83</v>
      </c>
      <c r="L15" s="135">
        <f t="shared" si="2"/>
        <v>581</v>
      </c>
      <c r="M15" s="202">
        <v>43179</v>
      </c>
      <c r="N15" s="35">
        <f t="shared" si="6"/>
        <v>18</v>
      </c>
      <c r="O15" s="226">
        <v>1</v>
      </c>
      <c r="P15" s="226">
        <v>1</v>
      </c>
      <c r="Q15" s="226">
        <v>1</v>
      </c>
      <c r="R15" s="226">
        <v>1</v>
      </c>
      <c r="S15" s="226">
        <v>1</v>
      </c>
      <c r="T15" s="226">
        <v>1</v>
      </c>
      <c r="U15" s="226">
        <v>1</v>
      </c>
      <c r="V15" s="226">
        <v>1</v>
      </c>
      <c r="W15" s="226">
        <v>1</v>
      </c>
      <c r="X15" s="226">
        <v>1</v>
      </c>
      <c r="Y15" s="226">
        <v>1</v>
      </c>
      <c r="Z15" s="226">
        <v>1</v>
      </c>
      <c r="AA15" s="226">
        <v>1</v>
      </c>
      <c r="AB15" s="226">
        <v>1</v>
      </c>
      <c r="AC15" s="226">
        <v>1</v>
      </c>
      <c r="AD15" s="226">
        <v>1</v>
      </c>
      <c r="AE15" s="226">
        <v>1</v>
      </c>
      <c r="AF15" s="226">
        <v>1</v>
      </c>
      <c r="AG15" s="58">
        <f t="shared" si="3"/>
        <v>18</v>
      </c>
      <c r="AH15" s="203">
        <f t="shared" si="4"/>
        <v>1</v>
      </c>
      <c r="AI15" s="203"/>
      <c r="AJ15" s="25" t="str">
        <f t="shared" si="5"/>
        <v>-</v>
      </c>
      <c r="AK15" s="252"/>
    </row>
    <row r="16" spans="1:41" ht="12.75" customHeight="1">
      <c r="A16" s="35">
        <v>14</v>
      </c>
      <c r="B16" s="8" t="s">
        <v>104</v>
      </c>
      <c r="C16" s="35" t="s">
        <v>22</v>
      </c>
      <c r="D16" s="35" t="s">
        <v>619</v>
      </c>
      <c r="E16" s="201">
        <f>NETWORKDAYS(Итого!C$2,Отчёт!C$2,Итого!C$3)</f>
        <v>14</v>
      </c>
      <c r="F16" s="131">
        <v>0.5</v>
      </c>
      <c r="G16" s="70">
        <v>1</v>
      </c>
      <c r="H16" s="71">
        <f t="shared" si="0"/>
        <v>0.5</v>
      </c>
      <c r="I16" s="72">
        <v>13</v>
      </c>
      <c r="J16" s="73">
        <f t="shared" si="1"/>
        <v>7</v>
      </c>
      <c r="K16" s="97">
        <v>83</v>
      </c>
      <c r="L16" s="135">
        <f t="shared" si="2"/>
        <v>581</v>
      </c>
      <c r="M16" s="202">
        <v>43179</v>
      </c>
      <c r="N16" s="35">
        <f t="shared" si="6"/>
        <v>18</v>
      </c>
      <c r="O16" s="226">
        <v>1</v>
      </c>
      <c r="P16" s="226">
        <v>1</v>
      </c>
      <c r="Q16" s="226">
        <v>1</v>
      </c>
      <c r="R16" s="226">
        <v>1</v>
      </c>
      <c r="S16" s="226">
        <v>1</v>
      </c>
      <c r="T16" s="226">
        <v>1</v>
      </c>
      <c r="U16" s="226">
        <v>1</v>
      </c>
      <c r="V16" s="226">
        <v>1</v>
      </c>
      <c r="W16" s="226">
        <v>1</v>
      </c>
      <c r="X16" s="226">
        <v>1</v>
      </c>
      <c r="Y16" s="226">
        <v>1</v>
      </c>
      <c r="Z16" s="226">
        <v>1</v>
      </c>
      <c r="AA16" s="226">
        <v>1</v>
      </c>
      <c r="AB16" s="226">
        <v>1</v>
      </c>
      <c r="AC16" s="226">
        <v>1</v>
      </c>
      <c r="AD16" s="226">
        <v>1</v>
      </c>
      <c r="AE16" s="226">
        <v>1</v>
      </c>
      <c r="AF16" s="226">
        <v>1</v>
      </c>
      <c r="AG16" s="58">
        <f t="shared" si="3"/>
        <v>18</v>
      </c>
      <c r="AH16" s="203">
        <f t="shared" si="4"/>
        <v>1</v>
      </c>
      <c r="AI16" s="203"/>
      <c r="AJ16" s="25" t="str">
        <f t="shared" si="5"/>
        <v>-</v>
      </c>
      <c r="AK16" s="252"/>
    </row>
    <row r="17" spans="1:37" ht="12.75" customHeight="1">
      <c r="A17" s="35">
        <v>15</v>
      </c>
      <c r="B17" s="8" t="s">
        <v>104</v>
      </c>
      <c r="C17" s="35" t="s">
        <v>22</v>
      </c>
      <c r="D17" s="35" t="s">
        <v>622</v>
      </c>
      <c r="E17" s="201">
        <f>NETWORKDAYS(Итого!C$2,Отчёт!C$2,Итого!C$3)</f>
        <v>14</v>
      </c>
      <c r="F17" s="131">
        <v>0.5</v>
      </c>
      <c r="G17" s="70">
        <v>1</v>
      </c>
      <c r="H17" s="71">
        <f t="shared" si="0"/>
        <v>0.5</v>
      </c>
      <c r="I17" s="72">
        <v>13</v>
      </c>
      <c r="J17" s="73">
        <f t="shared" si="1"/>
        <v>7</v>
      </c>
      <c r="K17" s="97">
        <v>83</v>
      </c>
      <c r="L17" s="135">
        <f t="shared" si="2"/>
        <v>581</v>
      </c>
      <c r="M17" s="202">
        <v>43179</v>
      </c>
      <c r="N17" s="35">
        <f t="shared" si="6"/>
        <v>18</v>
      </c>
      <c r="O17" s="226">
        <v>1</v>
      </c>
      <c r="P17" s="226">
        <v>1</v>
      </c>
      <c r="Q17" s="226">
        <v>1</v>
      </c>
      <c r="R17" s="226">
        <v>1</v>
      </c>
      <c r="S17" s="226">
        <v>1</v>
      </c>
      <c r="T17" s="226">
        <v>1</v>
      </c>
      <c r="U17" s="226">
        <v>1</v>
      </c>
      <c r="V17" s="226">
        <v>1</v>
      </c>
      <c r="W17" s="226">
        <v>1</v>
      </c>
      <c r="X17" s="226">
        <v>1</v>
      </c>
      <c r="Y17" s="226">
        <v>0</v>
      </c>
      <c r="Z17" s="226">
        <v>1</v>
      </c>
      <c r="AA17" s="226">
        <v>1</v>
      </c>
      <c r="AB17" s="226">
        <v>1</v>
      </c>
      <c r="AC17" s="226">
        <v>1</v>
      </c>
      <c r="AD17" s="226">
        <v>1</v>
      </c>
      <c r="AE17" s="226">
        <v>1</v>
      </c>
      <c r="AF17" s="226">
        <v>1</v>
      </c>
      <c r="AG17" s="58">
        <f t="shared" si="3"/>
        <v>17</v>
      </c>
      <c r="AH17" s="203">
        <f t="shared" si="4"/>
        <v>0.94444444444444442</v>
      </c>
      <c r="AI17" s="203" t="s">
        <v>841</v>
      </c>
      <c r="AJ17" s="25" t="str">
        <f t="shared" si="5"/>
        <v>-</v>
      </c>
      <c r="AK17" s="252"/>
    </row>
    <row r="18" spans="1:37" ht="12.75" customHeight="1">
      <c r="A18" s="35">
        <v>16</v>
      </c>
      <c r="B18" s="8" t="s">
        <v>104</v>
      </c>
      <c r="C18" s="35" t="s">
        <v>22</v>
      </c>
      <c r="D18" s="35" t="s">
        <v>624</v>
      </c>
      <c r="E18" s="201">
        <f>NETWORKDAYS(Итого!C$2,Отчёт!C$2,Итого!C$3)</f>
        <v>14</v>
      </c>
      <c r="F18" s="131">
        <v>0.5</v>
      </c>
      <c r="G18" s="70">
        <v>1</v>
      </c>
      <c r="H18" s="71">
        <f t="shared" si="0"/>
        <v>0.5</v>
      </c>
      <c r="I18" s="72">
        <v>13</v>
      </c>
      <c r="J18" s="73">
        <f t="shared" si="1"/>
        <v>7</v>
      </c>
      <c r="K18" s="97">
        <v>83</v>
      </c>
      <c r="L18" s="135">
        <f t="shared" si="2"/>
        <v>581</v>
      </c>
      <c r="M18" s="202">
        <v>43179</v>
      </c>
      <c r="N18" s="35">
        <f t="shared" si="6"/>
        <v>18</v>
      </c>
      <c r="O18" s="226">
        <v>1</v>
      </c>
      <c r="P18" s="226">
        <v>1</v>
      </c>
      <c r="Q18" s="226">
        <v>1</v>
      </c>
      <c r="R18" s="226">
        <v>1</v>
      </c>
      <c r="S18" s="226">
        <v>1</v>
      </c>
      <c r="T18" s="226">
        <v>1</v>
      </c>
      <c r="U18" s="226">
        <v>1</v>
      </c>
      <c r="V18" s="226">
        <v>1</v>
      </c>
      <c r="W18" s="226">
        <v>1</v>
      </c>
      <c r="X18" s="226">
        <v>1</v>
      </c>
      <c r="Y18" s="226">
        <v>1</v>
      </c>
      <c r="Z18" s="226">
        <v>1</v>
      </c>
      <c r="AA18" s="226">
        <v>1</v>
      </c>
      <c r="AB18" s="226">
        <v>1</v>
      </c>
      <c r="AC18" s="226">
        <v>1</v>
      </c>
      <c r="AD18" s="226">
        <v>1</v>
      </c>
      <c r="AE18" s="226">
        <v>1</v>
      </c>
      <c r="AF18" s="226">
        <v>1</v>
      </c>
      <c r="AG18" s="58">
        <f t="shared" si="3"/>
        <v>18</v>
      </c>
      <c r="AH18" s="203">
        <f t="shared" si="4"/>
        <v>1</v>
      </c>
      <c r="AI18" s="203"/>
      <c r="AJ18" s="25" t="str">
        <f t="shared" si="5"/>
        <v>-</v>
      </c>
      <c r="AK18" s="252"/>
    </row>
    <row r="19" spans="1:37" ht="12.75" customHeight="1">
      <c r="A19" s="35">
        <v>17</v>
      </c>
      <c r="B19" s="8" t="s">
        <v>104</v>
      </c>
      <c r="C19" s="35" t="s">
        <v>22</v>
      </c>
      <c r="D19" s="35" t="s">
        <v>627</v>
      </c>
      <c r="E19" s="201">
        <f>NETWORKDAYS(Итого!C$2,Отчёт!C$2,Итого!C$3)</f>
        <v>14</v>
      </c>
      <c r="F19" s="131">
        <v>0.5</v>
      </c>
      <c r="G19" s="70">
        <v>1</v>
      </c>
      <c r="H19" s="71">
        <f t="shared" si="0"/>
        <v>0.5</v>
      </c>
      <c r="I19" s="72">
        <v>13</v>
      </c>
      <c r="J19" s="73">
        <f t="shared" si="1"/>
        <v>7</v>
      </c>
      <c r="K19" s="97">
        <v>83</v>
      </c>
      <c r="L19" s="135">
        <f t="shared" si="2"/>
        <v>581</v>
      </c>
      <c r="M19" s="202">
        <v>43179</v>
      </c>
      <c r="N19" s="35">
        <f t="shared" si="6"/>
        <v>18</v>
      </c>
      <c r="O19" s="226">
        <v>1</v>
      </c>
      <c r="P19" s="226">
        <v>1</v>
      </c>
      <c r="Q19" s="226">
        <v>1</v>
      </c>
      <c r="R19" s="226">
        <v>1</v>
      </c>
      <c r="S19" s="226">
        <v>1</v>
      </c>
      <c r="T19" s="226">
        <v>1</v>
      </c>
      <c r="U19" s="226">
        <v>1</v>
      </c>
      <c r="V19" s="226">
        <v>1</v>
      </c>
      <c r="W19" s="226">
        <v>1</v>
      </c>
      <c r="X19" s="226">
        <v>1</v>
      </c>
      <c r="Y19" s="226">
        <v>1</v>
      </c>
      <c r="Z19" s="226">
        <v>1</v>
      </c>
      <c r="AA19" s="226">
        <v>1</v>
      </c>
      <c r="AB19" s="226">
        <v>1</v>
      </c>
      <c r="AC19" s="226">
        <v>1</v>
      </c>
      <c r="AD19" s="226">
        <v>1</v>
      </c>
      <c r="AE19" s="226">
        <v>0</v>
      </c>
      <c r="AF19" s="226">
        <v>1</v>
      </c>
      <c r="AG19" s="58">
        <f t="shared" si="3"/>
        <v>17</v>
      </c>
      <c r="AH19" s="203">
        <f t="shared" si="4"/>
        <v>0.94444444444444442</v>
      </c>
      <c r="AI19" s="203" t="s">
        <v>836</v>
      </c>
      <c r="AJ19" s="25" t="str">
        <f t="shared" si="5"/>
        <v>-</v>
      </c>
      <c r="AK19" s="252"/>
    </row>
    <row r="20" spans="1:37" ht="12.75" customHeight="1">
      <c r="A20" s="35">
        <v>18</v>
      </c>
      <c r="B20" s="8" t="s">
        <v>104</v>
      </c>
      <c r="C20" s="35" t="s">
        <v>22</v>
      </c>
      <c r="D20" s="35" t="s">
        <v>628</v>
      </c>
      <c r="E20" s="201">
        <f>NETWORKDAYS(Итого!C$2,Отчёт!C$2,Итого!C$3)</f>
        <v>14</v>
      </c>
      <c r="F20" s="131">
        <v>0.5</v>
      </c>
      <c r="G20" s="70">
        <v>1</v>
      </c>
      <c r="H20" s="71">
        <f t="shared" si="0"/>
        <v>0.5</v>
      </c>
      <c r="I20" s="72">
        <v>13</v>
      </c>
      <c r="J20" s="73">
        <f t="shared" si="1"/>
        <v>7</v>
      </c>
      <c r="K20" s="97">
        <v>83</v>
      </c>
      <c r="L20" s="135">
        <f t="shared" si="2"/>
        <v>581</v>
      </c>
      <c r="M20" s="202">
        <v>43179</v>
      </c>
      <c r="N20" s="35">
        <f t="shared" si="6"/>
        <v>18</v>
      </c>
      <c r="O20" s="226">
        <v>1</v>
      </c>
      <c r="P20" s="226">
        <v>1</v>
      </c>
      <c r="Q20" s="226">
        <v>1</v>
      </c>
      <c r="R20" s="226">
        <v>1</v>
      </c>
      <c r="S20" s="226">
        <v>1</v>
      </c>
      <c r="T20" s="226">
        <v>1</v>
      </c>
      <c r="U20" s="226">
        <v>1</v>
      </c>
      <c r="V20" s="226">
        <v>1</v>
      </c>
      <c r="W20" s="226">
        <v>1</v>
      </c>
      <c r="X20" s="226">
        <v>1</v>
      </c>
      <c r="Y20" s="226">
        <v>1</v>
      </c>
      <c r="Z20" s="226">
        <v>1</v>
      </c>
      <c r="AA20" s="226">
        <v>0</v>
      </c>
      <c r="AB20" s="226">
        <v>1</v>
      </c>
      <c r="AC20" s="226">
        <v>1</v>
      </c>
      <c r="AD20" s="226">
        <v>1</v>
      </c>
      <c r="AE20" s="226">
        <v>1</v>
      </c>
      <c r="AF20" s="226">
        <v>1</v>
      </c>
      <c r="AG20" s="58">
        <f t="shared" si="3"/>
        <v>17</v>
      </c>
      <c r="AH20" s="203">
        <f t="shared" si="4"/>
        <v>0.94444444444444442</v>
      </c>
      <c r="AI20" s="203" t="s">
        <v>795</v>
      </c>
      <c r="AJ20" s="25" t="str">
        <f t="shared" si="5"/>
        <v>-</v>
      </c>
      <c r="AK20" s="252"/>
    </row>
    <row r="21" spans="1:37" ht="12.75" customHeight="1">
      <c r="A21" s="35">
        <v>19</v>
      </c>
      <c r="B21" s="8" t="s">
        <v>104</v>
      </c>
      <c r="C21" s="35" t="s">
        <v>22</v>
      </c>
      <c r="D21" s="35" t="s">
        <v>630</v>
      </c>
      <c r="E21" s="201">
        <f>NETWORKDAYS(Итого!C$2,Отчёт!C$2,Итого!C$3)</f>
        <v>14</v>
      </c>
      <c r="F21" s="131">
        <v>0.5</v>
      </c>
      <c r="G21" s="70">
        <v>1</v>
      </c>
      <c r="H21" s="71">
        <f t="shared" si="0"/>
        <v>0.5</v>
      </c>
      <c r="I21" s="72">
        <v>13</v>
      </c>
      <c r="J21" s="73">
        <f t="shared" si="1"/>
        <v>7</v>
      </c>
      <c r="K21" s="97">
        <v>83</v>
      </c>
      <c r="L21" s="135">
        <f t="shared" si="2"/>
        <v>581</v>
      </c>
      <c r="M21" s="202">
        <v>43179</v>
      </c>
      <c r="N21" s="35">
        <f t="shared" si="6"/>
        <v>18</v>
      </c>
      <c r="O21" s="226">
        <v>1</v>
      </c>
      <c r="P21" s="226">
        <v>1</v>
      </c>
      <c r="Q21" s="226">
        <v>1</v>
      </c>
      <c r="R21" s="226">
        <v>1</v>
      </c>
      <c r="S21" s="226">
        <v>1</v>
      </c>
      <c r="T21" s="226">
        <v>1</v>
      </c>
      <c r="U21" s="226">
        <v>1</v>
      </c>
      <c r="V21" s="226">
        <v>1</v>
      </c>
      <c r="W21" s="226">
        <v>1</v>
      </c>
      <c r="X21" s="226">
        <v>1</v>
      </c>
      <c r="Y21" s="226">
        <v>1</v>
      </c>
      <c r="Z21" s="226">
        <v>1</v>
      </c>
      <c r="AA21" s="226">
        <v>1</v>
      </c>
      <c r="AB21" s="226">
        <v>1</v>
      </c>
      <c r="AC21" s="226">
        <v>1</v>
      </c>
      <c r="AD21" s="226">
        <v>1</v>
      </c>
      <c r="AE21" s="226">
        <v>1</v>
      </c>
      <c r="AF21" s="226">
        <v>1</v>
      </c>
      <c r="AG21" s="58">
        <f t="shared" si="3"/>
        <v>18</v>
      </c>
      <c r="AH21" s="203">
        <f t="shared" si="4"/>
        <v>1</v>
      </c>
      <c r="AI21" s="203"/>
      <c r="AJ21" s="25" t="str">
        <f t="shared" si="5"/>
        <v>-</v>
      </c>
      <c r="AK21" s="252"/>
    </row>
    <row r="22" spans="1:37" ht="12.75" customHeight="1">
      <c r="A22" s="35">
        <v>20</v>
      </c>
      <c r="B22" s="8" t="s">
        <v>104</v>
      </c>
      <c r="C22" s="35" t="s">
        <v>22</v>
      </c>
      <c r="D22" s="35" t="s">
        <v>632</v>
      </c>
      <c r="E22" s="201">
        <f>NETWORKDAYS(Итого!C$2,Отчёт!C$2,Итого!C$3)</f>
        <v>14</v>
      </c>
      <c r="F22" s="131">
        <v>0.5</v>
      </c>
      <c r="G22" s="70">
        <v>1</v>
      </c>
      <c r="H22" s="71">
        <f t="shared" si="0"/>
        <v>0.5</v>
      </c>
      <c r="I22" s="72">
        <v>13</v>
      </c>
      <c r="J22" s="73">
        <f t="shared" si="1"/>
        <v>7</v>
      </c>
      <c r="K22" s="97">
        <v>83</v>
      </c>
      <c r="L22" s="135">
        <f t="shared" si="2"/>
        <v>581</v>
      </c>
      <c r="M22" s="202">
        <v>43179</v>
      </c>
      <c r="N22" s="35">
        <f t="shared" si="6"/>
        <v>18</v>
      </c>
      <c r="O22" s="226">
        <v>1</v>
      </c>
      <c r="P22" s="226">
        <v>1</v>
      </c>
      <c r="Q22" s="226">
        <v>1</v>
      </c>
      <c r="R22" s="226">
        <v>1</v>
      </c>
      <c r="S22" s="226">
        <v>1</v>
      </c>
      <c r="T22" s="226">
        <v>1</v>
      </c>
      <c r="U22" s="226">
        <v>1</v>
      </c>
      <c r="V22" s="226">
        <v>1</v>
      </c>
      <c r="W22" s="226">
        <v>1</v>
      </c>
      <c r="X22" s="226">
        <v>1</v>
      </c>
      <c r="Y22" s="226">
        <v>1</v>
      </c>
      <c r="Z22" s="226">
        <v>1</v>
      </c>
      <c r="AA22" s="226">
        <v>1</v>
      </c>
      <c r="AB22" s="226">
        <v>1</v>
      </c>
      <c r="AC22" s="226">
        <v>1</v>
      </c>
      <c r="AD22" s="226">
        <v>1</v>
      </c>
      <c r="AE22" s="226">
        <v>1</v>
      </c>
      <c r="AF22" s="226">
        <v>1</v>
      </c>
      <c r="AG22" s="58">
        <f t="shared" si="3"/>
        <v>18</v>
      </c>
      <c r="AH22" s="203">
        <f t="shared" si="4"/>
        <v>1</v>
      </c>
      <c r="AI22" s="203"/>
      <c r="AJ22" s="25" t="str">
        <f t="shared" si="5"/>
        <v>-</v>
      </c>
      <c r="AK22" s="252"/>
    </row>
    <row r="23" spans="1:37" ht="12.75" customHeight="1">
      <c r="A23" s="35">
        <v>21</v>
      </c>
      <c r="B23" s="8" t="s">
        <v>104</v>
      </c>
      <c r="C23" s="35" t="s">
        <v>22</v>
      </c>
      <c r="D23" s="35" t="s">
        <v>634</v>
      </c>
      <c r="E23" s="201">
        <f>NETWORKDAYS(Итого!C$2,Отчёт!C$2,Итого!C$3)</f>
        <v>14</v>
      </c>
      <c r="F23" s="131">
        <v>0.5</v>
      </c>
      <c r="G23" s="70">
        <v>1</v>
      </c>
      <c r="H23" s="71">
        <f t="shared" si="0"/>
        <v>0.5</v>
      </c>
      <c r="I23" s="72">
        <v>13</v>
      </c>
      <c r="J23" s="73">
        <f t="shared" si="1"/>
        <v>7</v>
      </c>
      <c r="K23" s="97">
        <v>83</v>
      </c>
      <c r="L23" s="135">
        <f t="shared" si="2"/>
        <v>581</v>
      </c>
      <c r="M23" s="202">
        <v>43179</v>
      </c>
      <c r="N23" s="35">
        <f t="shared" si="6"/>
        <v>18</v>
      </c>
      <c r="O23" s="226">
        <v>1</v>
      </c>
      <c r="P23" s="226">
        <v>1</v>
      </c>
      <c r="Q23" s="226">
        <v>0</v>
      </c>
      <c r="R23" s="226">
        <v>1</v>
      </c>
      <c r="S23" s="226">
        <v>1</v>
      </c>
      <c r="T23" s="226">
        <v>1</v>
      </c>
      <c r="U23" s="226">
        <v>1</v>
      </c>
      <c r="V23" s="226">
        <v>0</v>
      </c>
      <c r="W23" s="226">
        <v>1</v>
      </c>
      <c r="X23" s="226">
        <v>1</v>
      </c>
      <c r="Y23" s="226">
        <v>1</v>
      </c>
      <c r="Z23" s="226">
        <v>1</v>
      </c>
      <c r="AA23" s="226">
        <v>1</v>
      </c>
      <c r="AB23" s="226">
        <v>1</v>
      </c>
      <c r="AC23" s="226">
        <v>1</v>
      </c>
      <c r="AD23" s="226">
        <v>1</v>
      </c>
      <c r="AE23" s="226">
        <v>1</v>
      </c>
      <c r="AF23" s="226">
        <v>1</v>
      </c>
      <c r="AG23" s="58">
        <f t="shared" si="3"/>
        <v>16</v>
      </c>
      <c r="AH23" s="203">
        <f t="shared" si="4"/>
        <v>0.88888888888888884</v>
      </c>
      <c r="AI23" s="203" t="s">
        <v>793</v>
      </c>
      <c r="AJ23" s="25" t="str">
        <f t="shared" si="5"/>
        <v>-</v>
      </c>
      <c r="AK23" s="252"/>
    </row>
    <row r="24" spans="1:37" ht="12.75" customHeight="1">
      <c r="A24" s="35">
        <v>22</v>
      </c>
      <c r="B24" s="8" t="s">
        <v>104</v>
      </c>
      <c r="C24" s="35" t="s">
        <v>22</v>
      </c>
      <c r="D24" s="35" t="s">
        <v>636</v>
      </c>
      <c r="E24" s="201">
        <f>NETWORKDAYS(Итого!C$2,Отчёт!C$2,Итого!C$3)</f>
        <v>14</v>
      </c>
      <c r="F24" s="131">
        <v>0.5</v>
      </c>
      <c r="G24" s="70">
        <v>1</v>
      </c>
      <c r="H24" s="71">
        <f t="shared" si="0"/>
        <v>0.5</v>
      </c>
      <c r="I24" s="72">
        <v>13</v>
      </c>
      <c r="J24" s="73">
        <f t="shared" si="1"/>
        <v>7</v>
      </c>
      <c r="K24" s="97">
        <v>83</v>
      </c>
      <c r="L24" s="135">
        <f t="shared" si="2"/>
        <v>581</v>
      </c>
      <c r="M24" s="202">
        <v>43179</v>
      </c>
      <c r="N24" s="35">
        <f t="shared" si="6"/>
        <v>18</v>
      </c>
      <c r="O24" s="226">
        <v>1</v>
      </c>
      <c r="P24" s="226">
        <v>1</v>
      </c>
      <c r="Q24" s="226">
        <v>1</v>
      </c>
      <c r="R24" s="226">
        <v>1</v>
      </c>
      <c r="S24" s="226">
        <v>1</v>
      </c>
      <c r="T24" s="226">
        <v>1</v>
      </c>
      <c r="U24" s="226">
        <v>1</v>
      </c>
      <c r="V24" s="226">
        <v>1</v>
      </c>
      <c r="W24" s="226">
        <v>1</v>
      </c>
      <c r="X24" s="226">
        <v>1</v>
      </c>
      <c r="Y24" s="226">
        <v>1</v>
      </c>
      <c r="Z24" s="226">
        <v>1</v>
      </c>
      <c r="AA24" s="226">
        <v>1</v>
      </c>
      <c r="AB24" s="226">
        <v>1</v>
      </c>
      <c r="AC24" s="226">
        <v>1</v>
      </c>
      <c r="AD24" s="226">
        <v>1</v>
      </c>
      <c r="AE24" s="226">
        <v>1</v>
      </c>
      <c r="AF24" s="226">
        <v>1</v>
      </c>
      <c r="AG24" s="58">
        <f t="shared" si="3"/>
        <v>18</v>
      </c>
      <c r="AH24" s="203">
        <f t="shared" si="4"/>
        <v>1</v>
      </c>
      <c r="AI24" s="203"/>
      <c r="AJ24" s="25" t="str">
        <f t="shared" si="5"/>
        <v>-</v>
      </c>
      <c r="AK24" s="252"/>
    </row>
    <row r="25" spans="1:37" ht="12.75" customHeight="1">
      <c r="A25" s="35">
        <v>23</v>
      </c>
      <c r="B25" s="8" t="s">
        <v>104</v>
      </c>
      <c r="C25" s="35" t="s">
        <v>22</v>
      </c>
      <c r="D25" s="35" t="s">
        <v>638</v>
      </c>
      <c r="E25" s="201">
        <f>NETWORKDAYS(Итого!C$2,Отчёт!C$2,Итого!C$3)</f>
        <v>14</v>
      </c>
      <c r="F25" s="131">
        <v>0.5</v>
      </c>
      <c r="G25" s="70">
        <v>1</v>
      </c>
      <c r="H25" s="71">
        <f t="shared" si="0"/>
        <v>0.5</v>
      </c>
      <c r="I25" s="72">
        <v>13</v>
      </c>
      <c r="J25" s="73">
        <f t="shared" si="1"/>
        <v>7</v>
      </c>
      <c r="K25" s="97">
        <v>83</v>
      </c>
      <c r="L25" s="135">
        <f t="shared" si="2"/>
        <v>581</v>
      </c>
      <c r="M25" s="202">
        <v>43179</v>
      </c>
      <c r="N25" s="35">
        <f t="shared" si="6"/>
        <v>18</v>
      </c>
      <c r="O25" s="226">
        <v>1</v>
      </c>
      <c r="P25" s="226">
        <v>1</v>
      </c>
      <c r="Q25" s="226">
        <v>1</v>
      </c>
      <c r="R25" s="226">
        <v>1</v>
      </c>
      <c r="S25" s="226">
        <v>1</v>
      </c>
      <c r="T25" s="226">
        <v>1</v>
      </c>
      <c r="U25" s="226">
        <v>1</v>
      </c>
      <c r="V25" s="226">
        <v>1</v>
      </c>
      <c r="W25" s="226">
        <v>1</v>
      </c>
      <c r="X25" s="226">
        <v>1</v>
      </c>
      <c r="Y25" s="226">
        <v>1</v>
      </c>
      <c r="Z25" s="226">
        <v>1</v>
      </c>
      <c r="AA25" s="226">
        <v>1</v>
      </c>
      <c r="AB25" s="226">
        <v>1</v>
      </c>
      <c r="AC25" s="226">
        <v>1</v>
      </c>
      <c r="AD25" s="226">
        <v>1</v>
      </c>
      <c r="AE25" s="226">
        <v>1</v>
      </c>
      <c r="AF25" s="226">
        <v>1</v>
      </c>
      <c r="AG25" s="58">
        <f t="shared" si="3"/>
        <v>18</v>
      </c>
      <c r="AH25" s="203">
        <f t="shared" si="4"/>
        <v>1</v>
      </c>
      <c r="AI25" s="203"/>
      <c r="AJ25" s="25" t="str">
        <f t="shared" si="5"/>
        <v>-</v>
      </c>
      <c r="AK25" s="252"/>
    </row>
    <row r="26" spans="1:37" ht="12.75" customHeight="1">
      <c r="A26" s="35">
        <v>24</v>
      </c>
      <c r="B26" s="8" t="s">
        <v>104</v>
      </c>
      <c r="C26" s="35" t="s">
        <v>22</v>
      </c>
      <c r="D26" s="35" t="s">
        <v>640</v>
      </c>
      <c r="E26" s="201">
        <f>NETWORKDAYS(Итого!C$2,Отчёт!C$2,Итого!C$3)</f>
        <v>14</v>
      </c>
      <c r="F26" s="131">
        <v>0.5</v>
      </c>
      <c r="G26" s="70">
        <v>1</v>
      </c>
      <c r="H26" s="71">
        <f t="shared" si="0"/>
        <v>0.5</v>
      </c>
      <c r="I26" s="72">
        <v>13</v>
      </c>
      <c r="J26" s="73">
        <f t="shared" si="1"/>
        <v>7</v>
      </c>
      <c r="K26" s="97">
        <v>83</v>
      </c>
      <c r="L26" s="135">
        <f t="shared" si="2"/>
        <v>581</v>
      </c>
      <c r="M26" s="202">
        <v>43179</v>
      </c>
      <c r="N26" s="35">
        <f t="shared" si="6"/>
        <v>18</v>
      </c>
      <c r="O26" s="226">
        <v>1</v>
      </c>
      <c r="P26" s="226">
        <v>1</v>
      </c>
      <c r="Q26" s="226">
        <v>1</v>
      </c>
      <c r="R26" s="226">
        <v>1</v>
      </c>
      <c r="S26" s="226">
        <v>1</v>
      </c>
      <c r="T26" s="226">
        <v>1</v>
      </c>
      <c r="U26" s="226">
        <v>1</v>
      </c>
      <c r="V26" s="226">
        <v>1</v>
      </c>
      <c r="W26" s="226">
        <v>1</v>
      </c>
      <c r="X26" s="226">
        <v>1</v>
      </c>
      <c r="Y26" s="226">
        <v>1</v>
      </c>
      <c r="Z26" s="226">
        <v>1</v>
      </c>
      <c r="AA26" s="226">
        <v>1</v>
      </c>
      <c r="AB26" s="226">
        <v>1</v>
      </c>
      <c r="AC26" s="226">
        <v>1</v>
      </c>
      <c r="AD26" s="226">
        <v>1</v>
      </c>
      <c r="AE26" s="226">
        <v>1</v>
      </c>
      <c r="AF26" s="226">
        <v>1</v>
      </c>
      <c r="AG26" s="58">
        <f t="shared" si="3"/>
        <v>18</v>
      </c>
      <c r="AH26" s="203">
        <f t="shared" si="4"/>
        <v>1</v>
      </c>
      <c r="AI26" s="203"/>
      <c r="AJ26" s="25" t="str">
        <f t="shared" si="5"/>
        <v>-</v>
      </c>
      <c r="AK26" s="252"/>
    </row>
    <row r="27" spans="1:37" ht="12.75" customHeight="1">
      <c r="A27" s="35">
        <v>25</v>
      </c>
      <c r="B27" s="8" t="s">
        <v>104</v>
      </c>
      <c r="C27" s="35" t="s">
        <v>22</v>
      </c>
      <c r="D27" s="35" t="s">
        <v>643</v>
      </c>
      <c r="E27" s="201">
        <f>NETWORKDAYS(Итого!C$2,Отчёт!C$2,Итого!C$3)</f>
        <v>14</v>
      </c>
      <c r="F27" s="131">
        <v>0.5</v>
      </c>
      <c r="G27" s="70">
        <v>1</v>
      </c>
      <c r="H27" s="71">
        <f t="shared" si="0"/>
        <v>0.5</v>
      </c>
      <c r="I27" s="72">
        <v>13</v>
      </c>
      <c r="J27" s="73">
        <f t="shared" si="1"/>
        <v>7</v>
      </c>
      <c r="K27" s="97">
        <v>83</v>
      </c>
      <c r="L27" s="135">
        <f t="shared" si="2"/>
        <v>581</v>
      </c>
      <c r="M27" s="202">
        <v>43179</v>
      </c>
      <c r="N27" s="35">
        <f t="shared" si="6"/>
        <v>18</v>
      </c>
      <c r="O27" s="226">
        <v>1</v>
      </c>
      <c r="P27" s="226">
        <v>1</v>
      </c>
      <c r="Q27" s="226">
        <v>1</v>
      </c>
      <c r="R27" s="226">
        <v>1</v>
      </c>
      <c r="S27" s="226">
        <v>1</v>
      </c>
      <c r="T27" s="226">
        <v>1</v>
      </c>
      <c r="U27" s="226">
        <v>1</v>
      </c>
      <c r="V27" s="226">
        <v>1</v>
      </c>
      <c r="W27" s="226">
        <v>1</v>
      </c>
      <c r="X27" s="226">
        <v>1</v>
      </c>
      <c r="Y27" s="226">
        <v>1</v>
      </c>
      <c r="Z27" s="226">
        <v>1</v>
      </c>
      <c r="AA27" s="226">
        <v>1</v>
      </c>
      <c r="AB27" s="226">
        <v>1</v>
      </c>
      <c r="AC27" s="226">
        <v>1</v>
      </c>
      <c r="AD27" s="226">
        <v>0</v>
      </c>
      <c r="AE27" s="226">
        <v>1</v>
      </c>
      <c r="AF27" s="226">
        <v>1</v>
      </c>
      <c r="AG27" s="58">
        <f t="shared" si="3"/>
        <v>17</v>
      </c>
      <c r="AH27" s="203">
        <f t="shared" si="4"/>
        <v>0.94444444444444442</v>
      </c>
      <c r="AI27" s="203" t="s">
        <v>797</v>
      </c>
      <c r="AJ27" s="25" t="str">
        <f t="shared" si="5"/>
        <v>-</v>
      </c>
      <c r="AK27" s="252"/>
    </row>
    <row r="28" spans="1:37" ht="12.75" customHeight="1">
      <c r="A28" s="35">
        <v>26</v>
      </c>
      <c r="B28" s="8" t="s">
        <v>104</v>
      </c>
      <c r="C28" s="35" t="s">
        <v>22</v>
      </c>
      <c r="D28" s="35" t="s">
        <v>644</v>
      </c>
      <c r="E28" s="201">
        <f>NETWORKDAYS(Итого!C$2,Отчёт!C$2,Итого!C$3)</f>
        <v>14</v>
      </c>
      <c r="F28" s="131">
        <v>0.5</v>
      </c>
      <c r="G28" s="70">
        <v>1</v>
      </c>
      <c r="H28" s="71">
        <f t="shared" si="0"/>
        <v>0.5</v>
      </c>
      <c r="I28" s="72">
        <v>13</v>
      </c>
      <c r="J28" s="73">
        <f t="shared" si="1"/>
        <v>7</v>
      </c>
      <c r="K28" s="97">
        <v>83</v>
      </c>
      <c r="L28" s="135">
        <f t="shared" si="2"/>
        <v>581</v>
      </c>
      <c r="M28" s="202">
        <v>43179</v>
      </c>
      <c r="N28" s="35">
        <f t="shared" si="6"/>
        <v>18</v>
      </c>
      <c r="O28" s="226">
        <v>1</v>
      </c>
      <c r="P28" s="226">
        <v>1</v>
      </c>
      <c r="Q28" s="226">
        <v>1</v>
      </c>
      <c r="R28" s="226">
        <v>1</v>
      </c>
      <c r="S28" s="226">
        <v>1</v>
      </c>
      <c r="T28" s="226">
        <v>1</v>
      </c>
      <c r="U28" s="226">
        <v>1</v>
      </c>
      <c r="V28" s="226">
        <v>1</v>
      </c>
      <c r="W28" s="226">
        <v>1</v>
      </c>
      <c r="X28" s="226">
        <v>0</v>
      </c>
      <c r="Y28" s="226">
        <v>1</v>
      </c>
      <c r="Z28" s="226">
        <v>1</v>
      </c>
      <c r="AA28" s="226">
        <v>1</v>
      </c>
      <c r="AB28" s="226">
        <v>1</v>
      </c>
      <c r="AC28" s="226">
        <v>1</v>
      </c>
      <c r="AD28" s="226">
        <v>1</v>
      </c>
      <c r="AE28" s="226">
        <v>1</v>
      </c>
      <c r="AF28" s="226">
        <v>1</v>
      </c>
      <c r="AG28" s="58">
        <f t="shared" si="3"/>
        <v>17</v>
      </c>
      <c r="AH28" s="203">
        <f t="shared" si="4"/>
        <v>0.94444444444444442</v>
      </c>
      <c r="AI28" s="203" t="s">
        <v>861</v>
      </c>
      <c r="AJ28" s="25" t="str">
        <f t="shared" si="5"/>
        <v>-</v>
      </c>
      <c r="AK28" s="252"/>
    </row>
    <row r="29" spans="1:37" ht="12.75" customHeight="1">
      <c r="A29" s="35">
        <v>27</v>
      </c>
      <c r="B29" s="8" t="s">
        <v>104</v>
      </c>
      <c r="C29" s="35" t="s">
        <v>22</v>
      </c>
      <c r="D29" s="35" t="s">
        <v>646</v>
      </c>
      <c r="E29" s="201">
        <f>NETWORKDAYS(Итого!C$2,Отчёт!C$2,Итого!C$3)</f>
        <v>14</v>
      </c>
      <c r="F29" s="131">
        <v>0.5</v>
      </c>
      <c r="G29" s="70">
        <v>1</v>
      </c>
      <c r="H29" s="71">
        <f t="shared" si="0"/>
        <v>0.5</v>
      </c>
      <c r="I29" s="72">
        <v>13</v>
      </c>
      <c r="J29" s="73">
        <f t="shared" si="1"/>
        <v>7</v>
      </c>
      <c r="K29" s="97">
        <v>83</v>
      </c>
      <c r="L29" s="135">
        <f t="shared" si="2"/>
        <v>581</v>
      </c>
      <c r="M29" s="202">
        <v>43179</v>
      </c>
      <c r="N29" s="35">
        <f t="shared" si="6"/>
        <v>18</v>
      </c>
      <c r="O29" s="226">
        <v>1</v>
      </c>
      <c r="P29" s="226">
        <v>1</v>
      </c>
      <c r="Q29" s="226">
        <v>1</v>
      </c>
      <c r="R29" s="226">
        <v>1</v>
      </c>
      <c r="S29" s="226">
        <v>1</v>
      </c>
      <c r="T29" s="226">
        <v>1</v>
      </c>
      <c r="U29" s="226">
        <v>1</v>
      </c>
      <c r="V29" s="226">
        <v>1</v>
      </c>
      <c r="W29" s="226">
        <v>1</v>
      </c>
      <c r="X29" s="226">
        <v>1</v>
      </c>
      <c r="Y29" s="226">
        <v>1</v>
      </c>
      <c r="Z29" s="226">
        <v>1</v>
      </c>
      <c r="AA29" s="226">
        <v>1</v>
      </c>
      <c r="AB29" s="226">
        <v>1</v>
      </c>
      <c r="AC29" s="226">
        <v>1</v>
      </c>
      <c r="AD29" s="226">
        <v>1</v>
      </c>
      <c r="AE29" s="226">
        <v>1</v>
      </c>
      <c r="AF29" s="226">
        <v>1</v>
      </c>
      <c r="AG29" s="58">
        <f t="shared" si="3"/>
        <v>18</v>
      </c>
      <c r="AH29" s="203">
        <f t="shared" si="4"/>
        <v>1</v>
      </c>
      <c r="AI29" s="203"/>
      <c r="AJ29" s="25" t="str">
        <f t="shared" si="5"/>
        <v>-</v>
      </c>
      <c r="AK29" s="252"/>
    </row>
    <row r="30" spans="1:37" ht="12.75" customHeight="1">
      <c r="A30" s="35">
        <v>28</v>
      </c>
      <c r="B30" s="8" t="s">
        <v>104</v>
      </c>
      <c r="C30" s="35" t="s">
        <v>22</v>
      </c>
      <c r="D30" s="35" t="s">
        <v>649</v>
      </c>
      <c r="E30" s="201">
        <f>NETWORKDAYS(Итого!C$2,Отчёт!C$2,Итого!C$3)</f>
        <v>14</v>
      </c>
      <c r="F30" s="131">
        <v>0.5</v>
      </c>
      <c r="G30" s="70">
        <v>1</v>
      </c>
      <c r="H30" s="71">
        <f t="shared" si="0"/>
        <v>0.5</v>
      </c>
      <c r="I30" s="72">
        <v>13</v>
      </c>
      <c r="J30" s="73">
        <f t="shared" si="1"/>
        <v>7</v>
      </c>
      <c r="K30" s="97">
        <v>83</v>
      </c>
      <c r="L30" s="135">
        <f t="shared" si="2"/>
        <v>581</v>
      </c>
      <c r="M30" s="202">
        <v>43179</v>
      </c>
      <c r="N30" s="35">
        <f t="shared" si="6"/>
        <v>18</v>
      </c>
      <c r="O30" s="226">
        <v>1</v>
      </c>
      <c r="P30" s="226">
        <v>1</v>
      </c>
      <c r="Q30" s="226">
        <v>1</v>
      </c>
      <c r="R30" s="226">
        <v>1</v>
      </c>
      <c r="S30" s="226">
        <v>1</v>
      </c>
      <c r="T30" s="226">
        <v>1</v>
      </c>
      <c r="U30" s="226">
        <v>1</v>
      </c>
      <c r="V30" s="226">
        <v>1</v>
      </c>
      <c r="W30" s="226">
        <v>1</v>
      </c>
      <c r="X30" s="226">
        <v>1</v>
      </c>
      <c r="Y30" s="226">
        <v>1</v>
      </c>
      <c r="Z30" s="226">
        <v>1</v>
      </c>
      <c r="AA30" s="226">
        <v>1</v>
      </c>
      <c r="AB30" s="226">
        <v>1</v>
      </c>
      <c r="AC30" s="226">
        <v>1</v>
      </c>
      <c r="AD30" s="226">
        <v>1</v>
      </c>
      <c r="AE30" s="226">
        <v>1</v>
      </c>
      <c r="AF30" s="226">
        <v>0</v>
      </c>
      <c r="AG30" s="58">
        <f t="shared" si="3"/>
        <v>17</v>
      </c>
      <c r="AH30" s="203">
        <f t="shared" si="4"/>
        <v>0.94444444444444442</v>
      </c>
      <c r="AI30" s="203" t="s">
        <v>828</v>
      </c>
      <c r="AJ30" s="25" t="str">
        <f t="shared" si="5"/>
        <v>-</v>
      </c>
      <c r="AK30" s="252"/>
    </row>
    <row r="31" spans="1:37" ht="12.75" customHeight="1">
      <c r="A31" s="35">
        <v>29</v>
      </c>
      <c r="B31" s="8" t="s">
        <v>104</v>
      </c>
      <c r="C31" s="35" t="s">
        <v>22</v>
      </c>
      <c r="D31" s="35" t="s">
        <v>650</v>
      </c>
      <c r="E31" s="201">
        <f>NETWORKDAYS(Итого!C$2,Отчёт!C$2,Итого!C$3)</f>
        <v>14</v>
      </c>
      <c r="F31" s="131">
        <v>0.5</v>
      </c>
      <c r="G31" s="70">
        <v>1</v>
      </c>
      <c r="H31" s="71">
        <f t="shared" si="0"/>
        <v>0.5</v>
      </c>
      <c r="I31" s="72">
        <v>13</v>
      </c>
      <c r="J31" s="73">
        <f t="shared" si="1"/>
        <v>7</v>
      </c>
      <c r="K31" s="97">
        <v>83</v>
      </c>
      <c r="L31" s="135">
        <f t="shared" si="2"/>
        <v>581</v>
      </c>
      <c r="M31" s="202">
        <v>43179</v>
      </c>
      <c r="N31" s="35">
        <f t="shared" si="6"/>
        <v>18</v>
      </c>
      <c r="O31" s="226">
        <v>0</v>
      </c>
      <c r="P31" s="226">
        <v>1</v>
      </c>
      <c r="Q31" s="226">
        <v>1</v>
      </c>
      <c r="R31" s="226">
        <v>1</v>
      </c>
      <c r="S31" s="226">
        <v>1</v>
      </c>
      <c r="T31" s="226">
        <v>0</v>
      </c>
      <c r="U31" s="226">
        <v>1</v>
      </c>
      <c r="V31" s="226">
        <v>1</v>
      </c>
      <c r="W31" s="226">
        <v>1</v>
      </c>
      <c r="X31" s="226">
        <v>1</v>
      </c>
      <c r="Y31" s="226">
        <v>1</v>
      </c>
      <c r="Z31" s="226">
        <v>1</v>
      </c>
      <c r="AA31" s="226">
        <v>1</v>
      </c>
      <c r="AB31" s="226">
        <v>1</v>
      </c>
      <c r="AC31" s="226">
        <v>1</v>
      </c>
      <c r="AD31" s="226">
        <v>1</v>
      </c>
      <c r="AE31" s="226">
        <v>1</v>
      </c>
      <c r="AF31" s="226">
        <v>1</v>
      </c>
      <c r="AG31" s="58">
        <f t="shared" si="3"/>
        <v>16</v>
      </c>
      <c r="AH31" s="203">
        <f t="shared" si="4"/>
        <v>0.88888888888888884</v>
      </c>
      <c r="AI31" s="203" t="s">
        <v>812</v>
      </c>
      <c r="AJ31" s="25" t="str">
        <f t="shared" si="5"/>
        <v>-</v>
      </c>
      <c r="AK31" s="252"/>
    </row>
    <row r="32" spans="1:37" ht="12.75" customHeight="1">
      <c r="A32" s="35">
        <v>30</v>
      </c>
      <c r="B32" s="8" t="s">
        <v>104</v>
      </c>
      <c r="C32" s="35" t="s">
        <v>22</v>
      </c>
      <c r="D32" s="35" t="s">
        <v>654</v>
      </c>
      <c r="E32" s="201">
        <f>NETWORKDAYS(Итого!C$2,Отчёт!C$2,Итого!C$3)</f>
        <v>14</v>
      </c>
      <c r="F32" s="131">
        <v>0.5</v>
      </c>
      <c r="G32" s="70">
        <v>1</v>
      </c>
      <c r="H32" s="71">
        <f t="shared" si="0"/>
        <v>0.5</v>
      </c>
      <c r="I32" s="72">
        <v>13</v>
      </c>
      <c r="J32" s="73">
        <f t="shared" si="1"/>
        <v>7</v>
      </c>
      <c r="K32" s="97">
        <v>83</v>
      </c>
      <c r="L32" s="135">
        <f t="shared" si="2"/>
        <v>581</v>
      </c>
      <c r="M32" s="202">
        <v>43179</v>
      </c>
      <c r="N32" s="35">
        <f t="shared" si="6"/>
        <v>18</v>
      </c>
      <c r="O32" s="226">
        <v>1</v>
      </c>
      <c r="P32" s="226">
        <v>1</v>
      </c>
      <c r="Q32" s="226">
        <v>1</v>
      </c>
      <c r="R32" s="226">
        <v>1</v>
      </c>
      <c r="S32" s="226">
        <v>1</v>
      </c>
      <c r="T32" s="226">
        <v>1</v>
      </c>
      <c r="U32" s="226">
        <v>1</v>
      </c>
      <c r="V32" s="226">
        <v>1</v>
      </c>
      <c r="W32" s="226">
        <v>1</v>
      </c>
      <c r="X32" s="226">
        <v>1</v>
      </c>
      <c r="Y32" s="226">
        <v>1</v>
      </c>
      <c r="Z32" s="226">
        <v>1</v>
      </c>
      <c r="AA32" s="226">
        <v>1</v>
      </c>
      <c r="AB32" s="226">
        <v>1</v>
      </c>
      <c r="AC32" s="226">
        <v>1</v>
      </c>
      <c r="AD32" s="226">
        <v>1</v>
      </c>
      <c r="AE32" s="226">
        <v>1</v>
      </c>
      <c r="AF32" s="226">
        <v>1</v>
      </c>
      <c r="AG32" s="58">
        <f t="shared" si="3"/>
        <v>18</v>
      </c>
      <c r="AH32" s="203">
        <f t="shared" si="4"/>
        <v>1</v>
      </c>
      <c r="AI32" s="203"/>
      <c r="AJ32" s="25" t="str">
        <f t="shared" si="5"/>
        <v>-</v>
      </c>
      <c r="AK32" s="252"/>
    </row>
    <row r="33" spans="1:37" ht="12.75" customHeight="1">
      <c r="A33" s="35">
        <v>31</v>
      </c>
      <c r="B33" s="8" t="s">
        <v>104</v>
      </c>
      <c r="C33" s="35" t="s">
        <v>22</v>
      </c>
      <c r="D33" s="35" t="s">
        <v>655</v>
      </c>
      <c r="E33" s="201">
        <f>NETWORKDAYS(Итого!C$2,Отчёт!C$2,Итого!C$3)</f>
        <v>14</v>
      </c>
      <c r="F33" s="131">
        <v>0.5</v>
      </c>
      <c r="G33" s="70">
        <v>1</v>
      </c>
      <c r="H33" s="71">
        <f t="shared" si="0"/>
        <v>0.5</v>
      </c>
      <c r="I33" s="72">
        <v>13</v>
      </c>
      <c r="J33" s="73">
        <f t="shared" si="1"/>
        <v>7</v>
      </c>
      <c r="K33" s="97">
        <v>83</v>
      </c>
      <c r="L33" s="135">
        <f t="shared" si="2"/>
        <v>581</v>
      </c>
      <c r="M33" s="202">
        <v>43179</v>
      </c>
      <c r="N33" s="35">
        <f t="shared" si="6"/>
        <v>18</v>
      </c>
      <c r="O33" s="226">
        <v>1</v>
      </c>
      <c r="P33" s="226">
        <v>1</v>
      </c>
      <c r="Q33" s="226">
        <v>1</v>
      </c>
      <c r="R33" s="226">
        <v>1</v>
      </c>
      <c r="S33" s="226">
        <v>1</v>
      </c>
      <c r="T33" s="226">
        <v>1</v>
      </c>
      <c r="U33" s="226">
        <v>1</v>
      </c>
      <c r="V33" s="226">
        <v>1</v>
      </c>
      <c r="W33" s="226">
        <v>1</v>
      </c>
      <c r="X33" s="226">
        <v>1</v>
      </c>
      <c r="Y33" s="226">
        <v>1</v>
      </c>
      <c r="Z33" s="226">
        <v>1</v>
      </c>
      <c r="AA33" s="226">
        <v>0</v>
      </c>
      <c r="AB33" s="226">
        <v>1</v>
      </c>
      <c r="AC33" s="226">
        <v>1</v>
      </c>
      <c r="AD33" s="226">
        <v>1</v>
      </c>
      <c r="AE33" s="226">
        <v>1</v>
      </c>
      <c r="AF33" s="226">
        <v>1</v>
      </c>
      <c r="AG33" s="58">
        <f t="shared" si="3"/>
        <v>17</v>
      </c>
      <c r="AH33" s="203">
        <f t="shared" si="4"/>
        <v>0.94444444444444442</v>
      </c>
      <c r="AI33" s="203" t="s">
        <v>854</v>
      </c>
      <c r="AJ33" s="25" t="str">
        <f t="shared" si="5"/>
        <v>-</v>
      </c>
      <c r="AK33" s="252"/>
    </row>
    <row r="34" spans="1:37" ht="12.75" customHeight="1">
      <c r="A34" s="35">
        <v>32</v>
      </c>
      <c r="B34" s="8" t="s">
        <v>104</v>
      </c>
      <c r="C34" s="35" t="s">
        <v>22</v>
      </c>
      <c r="D34" s="35" t="s">
        <v>656</v>
      </c>
      <c r="E34" s="201">
        <f>NETWORKDAYS(Итого!C$2,Отчёт!C$2,Итого!C$3)</f>
        <v>14</v>
      </c>
      <c r="F34" s="131">
        <v>0.5</v>
      </c>
      <c r="G34" s="70">
        <v>1</v>
      </c>
      <c r="H34" s="71">
        <f t="shared" si="0"/>
        <v>0.5</v>
      </c>
      <c r="I34" s="72">
        <v>13</v>
      </c>
      <c r="J34" s="73">
        <f t="shared" si="1"/>
        <v>7</v>
      </c>
      <c r="K34" s="97">
        <v>83</v>
      </c>
      <c r="L34" s="135">
        <f t="shared" si="2"/>
        <v>581</v>
      </c>
      <c r="M34" s="202">
        <v>43179</v>
      </c>
      <c r="N34" s="35">
        <f t="shared" si="6"/>
        <v>18</v>
      </c>
      <c r="O34" s="226">
        <v>1</v>
      </c>
      <c r="P34" s="226">
        <v>1</v>
      </c>
      <c r="Q34" s="226">
        <v>1</v>
      </c>
      <c r="R34" s="226">
        <v>1</v>
      </c>
      <c r="S34" s="226">
        <v>1</v>
      </c>
      <c r="T34" s="226">
        <v>1</v>
      </c>
      <c r="U34" s="226">
        <v>1</v>
      </c>
      <c r="V34" s="226">
        <v>1</v>
      </c>
      <c r="W34" s="226">
        <v>1</v>
      </c>
      <c r="X34" s="226">
        <v>1</v>
      </c>
      <c r="Y34" s="226">
        <v>1</v>
      </c>
      <c r="Z34" s="226">
        <v>1</v>
      </c>
      <c r="AA34" s="226">
        <v>1</v>
      </c>
      <c r="AB34" s="226">
        <v>1</v>
      </c>
      <c r="AC34" s="226">
        <v>1</v>
      </c>
      <c r="AD34" s="226">
        <v>1</v>
      </c>
      <c r="AE34" s="226">
        <v>1</v>
      </c>
      <c r="AF34" s="226">
        <v>1</v>
      </c>
      <c r="AG34" s="58">
        <f t="shared" si="3"/>
        <v>18</v>
      </c>
      <c r="AH34" s="203">
        <f t="shared" si="4"/>
        <v>1</v>
      </c>
      <c r="AI34" s="203"/>
      <c r="AJ34" s="25" t="str">
        <f t="shared" si="5"/>
        <v>-</v>
      </c>
      <c r="AK34" s="252"/>
    </row>
    <row r="35" spans="1:37" ht="12.75" customHeight="1">
      <c r="A35" s="35">
        <v>32</v>
      </c>
      <c r="B35" s="8" t="s">
        <v>104</v>
      </c>
      <c r="C35" s="35" t="s">
        <v>22</v>
      </c>
      <c r="D35" s="35" t="s">
        <v>657</v>
      </c>
      <c r="E35" s="201">
        <f>NETWORKDAYS(Итого!C$2,Отчёт!C$2,Итого!C$3)</f>
        <v>14</v>
      </c>
      <c r="F35" s="131">
        <v>0.5</v>
      </c>
      <c r="G35" s="70">
        <v>1</v>
      </c>
      <c r="H35" s="71">
        <f t="shared" si="0"/>
        <v>0.5</v>
      </c>
      <c r="I35" s="72">
        <v>13</v>
      </c>
      <c r="J35" s="73">
        <f t="shared" si="1"/>
        <v>7</v>
      </c>
      <c r="K35" s="97">
        <v>83</v>
      </c>
      <c r="L35" s="135">
        <f t="shared" si="2"/>
        <v>581</v>
      </c>
      <c r="M35" s="202">
        <v>43179</v>
      </c>
      <c r="N35" s="35">
        <f t="shared" si="6"/>
        <v>18</v>
      </c>
      <c r="O35" s="226">
        <v>1</v>
      </c>
      <c r="P35" s="226">
        <v>0</v>
      </c>
      <c r="Q35" s="226">
        <v>1</v>
      </c>
      <c r="R35" s="226">
        <v>1</v>
      </c>
      <c r="S35" s="226">
        <v>1</v>
      </c>
      <c r="T35" s="226">
        <v>1</v>
      </c>
      <c r="U35" s="226">
        <v>0</v>
      </c>
      <c r="V35" s="226">
        <v>1</v>
      </c>
      <c r="W35" s="226">
        <v>1</v>
      </c>
      <c r="X35" s="226">
        <v>1</v>
      </c>
      <c r="Y35" s="226">
        <v>1</v>
      </c>
      <c r="Z35" s="226">
        <v>1</v>
      </c>
      <c r="AA35" s="226">
        <v>1</v>
      </c>
      <c r="AB35" s="226">
        <v>1</v>
      </c>
      <c r="AC35" s="226">
        <v>0</v>
      </c>
      <c r="AD35" s="226">
        <v>1</v>
      </c>
      <c r="AE35" s="226">
        <v>1</v>
      </c>
      <c r="AF35" s="226">
        <v>1</v>
      </c>
      <c r="AG35" s="58">
        <f t="shared" si="3"/>
        <v>15</v>
      </c>
      <c r="AH35" s="203">
        <f t="shared" si="4"/>
        <v>0.83333333333333337</v>
      </c>
      <c r="AI35" s="203" t="s">
        <v>784</v>
      </c>
      <c r="AJ35" s="25" t="str">
        <f t="shared" si="5"/>
        <v>-</v>
      </c>
      <c r="AK35" s="252"/>
    </row>
    <row r="36" spans="1:37" ht="12.75" customHeight="1">
      <c r="A36" s="35">
        <v>32</v>
      </c>
      <c r="B36" s="8" t="s">
        <v>104</v>
      </c>
      <c r="C36" s="35" t="s">
        <v>22</v>
      </c>
      <c r="D36" s="35" t="s">
        <v>658</v>
      </c>
      <c r="E36" s="201">
        <f>NETWORKDAYS(Итого!C$2,Отчёт!C$2,Итого!C$3)</f>
        <v>14</v>
      </c>
      <c r="F36" s="131">
        <v>0.5</v>
      </c>
      <c r="G36" s="70">
        <v>1</v>
      </c>
      <c r="H36" s="71">
        <f t="shared" si="0"/>
        <v>0.5</v>
      </c>
      <c r="I36" s="72">
        <v>13</v>
      </c>
      <c r="J36" s="73">
        <f t="shared" si="1"/>
        <v>7</v>
      </c>
      <c r="K36" s="97">
        <v>83</v>
      </c>
      <c r="L36" s="135">
        <f t="shared" si="2"/>
        <v>581</v>
      </c>
      <c r="M36" s="202">
        <v>43179</v>
      </c>
      <c r="N36" s="35">
        <f t="shared" si="6"/>
        <v>18</v>
      </c>
      <c r="O36" s="226">
        <v>1</v>
      </c>
      <c r="P36" s="226">
        <v>1</v>
      </c>
      <c r="Q36" s="226">
        <v>1</v>
      </c>
      <c r="R36" s="226">
        <v>1</v>
      </c>
      <c r="S36" s="226">
        <v>1</v>
      </c>
      <c r="T36" s="226">
        <v>1</v>
      </c>
      <c r="U36" s="226">
        <v>1</v>
      </c>
      <c r="V36" s="226">
        <v>1</v>
      </c>
      <c r="W36" s="226">
        <v>1</v>
      </c>
      <c r="X36" s="226">
        <v>1</v>
      </c>
      <c r="Y36" s="226">
        <v>1</v>
      </c>
      <c r="Z36" s="226">
        <v>1</v>
      </c>
      <c r="AA36" s="226">
        <v>1</v>
      </c>
      <c r="AB36" s="226">
        <v>1</v>
      </c>
      <c r="AC36" s="226">
        <v>1</v>
      </c>
      <c r="AD36" s="226">
        <v>1</v>
      </c>
      <c r="AE36" s="226">
        <v>1</v>
      </c>
      <c r="AF36" s="226">
        <v>1</v>
      </c>
      <c r="AG36" s="58">
        <f t="shared" si="3"/>
        <v>18</v>
      </c>
      <c r="AH36" s="203">
        <f t="shared" si="4"/>
        <v>1</v>
      </c>
      <c r="AI36" s="203"/>
      <c r="AJ36" s="25" t="str">
        <f t="shared" si="5"/>
        <v>-</v>
      </c>
      <c r="AK36" s="252"/>
    </row>
    <row r="37" spans="1:37" ht="12.75" customHeight="1">
      <c r="A37" s="35">
        <v>32</v>
      </c>
      <c r="B37" s="8" t="s">
        <v>104</v>
      </c>
      <c r="C37" s="35" t="s">
        <v>22</v>
      </c>
      <c r="D37" s="35" t="s">
        <v>659</v>
      </c>
      <c r="E37" s="201">
        <f>NETWORKDAYS(Итого!C$2,Отчёт!C$2,Итого!C$3)</f>
        <v>14</v>
      </c>
      <c r="F37" s="131">
        <v>0.5</v>
      </c>
      <c r="G37" s="70">
        <v>1</v>
      </c>
      <c r="H37" s="71">
        <f t="shared" si="0"/>
        <v>0.5</v>
      </c>
      <c r="I37" s="72">
        <v>13</v>
      </c>
      <c r="J37" s="73">
        <f t="shared" si="1"/>
        <v>7</v>
      </c>
      <c r="K37" s="97">
        <v>83</v>
      </c>
      <c r="L37" s="135">
        <f t="shared" si="2"/>
        <v>581</v>
      </c>
      <c r="M37" s="202">
        <v>43179</v>
      </c>
      <c r="N37" s="35">
        <f t="shared" si="6"/>
        <v>18</v>
      </c>
      <c r="O37" s="226">
        <v>1</v>
      </c>
      <c r="P37" s="226">
        <v>1</v>
      </c>
      <c r="Q37" s="226">
        <v>1</v>
      </c>
      <c r="R37" s="226">
        <v>1</v>
      </c>
      <c r="S37" s="226">
        <v>1</v>
      </c>
      <c r="T37" s="226">
        <v>1</v>
      </c>
      <c r="U37" s="226">
        <v>1</v>
      </c>
      <c r="V37" s="226">
        <v>1</v>
      </c>
      <c r="W37" s="226">
        <v>1</v>
      </c>
      <c r="X37" s="226">
        <v>1</v>
      </c>
      <c r="Y37" s="226">
        <v>1</v>
      </c>
      <c r="Z37" s="226">
        <v>1</v>
      </c>
      <c r="AA37" s="226">
        <v>1</v>
      </c>
      <c r="AB37" s="226">
        <v>1</v>
      </c>
      <c r="AC37" s="226">
        <v>1</v>
      </c>
      <c r="AD37" s="226">
        <v>1</v>
      </c>
      <c r="AE37" s="226">
        <v>1</v>
      </c>
      <c r="AF37" s="226">
        <v>1</v>
      </c>
      <c r="AG37" s="58">
        <f t="shared" si="3"/>
        <v>18</v>
      </c>
      <c r="AH37" s="203">
        <f t="shared" si="4"/>
        <v>1</v>
      </c>
      <c r="AI37" s="203"/>
      <c r="AJ37" s="25" t="str">
        <f t="shared" si="5"/>
        <v>-</v>
      </c>
      <c r="AK37" s="252"/>
    </row>
    <row r="38" spans="1:37" ht="12.75" customHeight="1">
      <c r="A38" s="35">
        <v>32</v>
      </c>
      <c r="B38" s="8" t="s">
        <v>104</v>
      </c>
      <c r="C38" s="35" t="s">
        <v>22</v>
      </c>
      <c r="D38" s="35" t="s">
        <v>660</v>
      </c>
      <c r="E38" s="201">
        <f>NETWORKDAYS(Итого!C$2,Отчёт!C$2,Итого!C$3)</f>
        <v>14</v>
      </c>
      <c r="F38" s="131">
        <v>0.5</v>
      </c>
      <c r="G38" s="70">
        <v>1</v>
      </c>
      <c r="H38" s="71">
        <f t="shared" si="0"/>
        <v>0.5</v>
      </c>
      <c r="I38" s="72">
        <v>13</v>
      </c>
      <c r="J38" s="73">
        <f t="shared" si="1"/>
        <v>7</v>
      </c>
      <c r="K38" s="97">
        <v>83</v>
      </c>
      <c r="L38" s="135">
        <f t="shared" si="2"/>
        <v>581</v>
      </c>
      <c r="M38" s="202">
        <v>43179</v>
      </c>
      <c r="N38" s="35">
        <f t="shared" si="6"/>
        <v>18</v>
      </c>
      <c r="O38" s="226">
        <v>1</v>
      </c>
      <c r="P38" s="226">
        <v>1</v>
      </c>
      <c r="Q38" s="226">
        <v>1</v>
      </c>
      <c r="R38" s="226">
        <v>1</v>
      </c>
      <c r="S38" s="226">
        <v>1</v>
      </c>
      <c r="T38" s="226">
        <v>1</v>
      </c>
      <c r="U38" s="226">
        <v>1</v>
      </c>
      <c r="V38" s="226">
        <v>1</v>
      </c>
      <c r="W38" s="226">
        <v>1</v>
      </c>
      <c r="X38" s="226">
        <v>1</v>
      </c>
      <c r="Y38" s="226">
        <v>1</v>
      </c>
      <c r="Z38" s="226">
        <v>1</v>
      </c>
      <c r="AA38" s="226">
        <v>1</v>
      </c>
      <c r="AB38" s="226">
        <v>1</v>
      </c>
      <c r="AC38" s="226">
        <v>1</v>
      </c>
      <c r="AD38" s="226">
        <v>1</v>
      </c>
      <c r="AE38" s="226">
        <v>1</v>
      </c>
      <c r="AF38" s="226">
        <v>1</v>
      </c>
      <c r="AG38" s="58">
        <f t="shared" si="3"/>
        <v>18</v>
      </c>
      <c r="AH38" s="203">
        <f t="shared" si="4"/>
        <v>1</v>
      </c>
      <c r="AI38" s="203"/>
      <c r="AJ38" s="25" t="str">
        <f t="shared" si="5"/>
        <v>-</v>
      </c>
      <c r="AK38" s="252"/>
    </row>
    <row r="39" spans="1:37" ht="12.75" customHeight="1">
      <c r="A39" s="35">
        <v>32</v>
      </c>
      <c r="B39" s="8" t="s">
        <v>104</v>
      </c>
      <c r="C39" s="35" t="s">
        <v>22</v>
      </c>
      <c r="D39" s="35" t="s">
        <v>661</v>
      </c>
      <c r="E39" s="201">
        <f>NETWORKDAYS(Итого!C$2,Отчёт!C$2,Итого!C$3)</f>
        <v>14</v>
      </c>
      <c r="F39" s="131">
        <v>0.5</v>
      </c>
      <c r="G39" s="70">
        <v>1</v>
      </c>
      <c r="H39" s="71">
        <f t="shared" si="0"/>
        <v>0.5</v>
      </c>
      <c r="I39" s="72">
        <v>13</v>
      </c>
      <c r="J39" s="73">
        <f t="shared" si="1"/>
        <v>7</v>
      </c>
      <c r="K39" s="97">
        <v>83</v>
      </c>
      <c r="L39" s="135">
        <f t="shared" si="2"/>
        <v>581</v>
      </c>
      <c r="M39" s="202">
        <v>43179</v>
      </c>
      <c r="N39" s="35">
        <f t="shared" si="6"/>
        <v>18</v>
      </c>
      <c r="O39" s="226">
        <v>1</v>
      </c>
      <c r="P39" s="226">
        <v>1</v>
      </c>
      <c r="Q39" s="226">
        <v>1</v>
      </c>
      <c r="R39" s="226">
        <v>1</v>
      </c>
      <c r="S39" s="226">
        <v>1</v>
      </c>
      <c r="T39" s="226">
        <v>1</v>
      </c>
      <c r="U39" s="226">
        <v>1</v>
      </c>
      <c r="V39" s="226">
        <v>1</v>
      </c>
      <c r="W39" s="226">
        <v>1</v>
      </c>
      <c r="X39" s="226">
        <v>1</v>
      </c>
      <c r="Y39" s="226">
        <v>1</v>
      </c>
      <c r="Z39" s="226">
        <v>1</v>
      </c>
      <c r="AA39" s="226">
        <v>1</v>
      </c>
      <c r="AB39" s="226">
        <v>1</v>
      </c>
      <c r="AC39" s="226">
        <v>1</v>
      </c>
      <c r="AD39" s="226">
        <v>0</v>
      </c>
      <c r="AE39" s="226">
        <v>1</v>
      </c>
      <c r="AF39" s="226">
        <v>1</v>
      </c>
      <c r="AG39" s="58">
        <f t="shared" si="3"/>
        <v>17</v>
      </c>
      <c r="AH39" s="203">
        <f t="shared" si="4"/>
        <v>0.94444444444444442</v>
      </c>
      <c r="AI39" s="203" t="s">
        <v>841</v>
      </c>
      <c r="AJ39" s="25" t="str">
        <f t="shared" si="5"/>
        <v>-</v>
      </c>
      <c r="AK39" s="252"/>
    </row>
    <row r="40" spans="1:37" ht="12.75" customHeight="1">
      <c r="A40" s="35">
        <v>32</v>
      </c>
      <c r="B40" s="8" t="s">
        <v>104</v>
      </c>
      <c r="C40" s="35" t="s">
        <v>22</v>
      </c>
      <c r="D40" s="35" t="s">
        <v>662</v>
      </c>
      <c r="E40" s="201">
        <f>NETWORKDAYS(Итого!C$2,Отчёт!C$2,Итого!C$3)</f>
        <v>14</v>
      </c>
      <c r="F40" s="131">
        <v>0.5</v>
      </c>
      <c r="G40" s="70">
        <v>1</v>
      </c>
      <c r="H40" s="71">
        <f t="shared" si="0"/>
        <v>0.5</v>
      </c>
      <c r="I40" s="72">
        <v>13</v>
      </c>
      <c r="J40" s="73">
        <f t="shared" si="1"/>
        <v>7</v>
      </c>
      <c r="K40" s="97">
        <v>83</v>
      </c>
      <c r="L40" s="135">
        <f t="shared" si="2"/>
        <v>581</v>
      </c>
      <c r="M40" s="202">
        <v>43179</v>
      </c>
      <c r="N40" s="35">
        <f t="shared" si="6"/>
        <v>18</v>
      </c>
      <c r="O40" s="226">
        <v>1</v>
      </c>
      <c r="P40" s="226">
        <v>1</v>
      </c>
      <c r="Q40" s="226">
        <v>0</v>
      </c>
      <c r="R40" s="226">
        <v>1</v>
      </c>
      <c r="S40" s="226">
        <v>1</v>
      </c>
      <c r="T40" s="226">
        <v>1</v>
      </c>
      <c r="U40" s="226">
        <v>1</v>
      </c>
      <c r="V40" s="226">
        <v>0</v>
      </c>
      <c r="W40" s="226">
        <v>1</v>
      </c>
      <c r="X40" s="226">
        <v>1</v>
      </c>
      <c r="Y40" s="226">
        <v>1</v>
      </c>
      <c r="Z40" s="226">
        <v>1</v>
      </c>
      <c r="AA40" s="226">
        <v>1</v>
      </c>
      <c r="AB40" s="226">
        <v>1</v>
      </c>
      <c r="AC40" s="226">
        <v>1</v>
      </c>
      <c r="AD40" s="226">
        <v>1</v>
      </c>
      <c r="AE40" s="226">
        <v>1</v>
      </c>
      <c r="AF40" s="226">
        <v>1</v>
      </c>
      <c r="AG40" s="58">
        <f t="shared" si="3"/>
        <v>16</v>
      </c>
      <c r="AH40" s="203">
        <f t="shared" si="4"/>
        <v>0.88888888888888884</v>
      </c>
      <c r="AI40" s="203" t="s">
        <v>816</v>
      </c>
      <c r="AJ40" s="25" t="str">
        <f t="shared" si="5"/>
        <v>-</v>
      </c>
      <c r="AK40" s="252"/>
    </row>
    <row r="41" spans="1:37" ht="12.75" customHeight="1">
      <c r="A41" s="35">
        <v>32</v>
      </c>
      <c r="B41" s="8" t="s">
        <v>104</v>
      </c>
      <c r="C41" s="35" t="s">
        <v>22</v>
      </c>
      <c r="D41" s="35" t="s">
        <v>663</v>
      </c>
      <c r="E41" s="201">
        <f>NETWORKDAYS(Итого!C$2,Отчёт!C$2,Итого!C$3)</f>
        <v>14</v>
      </c>
      <c r="F41" s="131">
        <v>0.5</v>
      </c>
      <c r="G41" s="70">
        <v>1</v>
      </c>
      <c r="H41" s="71">
        <f t="shared" si="0"/>
        <v>0.5</v>
      </c>
      <c r="I41" s="72">
        <v>13</v>
      </c>
      <c r="J41" s="73">
        <f t="shared" si="1"/>
        <v>7</v>
      </c>
      <c r="K41" s="97">
        <v>83</v>
      </c>
      <c r="L41" s="135">
        <f t="shared" si="2"/>
        <v>581</v>
      </c>
      <c r="M41" s="202">
        <v>43179</v>
      </c>
      <c r="N41" s="35">
        <f t="shared" si="6"/>
        <v>18</v>
      </c>
      <c r="O41" s="226">
        <v>1</v>
      </c>
      <c r="P41" s="226">
        <v>1</v>
      </c>
      <c r="Q41" s="226">
        <v>1</v>
      </c>
      <c r="R41" s="226">
        <v>1</v>
      </c>
      <c r="S41" s="226">
        <v>1</v>
      </c>
      <c r="T41" s="226">
        <v>1</v>
      </c>
      <c r="U41" s="226">
        <v>1</v>
      </c>
      <c r="V41" s="226">
        <v>1</v>
      </c>
      <c r="W41" s="226">
        <v>1</v>
      </c>
      <c r="X41" s="226">
        <v>1</v>
      </c>
      <c r="Y41" s="226">
        <v>1</v>
      </c>
      <c r="Z41" s="226">
        <v>1</v>
      </c>
      <c r="AA41" s="226">
        <v>1</v>
      </c>
      <c r="AB41" s="226">
        <v>1</v>
      </c>
      <c r="AC41" s="226">
        <v>1</v>
      </c>
      <c r="AD41" s="226">
        <v>1</v>
      </c>
      <c r="AE41" s="226">
        <v>1</v>
      </c>
      <c r="AF41" s="226">
        <v>1</v>
      </c>
      <c r="AG41" s="58">
        <f t="shared" si="3"/>
        <v>18</v>
      </c>
      <c r="AH41" s="203">
        <f t="shared" si="4"/>
        <v>1</v>
      </c>
      <c r="AI41" s="203"/>
      <c r="AJ41" s="25" t="str">
        <f t="shared" si="5"/>
        <v>-</v>
      </c>
      <c r="AK41" s="252"/>
    </row>
    <row r="42" spans="1:37" ht="12.75" customHeight="1">
      <c r="A42" s="35">
        <v>32</v>
      </c>
      <c r="B42" s="8" t="s">
        <v>104</v>
      </c>
      <c r="C42" s="35" t="s">
        <v>22</v>
      </c>
      <c r="D42" s="35" t="s">
        <v>664</v>
      </c>
      <c r="E42" s="201">
        <f>NETWORKDAYS(Итого!C$2,Отчёт!C$2,Итого!C$3)</f>
        <v>14</v>
      </c>
      <c r="F42" s="131">
        <v>0.5</v>
      </c>
      <c r="G42" s="70">
        <v>1</v>
      </c>
      <c r="H42" s="71">
        <f t="shared" si="0"/>
        <v>0.5</v>
      </c>
      <c r="I42" s="72">
        <v>13</v>
      </c>
      <c r="J42" s="73">
        <f t="shared" si="1"/>
        <v>7</v>
      </c>
      <c r="K42" s="97">
        <v>83</v>
      </c>
      <c r="L42" s="135">
        <f t="shared" si="2"/>
        <v>581</v>
      </c>
      <c r="M42" s="202">
        <v>43179</v>
      </c>
      <c r="N42" s="35">
        <f t="shared" si="6"/>
        <v>18</v>
      </c>
      <c r="O42" s="226">
        <v>1</v>
      </c>
      <c r="P42" s="226">
        <v>1</v>
      </c>
      <c r="Q42" s="226">
        <v>1</v>
      </c>
      <c r="R42" s="226">
        <v>1</v>
      </c>
      <c r="S42" s="226">
        <v>1</v>
      </c>
      <c r="T42" s="226">
        <v>1</v>
      </c>
      <c r="U42" s="226">
        <v>1</v>
      </c>
      <c r="V42" s="226">
        <v>1</v>
      </c>
      <c r="W42" s="226">
        <v>1</v>
      </c>
      <c r="X42" s="226">
        <v>1</v>
      </c>
      <c r="Y42" s="226">
        <v>1</v>
      </c>
      <c r="Z42" s="226">
        <v>0</v>
      </c>
      <c r="AA42" s="226">
        <v>1</v>
      </c>
      <c r="AB42" s="226">
        <v>1</v>
      </c>
      <c r="AC42" s="226">
        <v>1</v>
      </c>
      <c r="AD42" s="226">
        <v>1</v>
      </c>
      <c r="AE42" s="226">
        <v>1</v>
      </c>
      <c r="AF42" s="226">
        <v>1</v>
      </c>
      <c r="AG42" s="58">
        <f t="shared" si="3"/>
        <v>17</v>
      </c>
      <c r="AH42" s="203">
        <f t="shared" si="4"/>
        <v>0.94444444444444442</v>
      </c>
      <c r="AI42" s="203" t="s">
        <v>811</v>
      </c>
      <c r="AJ42" s="25" t="str">
        <f t="shared" si="5"/>
        <v>-</v>
      </c>
      <c r="AK42" s="252"/>
    </row>
    <row r="43" spans="1:37" ht="12.75" customHeight="1">
      <c r="A43" s="35">
        <v>32</v>
      </c>
      <c r="B43" s="8" t="s">
        <v>104</v>
      </c>
      <c r="C43" s="35" t="s">
        <v>22</v>
      </c>
      <c r="D43" s="35" t="s">
        <v>667</v>
      </c>
      <c r="E43" s="201">
        <f>NETWORKDAYS(Итого!C$2,Отчёт!C$2,Итого!C$3)</f>
        <v>14</v>
      </c>
      <c r="F43" s="131">
        <v>0.5</v>
      </c>
      <c r="G43" s="70">
        <v>1</v>
      </c>
      <c r="H43" s="71">
        <f t="shared" si="0"/>
        <v>0.5</v>
      </c>
      <c r="I43" s="72">
        <v>13</v>
      </c>
      <c r="J43" s="73">
        <f t="shared" si="1"/>
        <v>7</v>
      </c>
      <c r="K43" s="97">
        <v>83</v>
      </c>
      <c r="L43" s="135">
        <f t="shared" si="2"/>
        <v>581</v>
      </c>
      <c r="M43" s="202">
        <v>43179</v>
      </c>
      <c r="N43" s="35">
        <f t="shared" si="6"/>
        <v>18</v>
      </c>
      <c r="O43" s="226">
        <v>1</v>
      </c>
      <c r="P43" s="226">
        <v>1</v>
      </c>
      <c r="Q43" s="226">
        <v>1</v>
      </c>
      <c r="R43" s="226">
        <v>1</v>
      </c>
      <c r="S43" s="226">
        <v>1</v>
      </c>
      <c r="T43" s="226">
        <v>1</v>
      </c>
      <c r="U43" s="226">
        <v>1</v>
      </c>
      <c r="V43" s="226">
        <v>1</v>
      </c>
      <c r="W43" s="226">
        <v>1</v>
      </c>
      <c r="X43" s="226">
        <v>1</v>
      </c>
      <c r="Y43" s="226">
        <v>1</v>
      </c>
      <c r="Z43" s="226">
        <v>1</v>
      </c>
      <c r="AA43" s="226">
        <v>1</v>
      </c>
      <c r="AB43" s="226">
        <v>1</v>
      </c>
      <c r="AC43" s="226">
        <v>1</v>
      </c>
      <c r="AD43" s="226">
        <v>0</v>
      </c>
      <c r="AE43" s="226">
        <v>1</v>
      </c>
      <c r="AF43" s="226">
        <v>1</v>
      </c>
      <c r="AG43" s="58">
        <f t="shared" si="3"/>
        <v>17</v>
      </c>
      <c r="AH43" s="203">
        <f t="shared" si="4"/>
        <v>0.94444444444444442</v>
      </c>
      <c r="AI43" s="203" t="s">
        <v>811</v>
      </c>
      <c r="AJ43" s="25" t="str">
        <f t="shared" si="5"/>
        <v>-</v>
      </c>
      <c r="AK43" s="252"/>
    </row>
    <row r="44" spans="1:37" ht="12.75" customHeight="1">
      <c r="A44" s="35">
        <v>32</v>
      </c>
      <c r="B44" s="8" t="s">
        <v>104</v>
      </c>
      <c r="C44" s="35" t="s">
        <v>22</v>
      </c>
      <c r="D44" s="35" t="s">
        <v>669</v>
      </c>
      <c r="E44" s="201">
        <f>NETWORKDAYS(Итого!C$2,Отчёт!C$2,Итого!C$3)</f>
        <v>14</v>
      </c>
      <c r="F44" s="131">
        <v>0.5</v>
      </c>
      <c r="G44" s="70">
        <v>1</v>
      </c>
      <c r="H44" s="71">
        <f t="shared" si="0"/>
        <v>0.5</v>
      </c>
      <c r="I44" s="72">
        <v>13</v>
      </c>
      <c r="J44" s="73">
        <f t="shared" si="1"/>
        <v>7</v>
      </c>
      <c r="K44" s="97">
        <v>83</v>
      </c>
      <c r="L44" s="135">
        <f t="shared" si="2"/>
        <v>581</v>
      </c>
      <c r="M44" s="202">
        <v>43179</v>
      </c>
      <c r="N44" s="35">
        <f t="shared" si="6"/>
        <v>18</v>
      </c>
      <c r="O44" s="226">
        <v>1</v>
      </c>
      <c r="P44" s="226">
        <v>1</v>
      </c>
      <c r="Q44" s="226">
        <v>1</v>
      </c>
      <c r="R44" s="226">
        <v>1</v>
      </c>
      <c r="S44" s="226">
        <v>0</v>
      </c>
      <c r="T44" s="226">
        <v>1</v>
      </c>
      <c r="U44" s="226">
        <v>1</v>
      </c>
      <c r="V44" s="226">
        <v>1</v>
      </c>
      <c r="W44" s="226">
        <v>1</v>
      </c>
      <c r="X44" s="226">
        <v>0</v>
      </c>
      <c r="Y44" s="226">
        <v>1</v>
      </c>
      <c r="Z44" s="226">
        <v>1</v>
      </c>
      <c r="AA44" s="226">
        <v>1</v>
      </c>
      <c r="AB44" s="226">
        <v>1</v>
      </c>
      <c r="AC44" s="226">
        <v>1</v>
      </c>
      <c r="AD44" s="226">
        <v>1</v>
      </c>
      <c r="AE44" s="226">
        <v>1</v>
      </c>
      <c r="AF44" s="226">
        <v>1</v>
      </c>
      <c r="AG44" s="58">
        <f t="shared" si="3"/>
        <v>16</v>
      </c>
      <c r="AH44" s="203">
        <f t="shared" si="4"/>
        <v>0.88888888888888884</v>
      </c>
      <c r="AI44" s="203" t="s">
        <v>832</v>
      </c>
      <c r="AJ44" s="25" t="str">
        <f t="shared" si="5"/>
        <v>-</v>
      </c>
      <c r="AK44" s="252"/>
    </row>
    <row r="45" spans="1:37" ht="12.75" customHeight="1">
      <c r="A45" s="35">
        <v>32</v>
      </c>
      <c r="B45" s="8" t="s">
        <v>104</v>
      </c>
      <c r="C45" s="35" t="s">
        <v>22</v>
      </c>
      <c r="D45" s="35" t="s">
        <v>671</v>
      </c>
      <c r="E45" s="201">
        <f>NETWORKDAYS(Итого!C$2,Отчёт!C$2,Итого!C$3)</f>
        <v>14</v>
      </c>
      <c r="F45" s="131">
        <v>0.5</v>
      </c>
      <c r="G45" s="70">
        <v>1</v>
      </c>
      <c r="H45" s="71">
        <f t="shared" si="0"/>
        <v>0.5</v>
      </c>
      <c r="I45" s="72">
        <v>13</v>
      </c>
      <c r="J45" s="73">
        <f t="shared" si="1"/>
        <v>7</v>
      </c>
      <c r="K45" s="97">
        <v>83</v>
      </c>
      <c r="L45" s="135">
        <f t="shared" si="2"/>
        <v>581</v>
      </c>
      <c r="M45" s="202">
        <v>43179</v>
      </c>
      <c r="N45" s="35">
        <f t="shared" si="6"/>
        <v>18</v>
      </c>
      <c r="O45" s="226">
        <v>1</v>
      </c>
      <c r="P45" s="226">
        <v>1</v>
      </c>
      <c r="Q45" s="226">
        <v>1</v>
      </c>
      <c r="R45" s="226">
        <v>1</v>
      </c>
      <c r="S45" s="226">
        <v>1</v>
      </c>
      <c r="T45" s="226">
        <v>1</v>
      </c>
      <c r="U45" s="226">
        <v>1</v>
      </c>
      <c r="V45" s="226">
        <v>1</v>
      </c>
      <c r="W45" s="226">
        <v>1</v>
      </c>
      <c r="X45" s="226">
        <v>1</v>
      </c>
      <c r="Y45" s="226">
        <v>1</v>
      </c>
      <c r="Z45" s="226">
        <v>1</v>
      </c>
      <c r="AA45" s="226">
        <v>1</v>
      </c>
      <c r="AB45" s="226">
        <v>1</v>
      </c>
      <c r="AC45" s="226">
        <v>1</v>
      </c>
      <c r="AD45" s="226">
        <v>1</v>
      </c>
      <c r="AE45" s="226">
        <v>1</v>
      </c>
      <c r="AF45" s="226">
        <v>1</v>
      </c>
      <c r="AG45" s="58">
        <f t="shared" si="3"/>
        <v>18</v>
      </c>
      <c r="AH45" s="203">
        <f t="shared" si="4"/>
        <v>1</v>
      </c>
      <c r="AI45" s="203"/>
      <c r="AJ45" s="25" t="str">
        <f t="shared" si="5"/>
        <v>-</v>
      </c>
      <c r="AK45" s="252"/>
    </row>
    <row r="46" spans="1:37" ht="12.75" customHeight="1">
      <c r="A46" s="35">
        <v>32</v>
      </c>
      <c r="B46" s="8" t="s">
        <v>104</v>
      </c>
      <c r="C46" s="35" t="s">
        <v>22</v>
      </c>
      <c r="D46" s="35" t="s">
        <v>673</v>
      </c>
      <c r="E46" s="201">
        <f>NETWORKDAYS(Итого!C$2,Отчёт!C$2,Итого!C$3)</f>
        <v>14</v>
      </c>
      <c r="F46" s="131">
        <v>0.5</v>
      </c>
      <c r="G46" s="70">
        <v>1</v>
      </c>
      <c r="H46" s="71">
        <f t="shared" si="0"/>
        <v>0.5</v>
      </c>
      <c r="I46" s="72">
        <v>13</v>
      </c>
      <c r="J46" s="73">
        <f t="shared" si="1"/>
        <v>7</v>
      </c>
      <c r="K46" s="97">
        <v>83</v>
      </c>
      <c r="L46" s="135">
        <f t="shared" si="2"/>
        <v>581</v>
      </c>
      <c r="M46" s="202">
        <v>43179</v>
      </c>
      <c r="N46" s="35">
        <f t="shared" si="6"/>
        <v>18</v>
      </c>
      <c r="O46" s="226">
        <v>1</v>
      </c>
      <c r="P46" s="226">
        <v>1</v>
      </c>
      <c r="Q46" s="226">
        <v>1</v>
      </c>
      <c r="R46" s="226">
        <v>1</v>
      </c>
      <c r="S46" s="226">
        <v>1</v>
      </c>
      <c r="T46" s="226">
        <v>1</v>
      </c>
      <c r="U46" s="226">
        <v>1</v>
      </c>
      <c r="V46" s="226">
        <v>1</v>
      </c>
      <c r="W46" s="226">
        <v>1</v>
      </c>
      <c r="X46" s="226">
        <v>1</v>
      </c>
      <c r="Y46" s="226">
        <v>1</v>
      </c>
      <c r="Z46" s="226">
        <v>1</v>
      </c>
      <c r="AA46" s="226">
        <v>1</v>
      </c>
      <c r="AB46" s="226">
        <v>1</v>
      </c>
      <c r="AC46" s="226">
        <v>1</v>
      </c>
      <c r="AD46" s="226">
        <v>1</v>
      </c>
      <c r="AE46" s="226">
        <v>1</v>
      </c>
      <c r="AF46" s="226">
        <v>0</v>
      </c>
      <c r="AG46" s="58">
        <f t="shared" si="3"/>
        <v>17</v>
      </c>
      <c r="AH46" s="203">
        <f t="shared" si="4"/>
        <v>0.94444444444444442</v>
      </c>
      <c r="AI46" s="203" t="s">
        <v>823</v>
      </c>
      <c r="AJ46" s="25" t="str">
        <f t="shared" si="5"/>
        <v>-</v>
      </c>
      <c r="AK46" s="252"/>
    </row>
    <row r="47" spans="1:37" ht="12.75" customHeight="1">
      <c r="A47" s="35">
        <v>32</v>
      </c>
      <c r="B47" s="8" t="s">
        <v>104</v>
      </c>
      <c r="C47" s="35" t="s">
        <v>22</v>
      </c>
      <c r="D47" s="35" t="s">
        <v>675</v>
      </c>
      <c r="E47" s="201">
        <f>NETWORKDAYS(Итого!C$2,Отчёт!C$2,Итого!C$3)</f>
        <v>14</v>
      </c>
      <c r="F47" s="131">
        <v>0.5</v>
      </c>
      <c r="G47" s="70">
        <v>1</v>
      </c>
      <c r="H47" s="71">
        <f t="shared" si="0"/>
        <v>0.5</v>
      </c>
      <c r="I47" s="72">
        <v>13</v>
      </c>
      <c r="J47" s="73">
        <f t="shared" si="1"/>
        <v>7</v>
      </c>
      <c r="K47" s="97">
        <v>83</v>
      </c>
      <c r="L47" s="135">
        <f t="shared" si="2"/>
        <v>581</v>
      </c>
      <c r="M47" s="202">
        <v>43179</v>
      </c>
      <c r="N47" s="35">
        <f t="shared" si="6"/>
        <v>18</v>
      </c>
      <c r="O47" s="226">
        <v>1</v>
      </c>
      <c r="P47" s="226">
        <v>1</v>
      </c>
      <c r="Q47" s="226">
        <v>1</v>
      </c>
      <c r="R47" s="226">
        <v>1</v>
      </c>
      <c r="S47" s="226">
        <v>1</v>
      </c>
      <c r="T47" s="226">
        <v>1</v>
      </c>
      <c r="U47" s="226">
        <v>1</v>
      </c>
      <c r="V47" s="226">
        <v>1</v>
      </c>
      <c r="W47" s="226">
        <v>1</v>
      </c>
      <c r="X47" s="226">
        <v>1</v>
      </c>
      <c r="Y47" s="226">
        <v>1</v>
      </c>
      <c r="Z47" s="226">
        <v>1</v>
      </c>
      <c r="AA47" s="226">
        <v>1</v>
      </c>
      <c r="AB47" s="226">
        <v>1</v>
      </c>
      <c r="AC47" s="226">
        <v>0</v>
      </c>
      <c r="AD47" s="226">
        <v>1</v>
      </c>
      <c r="AE47" s="226">
        <v>1</v>
      </c>
      <c r="AF47" s="226">
        <v>1</v>
      </c>
      <c r="AG47" s="58">
        <f t="shared" si="3"/>
        <v>17</v>
      </c>
      <c r="AH47" s="203">
        <f t="shared" si="4"/>
        <v>0.94444444444444442</v>
      </c>
      <c r="AI47" s="203" t="s">
        <v>757</v>
      </c>
      <c r="AJ47" s="25" t="str">
        <f t="shared" si="5"/>
        <v>-</v>
      </c>
      <c r="AK47" s="252"/>
    </row>
    <row r="48" spans="1:37" ht="12.75" customHeight="1">
      <c r="A48" s="35">
        <v>32</v>
      </c>
      <c r="B48" s="8" t="s">
        <v>104</v>
      </c>
      <c r="C48" s="35" t="s">
        <v>22</v>
      </c>
      <c r="D48" s="35" t="s">
        <v>677</v>
      </c>
      <c r="E48" s="201">
        <f>NETWORKDAYS(Итого!C$2,Отчёт!C$2,Итого!C$3)</f>
        <v>14</v>
      </c>
      <c r="F48" s="131">
        <v>0.5</v>
      </c>
      <c r="G48" s="70">
        <v>1</v>
      </c>
      <c r="H48" s="71">
        <f t="shared" si="0"/>
        <v>0.5</v>
      </c>
      <c r="I48" s="72">
        <v>13</v>
      </c>
      <c r="J48" s="73">
        <f t="shared" si="1"/>
        <v>7</v>
      </c>
      <c r="K48" s="97">
        <v>83</v>
      </c>
      <c r="L48" s="135">
        <f t="shared" si="2"/>
        <v>581</v>
      </c>
      <c r="M48" s="202">
        <v>43179</v>
      </c>
      <c r="N48" s="35">
        <f t="shared" si="6"/>
        <v>18</v>
      </c>
      <c r="O48" s="226">
        <v>1</v>
      </c>
      <c r="P48" s="226">
        <v>1</v>
      </c>
      <c r="Q48" s="226">
        <v>1</v>
      </c>
      <c r="R48" s="226">
        <v>1</v>
      </c>
      <c r="S48" s="226">
        <v>1</v>
      </c>
      <c r="T48" s="226">
        <v>1</v>
      </c>
      <c r="U48" s="226">
        <v>1</v>
      </c>
      <c r="V48" s="226">
        <v>1</v>
      </c>
      <c r="W48" s="226">
        <v>1</v>
      </c>
      <c r="X48" s="226">
        <v>1</v>
      </c>
      <c r="Y48" s="226">
        <v>0</v>
      </c>
      <c r="Z48" s="226">
        <v>1</v>
      </c>
      <c r="AA48" s="226">
        <v>1</v>
      </c>
      <c r="AB48" s="226">
        <v>1</v>
      </c>
      <c r="AC48" s="226">
        <v>1</v>
      </c>
      <c r="AD48" s="226">
        <v>1</v>
      </c>
      <c r="AE48" s="226">
        <v>1</v>
      </c>
      <c r="AF48" s="226">
        <v>1</v>
      </c>
      <c r="AG48" s="58">
        <f t="shared" si="3"/>
        <v>17</v>
      </c>
      <c r="AH48" s="203">
        <f t="shared" si="4"/>
        <v>0.94444444444444442</v>
      </c>
      <c r="AI48" s="203" t="s">
        <v>822</v>
      </c>
      <c r="AJ48" s="25" t="str">
        <f t="shared" si="5"/>
        <v>-</v>
      </c>
      <c r="AK48" s="252"/>
    </row>
    <row r="49" spans="1:37" ht="12.75" customHeight="1">
      <c r="A49" s="35">
        <v>32</v>
      </c>
      <c r="B49" s="8" t="s">
        <v>104</v>
      </c>
      <c r="C49" s="35" t="s">
        <v>22</v>
      </c>
      <c r="D49" s="35" t="s">
        <v>679</v>
      </c>
      <c r="E49" s="201">
        <f>NETWORKDAYS(Итого!C$2,Отчёт!C$2,Итого!C$3)</f>
        <v>14</v>
      </c>
      <c r="F49" s="131">
        <v>0.5</v>
      </c>
      <c r="G49" s="70">
        <v>1</v>
      </c>
      <c r="H49" s="71">
        <f t="shared" si="0"/>
        <v>0.5</v>
      </c>
      <c r="I49" s="72">
        <v>13</v>
      </c>
      <c r="J49" s="73">
        <f t="shared" si="1"/>
        <v>7</v>
      </c>
      <c r="K49" s="97">
        <v>83</v>
      </c>
      <c r="L49" s="135">
        <f t="shared" si="2"/>
        <v>581</v>
      </c>
      <c r="M49" s="202">
        <v>43179</v>
      </c>
      <c r="N49" s="35">
        <f t="shared" si="6"/>
        <v>18</v>
      </c>
      <c r="O49" s="226">
        <v>1</v>
      </c>
      <c r="P49" s="226">
        <v>1</v>
      </c>
      <c r="Q49" s="226">
        <v>1</v>
      </c>
      <c r="R49" s="226">
        <v>1</v>
      </c>
      <c r="S49" s="226">
        <v>1</v>
      </c>
      <c r="T49" s="226">
        <v>1</v>
      </c>
      <c r="U49" s="226">
        <v>1</v>
      </c>
      <c r="V49" s="226">
        <v>1</v>
      </c>
      <c r="W49" s="226">
        <v>1</v>
      </c>
      <c r="X49" s="226">
        <v>1</v>
      </c>
      <c r="Y49" s="226">
        <v>1</v>
      </c>
      <c r="Z49" s="226">
        <v>1</v>
      </c>
      <c r="AA49" s="226">
        <v>1</v>
      </c>
      <c r="AB49" s="226">
        <v>1</v>
      </c>
      <c r="AC49" s="226">
        <v>1</v>
      </c>
      <c r="AD49" s="226">
        <v>1</v>
      </c>
      <c r="AE49" s="226">
        <v>1</v>
      </c>
      <c r="AF49" s="226">
        <v>1</v>
      </c>
      <c r="AG49" s="58">
        <f t="shared" si="3"/>
        <v>18</v>
      </c>
      <c r="AH49" s="203">
        <f t="shared" si="4"/>
        <v>1</v>
      </c>
      <c r="AI49" s="203"/>
      <c r="AJ49" s="25" t="str">
        <f t="shared" si="5"/>
        <v>-</v>
      </c>
      <c r="AK49" s="252"/>
    </row>
    <row r="50" spans="1:37" ht="12.75" customHeight="1">
      <c r="A50" s="35">
        <v>32</v>
      </c>
      <c r="B50" s="8" t="s">
        <v>104</v>
      </c>
      <c r="C50" s="35" t="s">
        <v>22</v>
      </c>
      <c r="D50" s="35" t="s">
        <v>680</v>
      </c>
      <c r="E50" s="201">
        <f>NETWORKDAYS(Итого!C$2,Отчёт!C$2,Итого!C$3)</f>
        <v>14</v>
      </c>
      <c r="F50" s="131">
        <v>0.5</v>
      </c>
      <c r="G50" s="70">
        <v>1</v>
      </c>
      <c r="H50" s="71">
        <f t="shared" si="0"/>
        <v>0.5</v>
      </c>
      <c r="I50" s="72">
        <v>13</v>
      </c>
      <c r="J50" s="73">
        <f t="shared" si="1"/>
        <v>7</v>
      </c>
      <c r="K50" s="97">
        <v>83</v>
      </c>
      <c r="L50" s="135">
        <f t="shared" si="2"/>
        <v>581</v>
      </c>
      <c r="M50" s="202">
        <v>43179</v>
      </c>
      <c r="N50" s="35">
        <f t="shared" si="6"/>
        <v>18</v>
      </c>
      <c r="O50" s="226">
        <v>1</v>
      </c>
      <c r="P50" s="226">
        <v>1</v>
      </c>
      <c r="Q50" s="226">
        <v>1</v>
      </c>
      <c r="R50" s="226">
        <v>1</v>
      </c>
      <c r="S50" s="226">
        <v>1</v>
      </c>
      <c r="T50" s="226">
        <v>1</v>
      </c>
      <c r="U50" s="226">
        <v>1</v>
      </c>
      <c r="V50" s="226">
        <v>1</v>
      </c>
      <c r="W50" s="226">
        <v>1</v>
      </c>
      <c r="X50" s="226">
        <v>1</v>
      </c>
      <c r="Y50" s="226">
        <v>1</v>
      </c>
      <c r="Z50" s="226">
        <v>1</v>
      </c>
      <c r="AA50" s="226">
        <v>1</v>
      </c>
      <c r="AB50" s="226">
        <v>1</v>
      </c>
      <c r="AC50" s="226">
        <v>1</v>
      </c>
      <c r="AD50" s="226">
        <v>1</v>
      </c>
      <c r="AE50" s="226">
        <v>1</v>
      </c>
      <c r="AF50" s="226">
        <v>1</v>
      </c>
      <c r="AG50" s="58">
        <f t="shared" si="3"/>
        <v>18</v>
      </c>
      <c r="AH50" s="203">
        <f t="shared" si="4"/>
        <v>1</v>
      </c>
      <c r="AI50" s="203"/>
      <c r="AJ50" s="25" t="str">
        <f t="shared" si="5"/>
        <v>-</v>
      </c>
      <c r="AK50" s="252"/>
    </row>
    <row r="51" spans="1:37" ht="12.75" customHeight="1">
      <c r="A51" s="35">
        <v>32</v>
      </c>
      <c r="B51" s="8" t="s">
        <v>104</v>
      </c>
      <c r="C51" s="35" t="s">
        <v>22</v>
      </c>
      <c r="D51" s="35" t="s">
        <v>682</v>
      </c>
      <c r="E51" s="201">
        <f>NETWORKDAYS(Итого!C$2,Отчёт!C$2,Итого!C$3)</f>
        <v>14</v>
      </c>
      <c r="F51" s="131">
        <v>0.5</v>
      </c>
      <c r="G51" s="70">
        <v>1</v>
      </c>
      <c r="H51" s="71">
        <f t="shared" si="0"/>
        <v>0.5</v>
      </c>
      <c r="I51" s="72">
        <v>13</v>
      </c>
      <c r="J51" s="73">
        <f t="shared" si="1"/>
        <v>7</v>
      </c>
      <c r="K51" s="97">
        <v>83</v>
      </c>
      <c r="L51" s="135">
        <f t="shared" si="2"/>
        <v>581</v>
      </c>
      <c r="M51" s="202">
        <v>43179</v>
      </c>
      <c r="N51" s="35">
        <f t="shared" si="6"/>
        <v>18</v>
      </c>
      <c r="O51" s="226">
        <v>1</v>
      </c>
      <c r="P51" s="226">
        <v>1</v>
      </c>
      <c r="Q51" s="226">
        <v>1</v>
      </c>
      <c r="R51" s="226">
        <v>1</v>
      </c>
      <c r="S51" s="226">
        <v>1</v>
      </c>
      <c r="T51" s="226">
        <v>1</v>
      </c>
      <c r="U51" s="226">
        <v>1</v>
      </c>
      <c r="V51" s="226">
        <v>1</v>
      </c>
      <c r="W51" s="226">
        <v>1</v>
      </c>
      <c r="X51" s="226">
        <v>1</v>
      </c>
      <c r="Y51" s="226">
        <v>1</v>
      </c>
      <c r="Z51" s="226">
        <v>1</v>
      </c>
      <c r="AA51" s="226">
        <v>1</v>
      </c>
      <c r="AB51" s="226">
        <v>1</v>
      </c>
      <c r="AC51" s="226">
        <v>1</v>
      </c>
      <c r="AD51" s="226">
        <v>1</v>
      </c>
      <c r="AE51" s="226">
        <v>1</v>
      </c>
      <c r="AF51" s="226">
        <v>1</v>
      </c>
      <c r="AG51" s="58">
        <f t="shared" si="3"/>
        <v>18</v>
      </c>
      <c r="AH51" s="203">
        <f t="shared" si="4"/>
        <v>1</v>
      </c>
      <c r="AI51" s="203"/>
      <c r="AJ51" s="25" t="str">
        <f t="shared" si="5"/>
        <v>-</v>
      </c>
      <c r="AK51" s="252"/>
    </row>
    <row r="52" spans="1:37" ht="12.75" customHeight="1">
      <c r="A52" s="35">
        <v>32</v>
      </c>
      <c r="B52" s="8" t="s">
        <v>104</v>
      </c>
      <c r="C52" s="35" t="s">
        <v>22</v>
      </c>
      <c r="D52" s="35" t="s">
        <v>684</v>
      </c>
      <c r="E52" s="201">
        <f>NETWORKDAYS(Итого!C$2,Отчёт!C$2,Итого!C$3)</f>
        <v>14</v>
      </c>
      <c r="F52" s="131">
        <v>0.5</v>
      </c>
      <c r="G52" s="70">
        <v>1</v>
      </c>
      <c r="H52" s="71">
        <f t="shared" si="0"/>
        <v>0.5</v>
      </c>
      <c r="I52" s="72">
        <v>13</v>
      </c>
      <c r="J52" s="73">
        <f t="shared" si="1"/>
        <v>7</v>
      </c>
      <c r="K52" s="97">
        <v>83</v>
      </c>
      <c r="L52" s="135">
        <f t="shared" si="2"/>
        <v>581</v>
      </c>
      <c r="M52" s="202">
        <v>43179</v>
      </c>
      <c r="N52" s="35">
        <f t="shared" si="6"/>
        <v>18</v>
      </c>
      <c r="O52" s="226">
        <v>1</v>
      </c>
      <c r="P52" s="226">
        <v>1</v>
      </c>
      <c r="Q52" s="226">
        <v>1</v>
      </c>
      <c r="R52" s="226">
        <v>1</v>
      </c>
      <c r="S52" s="226">
        <v>1</v>
      </c>
      <c r="T52" s="226">
        <v>1</v>
      </c>
      <c r="U52" s="226">
        <v>1</v>
      </c>
      <c r="V52" s="226">
        <v>1</v>
      </c>
      <c r="W52" s="226">
        <v>1</v>
      </c>
      <c r="X52" s="226">
        <v>1</v>
      </c>
      <c r="Y52" s="226">
        <v>1</v>
      </c>
      <c r="Z52" s="226">
        <v>1</v>
      </c>
      <c r="AA52" s="226">
        <v>1</v>
      </c>
      <c r="AB52" s="226">
        <v>1</v>
      </c>
      <c r="AC52" s="226">
        <v>1</v>
      </c>
      <c r="AD52" s="226">
        <v>1</v>
      </c>
      <c r="AE52" s="226">
        <v>1</v>
      </c>
      <c r="AF52" s="226">
        <v>1</v>
      </c>
      <c r="AG52" s="58">
        <f t="shared" si="3"/>
        <v>18</v>
      </c>
      <c r="AH52" s="203">
        <f t="shared" si="4"/>
        <v>1</v>
      </c>
      <c r="AI52" s="203"/>
      <c r="AJ52" s="25" t="str">
        <f t="shared" si="5"/>
        <v>-</v>
      </c>
      <c r="AK52" s="252"/>
    </row>
    <row r="53" spans="1:37" ht="12.75" customHeight="1">
      <c r="A53" s="35">
        <v>32</v>
      </c>
      <c r="B53" s="8" t="s">
        <v>104</v>
      </c>
      <c r="C53" s="35" t="s">
        <v>22</v>
      </c>
      <c r="D53" s="35" t="s">
        <v>685</v>
      </c>
      <c r="E53" s="201">
        <f>NETWORKDAYS(Итого!C$2,Отчёт!C$2,Итого!C$3)</f>
        <v>14</v>
      </c>
      <c r="F53" s="131">
        <v>0.5</v>
      </c>
      <c r="G53" s="70">
        <v>1</v>
      </c>
      <c r="H53" s="71">
        <f t="shared" si="0"/>
        <v>0.5</v>
      </c>
      <c r="I53" s="72">
        <v>13</v>
      </c>
      <c r="J53" s="73">
        <f t="shared" si="1"/>
        <v>7</v>
      </c>
      <c r="K53" s="97">
        <v>83</v>
      </c>
      <c r="L53" s="135">
        <f t="shared" si="2"/>
        <v>581</v>
      </c>
      <c r="M53" s="202">
        <v>43179</v>
      </c>
      <c r="N53" s="35">
        <f t="shared" si="6"/>
        <v>18</v>
      </c>
      <c r="O53" s="226">
        <v>1</v>
      </c>
      <c r="P53" s="226">
        <v>1</v>
      </c>
      <c r="Q53" s="226">
        <v>1</v>
      </c>
      <c r="R53" s="226">
        <v>1</v>
      </c>
      <c r="S53" s="226">
        <v>1</v>
      </c>
      <c r="T53" s="226">
        <v>1</v>
      </c>
      <c r="U53" s="226">
        <v>1</v>
      </c>
      <c r="V53" s="226">
        <v>1</v>
      </c>
      <c r="W53" s="226">
        <v>1</v>
      </c>
      <c r="X53" s="226">
        <v>1</v>
      </c>
      <c r="Y53" s="226">
        <v>1</v>
      </c>
      <c r="Z53" s="226">
        <v>1</v>
      </c>
      <c r="AA53" s="226">
        <v>1</v>
      </c>
      <c r="AB53" s="226">
        <v>1</v>
      </c>
      <c r="AC53" s="226">
        <v>1</v>
      </c>
      <c r="AD53" s="226">
        <v>1</v>
      </c>
      <c r="AE53" s="226">
        <v>1</v>
      </c>
      <c r="AF53" s="226">
        <v>1</v>
      </c>
      <c r="AG53" s="58">
        <f t="shared" si="3"/>
        <v>18</v>
      </c>
      <c r="AH53" s="203">
        <f t="shared" si="4"/>
        <v>1</v>
      </c>
      <c r="AI53" s="203"/>
      <c r="AJ53" s="25" t="str">
        <f t="shared" si="5"/>
        <v>-</v>
      </c>
      <c r="AK53" s="252"/>
    </row>
    <row r="54" spans="1:37" ht="12.75" customHeight="1">
      <c r="B54" s="26"/>
      <c r="L54" s="31">
        <f>SUM(L3:L53)</f>
        <v>29631</v>
      </c>
      <c r="M54" s="210"/>
      <c r="AF54" s="18" t="s">
        <v>134</v>
      </c>
      <c r="AG54" s="58">
        <f>COUNT(M3:M53)</f>
        <v>51</v>
      </c>
      <c r="AH54" s="118"/>
    </row>
    <row r="55" spans="1:37" ht="12.75" customHeight="1">
      <c r="M55" s="210"/>
      <c r="AF55" s="18" t="s">
        <v>244</v>
      </c>
      <c r="AG55" s="58">
        <f>COUNTIF(M3:M53,"=20.03.18")</f>
        <v>51</v>
      </c>
    </row>
    <row r="56" spans="1:37" ht="12.75" customHeight="1"/>
  </sheetData>
  <autoFilter ref="A2:AJ55"/>
  <mergeCells count="1">
    <mergeCell ref="AL1:AO1"/>
  </mergeCells>
  <conditionalFormatting sqref="AG3:AG55">
    <cfRule type="cellIs" dxfId="2" priority="15" stopIfTrue="1" operator="equal">
      <formula>1</formula>
    </cfRule>
  </conditionalFormatting>
  <conditionalFormatting sqref="O3:AF53">
    <cfRule type="cellIs" dxfId="1" priority="5" operator="equal">
      <formula>1</formula>
    </cfRule>
  </conditionalFormatting>
  <conditionalFormatting sqref="O30:AB34 O3:AA29 O36:AB36 O38:AB38 O40:AB40 O42:AB42 O52:AB52 O44:AB50 O35:AA35 O37:AA37 O39:AA39 O41:AA41 O43:AA43 O51:AA51 O53:AA53 AB6:AF6 W4:AA53">
    <cfRule type="colorScale" priority="6">
      <colorScale>
        <cfvo type="formula" val="IF($E$4:$Q$4=&quot;&quot;,0)"/>
        <cfvo type="num" val="1"/>
        <color theme="4" tint="0.79998168889431442"/>
        <color theme="4" tint="0.79998168889431442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5D2F6A24-9EF3-490F-9247-00382531BBCE}">
            <xm:f>Отчёт!$C$2</xm:f>
            <x14:dxf>
              <fill>
                <patternFill>
                  <bgColor theme="5" tint="0.39994506668294322"/>
                </patternFill>
              </fill>
            </x14:dxf>
          </x14:cfRule>
          <xm:sqref>M3:M53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3366"/>
  </sheetPr>
  <dimension ref="A1:I33"/>
  <sheetViews>
    <sheetView workbookViewId="0">
      <selection activeCell="C18" sqref="C18"/>
    </sheetView>
  </sheetViews>
  <sheetFormatPr defaultColWidth="14.42578125" defaultRowHeight="15" customHeight="1"/>
  <cols>
    <col min="1" max="1" width="10.140625" customWidth="1"/>
    <col min="2" max="2" width="14.85546875" customWidth="1"/>
    <col min="3" max="3" width="12.140625" customWidth="1"/>
    <col min="4" max="5" width="8.7109375" customWidth="1"/>
    <col min="6" max="6" width="9.140625" bestFit="1" customWidth="1"/>
    <col min="7" max="15" width="8.7109375" customWidth="1"/>
    <col min="16" max="16" width="9" customWidth="1"/>
  </cols>
  <sheetData>
    <row r="1" spans="2:6" ht="12.75" customHeight="1"/>
    <row r="2" spans="2:6" ht="12.75" customHeight="1">
      <c r="B2" s="18" t="s">
        <v>694</v>
      </c>
      <c r="C2" s="33">
        <v>43160</v>
      </c>
    </row>
    <row r="3" spans="2:6" ht="12.75" customHeight="1">
      <c r="B3" s="18" t="s">
        <v>695</v>
      </c>
      <c r="C3" s="211">
        <v>43167</v>
      </c>
    </row>
    <row r="4" spans="2:6" ht="12.75" customHeight="1">
      <c r="C4" s="211"/>
    </row>
    <row r="5" spans="2:6" ht="12.75" customHeight="1">
      <c r="C5" s="211"/>
    </row>
    <row r="6" spans="2:6" ht="12.75" customHeight="1">
      <c r="C6" s="211"/>
    </row>
    <row r="7" spans="2:6" ht="12.75" customHeight="1">
      <c r="B7" s="18" t="s">
        <v>14</v>
      </c>
      <c r="C7" s="212">
        <f>Окей!L1</f>
        <v>56420</v>
      </c>
      <c r="E7" s="18" t="s">
        <v>1</v>
      </c>
      <c r="F7" s="212">
        <f>SUM(Лента!L35:L62)+SUM(Окей!L3:L11)+SUM(Карусель!L3:L17)+Верный!L1+Билла!L1+Атак!L1+ГиперГлобус!L1+SUM(Ашан!L3:L27)+SUM(Метро!L3:L15)+SUM(Перекрёсток!L19:L122)</f>
        <v>391026.06666666665</v>
      </c>
    </row>
    <row r="8" spans="2:6" ht="12.75" customHeight="1">
      <c r="B8" s="18" t="s">
        <v>17</v>
      </c>
      <c r="C8" s="212">
        <f>Лента!L1</f>
        <v>92516.666666666773</v>
      </c>
      <c r="E8" s="18" t="s">
        <v>134</v>
      </c>
      <c r="F8" s="212">
        <f>SUM(Лента!L3:L34)+SUM(Окей!L12:L33)+SUM(Карусель!L19:L32)+SUM(Ашан!L28:L36)+SUM(Метро!L16:L18)+SUM(Перекрёсток!L3:L18)+Призма!L1+Реалъ!L1</f>
        <v>200351.66666666666</v>
      </c>
    </row>
    <row r="9" spans="2:6" ht="12.75" customHeight="1">
      <c r="B9" s="18" t="s">
        <v>9</v>
      </c>
      <c r="C9" s="212">
        <f>Карусель!L1</f>
        <v>54340</v>
      </c>
      <c r="F9" s="212">
        <f>SUM(F7:F8)</f>
        <v>591377.73333333328</v>
      </c>
    </row>
    <row r="10" spans="2:6" ht="12.75" customHeight="1">
      <c r="B10" s="18" t="s">
        <v>8</v>
      </c>
      <c r="C10" s="212">
        <f>Верный!L1</f>
        <v>19746.999999999996</v>
      </c>
    </row>
    <row r="11" spans="2:6" ht="12.75" customHeight="1">
      <c r="B11" s="18" t="s">
        <v>11</v>
      </c>
      <c r="C11" s="212">
        <f>Билла!L1</f>
        <v>47779.899999999994</v>
      </c>
    </row>
    <row r="12" spans="2:6" ht="12.75" customHeight="1">
      <c r="B12" s="18" t="s">
        <v>12</v>
      </c>
      <c r="C12" s="212">
        <f>Атак!L1</f>
        <v>54169.499999999913</v>
      </c>
    </row>
    <row r="13" spans="2:6" ht="12.75" customHeight="1">
      <c r="B13" s="18" t="s">
        <v>702</v>
      </c>
      <c r="C13" s="212">
        <f>ГиперГлобус!L1</f>
        <v>12740</v>
      </c>
    </row>
    <row r="14" spans="2:6" ht="12.75" customHeight="1">
      <c r="B14" s="18" t="s">
        <v>703</v>
      </c>
      <c r="C14" s="212">
        <f>Перекрёсток!L1</f>
        <v>126793.3333333335</v>
      </c>
    </row>
    <row r="15" spans="2:6" ht="12.75" customHeight="1">
      <c r="B15" s="18" t="s">
        <v>15</v>
      </c>
      <c r="C15" s="212">
        <f>Ашан!L1</f>
        <v>54448.333333333328</v>
      </c>
    </row>
    <row r="16" spans="2:6" ht="12.75" customHeight="1">
      <c r="B16" s="18" t="s">
        <v>10</v>
      </c>
      <c r="C16" s="212">
        <f>Метро!L1</f>
        <v>36218</v>
      </c>
    </row>
    <row r="17" spans="1:9" ht="12.75" customHeight="1">
      <c r="B17" s="213" t="s">
        <v>25</v>
      </c>
      <c r="C17" s="214">
        <f>Призма!L1</f>
        <v>8134</v>
      </c>
    </row>
    <row r="18" spans="1:9" ht="12.75" customHeight="1">
      <c r="B18" s="213" t="s">
        <v>707</v>
      </c>
      <c r="C18" s="214">
        <f>Реалъ!L1</f>
        <v>29631</v>
      </c>
    </row>
    <row r="19" spans="1:9" ht="12.75" customHeight="1">
      <c r="B19" s="215"/>
      <c r="C19" s="31">
        <f>SUM(C7:C18)</f>
        <v>592937.7333333334</v>
      </c>
    </row>
    <row r="20" spans="1:9" ht="12.75" customHeight="1">
      <c r="A20" s="215"/>
      <c r="D20" s="215"/>
      <c r="E20" s="212"/>
      <c r="I20" s="212"/>
    </row>
    <row r="21" spans="1:9" ht="12.75" customHeight="1"/>
    <row r="22" spans="1:9" ht="12.75" customHeight="1"/>
    <row r="23" spans="1:9" ht="12.75" customHeight="1"/>
    <row r="24" spans="1:9" ht="12.75" customHeight="1"/>
    <row r="25" spans="1:9" ht="12.75" customHeight="1"/>
    <row r="26" spans="1:9" ht="12.75" customHeight="1"/>
    <row r="27" spans="1:9" ht="12.75" customHeight="1"/>
    <row r="28" spans="1:9" ht="12.75" customHeight="1"/>
    <row r="29" spans="1:9" ht="12.75" customHeight="1"/>
    <row r="30" spans="1:9" ht="12.75" customHeight="1"/>
    <row r="31" spans="1:9" ht="12.75" customHeight="1">
      <c r="A31" s="211"/>
    </row>
    <row r="32" spans="1:9" ht="12.75" customHeight="1">
      <c r="A32" s="211"/>
    </row>
    <row r="33" ht="12.75" customHeight="1"/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/>
  </sheetViews>
  <sheetFormatPr defaultColWidth="14.42578125" defaultRowHeight="15" customHeight="1"/>
  <cols>
    <col min="1" max="1" width="50.7109375" customWidth="1"/>
    <col min="2" max="2" width="94.5703125" customWidth="1"/>
    <col min="3" max="12" width="8.7109375" customWidth="1"/>
  </cols>
  <sheetData>
    <row r="1" spans="1:2" ht="12.75" customHeight="1">
      <c r="A1" s="216" t="s">
        <v>712</v>
      </c>
      <c r="B1" s="216" t="s">
        <v>714</v>
      </c>
    </row>
    <row r="2" spans="1:2" ht="12.75" customHeight="1">
      <c r="A2" s="170" t="s">
        <v>715</v>
      </c>
      <c r="B2" s="217" t="s">
        <v>137</v>
      </c>
    </row>
    <row r="3" spans="1:2" ht="12.75" customHeight="1">
      <c r="A3" s="170" t="s">
        <v>715</v>
      </c>
      <c r="B3" s="218" t="s">
        <v>138</v>
      </c>
    </row>
    <row r="4" spans="1:2" ht="12.75" customHeight="1">
      <c r="A4" s="170" t="s">
        <v>715</v>
      </c>
      <c r="B4" s="218" t="s">
        <v>139</v>
      </c>
    </row>
    <row r="5" spans="1:2" ht="12.75" customHeight="1">
      <c r="A5" s="170" t="s">
        <v>715</v>
      </c>
      <c r="B5" s="35" t="s">
        <v>718</v>
      </c>
    </row>
    <row r="6" spans="1:2" ht="12.75" customHeight="1">
      <c r="A6" s="170" t="s">
        <v>715</v>
      </c>
      <c r="B6" s="35" t="s">
        <v>141</v>
      </c>
    </row>
    <row r="7" spans="1:2" ht="12.75" customHeight="1">
      <c r="A7" s="216" t="s">
        <v>712</v>
      </c>
      <c r="B7" s="216" t="s">
        <v>714</v>
      </c>
    </row>
    <row r="8" spans="1:2" ht="12.75" customHeight="1">
      <c r="A8" s="170" t="s">
        <v>719</v>
      </c>
      <c r="B8" s="219" t="s">
        <v>137</v>
      </c>
    </row>
    <row r="9" spans="1:2" ht="12.75" customHeight="1">
      <c r="A9" s="170" t="s">
        <v>719</v>
      </c>
      <c r="B9" s="219" t="s">
        <v>138</v>
      </c>
    </row>
    <row r="10" spans="1:2" ht="12.75" customHeight="1">
      <c r="A10" s="170" t="s">
        <v>719</v>
      </c>
      <c r="B10" s="220" t="s">
        <v>139</v>
      </c>
    </row>
    <row r="11" spans="1:2" ht="12.75" customHeight="1">
      <c r="A11" s="170" t="s">
        <v>719</v>
      </c>
      <c r="B11" s="219" t="s">
        <v>253</v>
      </c>
    </row>
    <row r="12" spans="1:2" ht="12.75" customHeight="1">
      <c r="A12" s="170" t="s">
        <v>719</v>
      </c>
      <c r="B12" s="220" t="s">
        <v>155</v>
      </c>
    </row>
    <row r="13" spans="1:2" ht="12.75" customHeight="1">
      <c r="A13" s="170" t="s">
        <v>719</v>
      </c>
      <c r="B13" s="220" t="s">
        <v>154</v>
      </c>
    </row>
    <row r="14" spans="1:2" ht="12.75" customHeight="1">
      <c r="A14" s="170" t="s">
        <v>719</v>
      </c>
      <c r="B14" s="220" t="s">
        <v>718</v>
      </c>
    </row>
    <row r="15" spans="1:2" ht="12.75" customHeight="1">
      <c r="A15" s="170" t="s">
        <v>719</v>
      </c>
      <c r="B15" s="220" t="s">
        <v>141</v>
      </c>
    </row>
    <row r="16" spans="1:2" ht="12.75" customHeight="1">
      <c r="A16" s="170" t="s">
        <v>719</v>
      </c>
      <c r="B16" s="220" t="s">
        <v>150</v>
      </c>
    </row>
    <row r="17" spans="1:2" ht="12.75" customHeight="1">
      <c r="A17" s="170" t="s">
        <v>719</v>
      </c>
      <c r="B17" s="220" t="s">
        <v>151</v>
      </c>
    </row>
    <row r="18" spans="1:2" ht="12.75" customHeight="1">
      <c r="A18" s="170" t="s">
        <v>719</v>
      </c>
      <c r="B18" s="220" t="s">
        <v>152</v>
      </c>
    </row>
    <row r="19" spans="1:2" ht="12.75" customHeight="1">
      <c r="A19" s="216" t="s">
        <v>712</v>
      </c>
      <c r="B19" s="216" t="s">
        <v>714</v>
      </c>
    </row>
    <row r="20" spans="1:2" ht="12.75" customHeight="1">
      <c r="A20" s="221" t="s">
        <v>721</v>
      </c>
      <c r="B20" s="217" t="s">
        <v>723</v>
      </c>
    </row>
    <row r="21" spans="1:2" ht="12.75" customHeight="1">
      <c r="A21" s="221" t="s">
        <v>721</v>
      </c>
      <c r="B21" s="217" t="s">
        <v>245</v>
      </c>
    </row>
    <row r="22" spans="1:2" ht="12.75" customHeight="1">
      <c r="A22" s="221" t="s">
        <v>721</v>
      </c>
      <c r="B22" s="217" t="s">
        <v>137</v>
      </c>
    </row>
    <row r="23" spans="1:2" ht="12.75" customHeight="1">
      <c r="A23" s="221" t="s">
        <v>721</v>
      </c>
      <c r="B23" s="218" t="s">
        <v>138</v>
      </c>
    </row>
    <row r="24" spans="1:2" ht="12.75" customHeight="1">
      <c r="A24" s="220" t="s">
        <v>721</v>
      </c>
      <c r="B24" s="218" t="s">
        <v>139</v>
      </c>
    </row>
    <row r="25" spans="1:2" ht="12.75" customHeight="1">
      <c r="A25" s="221" t="s">
        <v>721</v>
      </c>
      <c r="B25" s="35" t="s">
        <v>718</v>
      </c>
    </row>
    <row r="26" spans="1:2" ht="12.75" customHeight="1">
      <c r="A26" s="221" t="s">
        <v>721</v>
      </c>
      <c r="B26" s="35" t="s">
        <v>141</v>
      </c>
    </row>
    <row r="27" spans="1:2" ht="12.75" customHeight="1">
      <c r="A27" s="216" t="s">
        <v>712</v>
      </c>
      <c r="B27" s="216" t="s">
        <v>714</v>
      </c>
    </row>
    <row r="28" spans="1:2" ht="12.75" customHeight="1">
      <c r="A28" s="221" t="s">
        <v>724</v>
      </c>
      <c r="B28" s="217" t="s">
        <v>723</v>
      </c>
    </row>
    <row r="29" spans="1:2" ht="12.75" customHeight="1">
      <c r="A29" s="221" t="s">
        <v>724</v>
      </c>
      <c r="B29" s="217" t="s">
        <v>245</v>
      </c>
    </row>
    <row r="30" spans="1:2" ht="12.75" customHeight="1">
      <c r="A30" s="222" t="s">
        <v>724</v>
      </c>
      <c r="B30" s="217" t="s">
        <v>447</v>
      </c>
    </row>
    <row r="31" spans="1:2" ht="12.75" customHeight="1">
      <c r="A31" s="222" t="s">
        <v>724</v>
      </c>
      <c r="B31" s="217" t="s">
        <v>137</v>
      </c>
    </row>
    <row r="32" spans="1:2" ht="12.75" customHeight="1">
      <c r="A32" s="222" t="s">
        <v>724</v>
      </c>
      <c r="B32" s="218" t="s">
        <v>138</v>
      </c>
    </row>
    <row r="33" spans="1:2" ht="12.75" customHeight="1">
      <c r="A33" s="222" t="s">
        <v>724</v>
      </c>
      <c r="B33" s="218" t="s">
        <v>139</v>
      </c>
    </row>
    <row r="34" spans="1:2" ht="12.75" customHeight="1">
      <c r="A34" s="222" t="s">
        <v>724</v>
      </c>
      <c r="B34" s="35" t="s">
        <v>718</v>
      </c>
    </row>
    <row r="35" spans="1:2" ht="12.75" customHeight="1">
      <c r="A35" s="222" t="s">
        <v>724</v>
      </c>
      <c r="B35" s="35" t="s">
        <v>141</v>
      </c>
    </row>
    <row r="36" spans="1:2" ht="12.75" customHeight="1">
      <c r="A36" s="222" t="s">
        <v>724</v>
      </c>
      <c r="B36" s="220" t="s">
        <v>726</v>
      </c>
    </row>
    <row r="37" spans="1:2" ht="12.75" customHeight="1">
      <c r="A37" s="216" t="s">
        <v>712</v>
      </c>
      <c r="B37" s="216" t="s">
        <v>714</v>
      </c>
    </row>
    <row r="38" spans="1:2" ht="12.75" customHeight="1">
      <c r="A38" s="170" t="s">
        <v>727</v>
      </c>
      <c r="B38" s="217" t="s">
        <v>137</v>
      </c>
    </row>
    <row r="39" spans="1:2" ht="12.75" customHeight="1">
      <c r="A39" s="170" t="s">
        <v>727</v>
      </c>
      <c r="B39" s="218" t="s">
        <v>138</v>
      </c>
    </row>
    <row r="40" spans="1:2" ht="12.75" customHeight="1">
      <c r="A40" s="170" t="s">
        <v>727</v>
      </c>
      <c r="B40" s="219" t="s">
        <v>342</v>
      </c>
    </row>
    <row r="41" spans="1:2" ht="12.75" customHeight="1">
      <c r="A41" s="170" t="s">
        <v>727</v>
      </c>
      <c r="B41" s="219" t="s">
        <v>253</v>
      </c>
    </row>
    <row r="42" spans="1:2" ht="12.75" customHeight="1">
      <c r="A42" s="170" t="s">
        <v>727</v>
      </c>
      <c r="B42" s="220" t="s">
        <v>154</v>
      </c>
    </row>
    <row r="43" spans="1:2" ht="12.75" customHeight="1">
      <c r="A43" s="170" t="s">
        <v>727</v>
      </c>
      <c r="B43" s="35" t="s">
        <v>718</v>
      </c>
    </row>
    <row r="44" spans="1:2" ht="12.75" customHeight="1">
      <c r="A44" s="170" t="s">
        <v>727</v>
      </c>
      <c r="B44" s="35" t="s">
        <v>141</v>
      </c>
    </row>
    <row r="45" spans="1:2" ht="12.75" customHeight="1">
      <c r="A45" s="170" t="s">
        <v>727</v>
      </c>
      <c r="B45" s="220" t="s">
        <v>728</v>
      </c>
    </row>
    <row r="46" spans="1:2" ht="12.75" customHeight="1">
      <c r="A46" s="170" t="s">
        <v>727</v>
      </c>
      <c r="B46" s="220" t="s">
        <v>729</v>
      </c>
    </row>
    <row r="47" spans="1:2" ht="12.75" customHeight="1">
      <c r="A47" s="216" t="s">
        <v>712</v>
      </c>
      <c r="B47" s="216" t="s">
        <v>714</v>
      </c>
    </row>
    <row r="48" spans="1:2" ht="12.75" customHeight="1">
      <c r="A48" s="170" t="s">
        <v>730</v>
      </c>
      <c r="B48" s="217" t="s">
        <v>245</v>
      </c>
    </row>
    <row r="49" spans="1:2" ht="12.75" customHeight="1">
      <c r="A49" s="170" t="s">
        <v>730</v>
      </c>
      <c r="B49" s="217" t="s">
        <v>246</v>
      </c>
    </row>
    <row r="50" spans="1:2" ht="12.75" customHeight="1">
      <c r="A50" s="170" t="s">
        <v>730</v>
      </c>
      <c r="B50" s="217" t="s">
        <v>137</v>
      </c>
    </row>
    <row r="51" spans="1:2" ht="12.75" customHeight="1">
      <c r="A51" s="170" t="s">
        <v>730</v>
      </c>
      <c r="B51" s="218" t="s">
        <v>138</v>
      </c>
    </row>
    <row r="52" spans="1:2" ht="12.75" customHeight="1">
      <c r="A52" s="170" t="s">
        <v>730</v>
      </c>
      <c r="B52" s="218" t="s">
        <v>139</v>
      </c>
    </row>
    <row r="53" spans="1:2" ht="12.75" customHeight="1">
      <c r="A53" s="170" t="s">
        <v>730</v>
      </c>
      <c r="B53" s="35" t="s">
        <v>718</v>
      </c>
    </row>
    <row r="54" spans="1:2" ht="12.75" customHeight="1">
      <c r="A54" s="170" t="s">
        <v>730</v>
      </c>
      <c r="B54" s="35" t="s">
        <v>141</v>
      </c>
    </row>
    <row r="55" spans="1:2" ht="12.75" customHeight="1">
      <c r="A55" s="216" t="s">
        <v>712</v>
      </c>
      <c r="B55" s="216" t="s">
        <v>714</v>
      </c>
    </row>
    <row r="56" spans="1:2" ht="12.75" customHeight="1">
      <c r="A56" s="170" t="s">
        <v>731</v>
      </c>
      <c r="B56" s="35" t="s">
        <v>732</v>
      </c>
    </row>
    <row r="57" spans="1:2" ht="12.75" customHeight="1">
      <c r="A57" s="170" t="s">
        <v>731</v>
      </c>
      <c r="B57" s="35" t="s">
        <v>344</v>
      </c>
    </row>
    <row r="58" spans="1:2" ht="12.75" customHeight="1">
      <c r="A58" s="170" t="s">
        <v>731</v>
      </c>
      <c r="B58" s="35" t="s">
        <v>345</v>
      </c>
    </row>
    <row r="59" spans="1:2" ht="12.75" customHeight="1">
      <c r="A59" s="170" t="s">
        <v>731</v>
      </c>
      <c r="B59" s="217" t="s">
        <v>137</v>
      </c>
    </row>
    <row r="60" spans="1:2" ht="12.75" customHeight="1">
      <c r="A60" s="170" t="s">
        <v>731</v>
      </c>
      <c r="B60" s="218" t="s">
        <v>138</v>
      </c>
    </row>
    <row r="61" spans="1:2" ht="12.75" customHeight="1">
      <c r="A61" s="170" t="s">
        <v>731</v>
      </c>
      <c r="B61" s="218" t="s">
        <v>139</v>
      </c>
    </row>
    <row r="62" spans="1:2" ht="12.75" customHeight="1">
      <c r="A62" s="170" t="s">
        <v>731</v>
      </c>
      <c r="B62" s="35" t="s">
        <v>342</v>
      </c>
    </row>
    <row r="63" spans="1:2" ht="12.75" customHeight="1">
      <c r="A63" s="170" t="s">
        <v>731</v>
      </c>
      <c r="B63" s="35" t="s">
        <v>253</v>
      </c>
    </row>
    <row r="64" spans="1:2" ht="12.75" customHeight="1">
      <c r="A64" s="170" t="s">
        <v>731</v>
      </c>
      <c r="B64" s="35" t="s">
        <v>154</v>
      </c>
    </row>
    <row r="65" spans="1:2" ht="12.75" customHeight="1">
      <c r="A65" s="170" t="s">
        <v>731</v>
      </c>
      <c r="B65" s="35" t="s">
        <v>155</v>
      </c>
    </row>
    <row r="66" spans="1:2" ht="12.75" customHeight="1">
      <c r="A66" s="170" t="s">
        <v>731</v>
      </c>
      <c r="B66" s="35" t="s">
        <v>718</v>
      </c>
    </row>
    <row r="67" spans="1:2" ht="12.75" customHeight="1">
      <c r="A67" s="170" t="s">
        <v>731</v>
      </c>
      <c r="B67" s="35" t="s">
        <v>141</v>
      </c>
    </row>
    <row r="68" spans="1:2" ht="12.75" customHeight="1">
      <c r="A68" s="170" t="s">
        <v>731</v>
      </c>
      <c r="B68" s="35" t="s">
        <v>734</v>
      </c>
    </row>
    <row r="69" spans="1:2" ht="12.75" customHeight="1">
      <c r="A69" s="170" t="s">
        <v>731</v>
      </c>
      <c r="B69" s="35" t="s">
        <v>729</v>
      </c>
    </row>
    <row r="70" spans="1:2" ht="12.75" customHeight="1">
      <c r="A70" s="170" t="s">
        <v>731</v>
      </c>
      <c r="B70" s="35" t="s">
        <v>735</v>
      </c>
    </row>
    <row r="71" spans="1:2" ht="12.75" customHeight="1">
      <c r="A71" s="216" t="s">
        <v>712</v>
      </c>
      <c r="B71" s="216" t="s">
        <v>714</v>
      </c>
    </row>
    <row r="72" spans="1:2" ht="12.75" customHeight="1">
      <c r="A72" s="170" t="s">
        <v>736</v>
      </c>
      <c r="B72" s="217" t="s">
        <v>723</v>
      </c>
    </row>
    <row r="73" spans="1:2" ht="12.75" customHeight="1">
      <c r="A73" s="170" t="s">
        <v>736</v>
      </c>
      <c r="B73" s="217" t="s">
        <v>737</v>
      </c>
    </row>
    <row r="74" spans="1:2" ht="12.75" customHeight="1">
      <c r="A74" s="170" t="s">
        <v>736</v>
      </c>
      <c r="B74" s="217" t="s">
        <v>738</v>
      </c>
    </row>
    <row r="75" spans="1:2" ht="12.75" customHeight="1">
      <c r="A75" s="170" t="s">
        <v>736</v>
      </c>
      <c r="B75" s="217" t="s">
        <v>739</v>
      </c>
    </row>
    <row r="76" spans="1:2" ht="12.75" customHeight="1">
      <c r="A76" s="170" t="s">
        <v>736</v>
      </c>
      <c r="B76" s="35" t="s">
        <v>55</v>
      </c>
    </row>
    <row r="77" spans="1:2" ht="12.75" customHeight="1">
      <c r="A77" s="170" t="s">
        <v>736</v>
      </c>
      <c r="B77" s="223" t="s">
        <v>740</v>
      </c>
    </row>
    <row r="78" spans="1:2" ht="12.75" customHeight="1">
      <c r="A78" s="170" t="s">
        <v>741</v>
      </c>
      <c r="B78" s="219" t="s">
        <v>138</v>
      </c>
    </row>
    <row r="79" spans="1:2" ht="12.75" customHeight="1">
      <c r="A79" s="170" t="s">
        <v>741</v>
      </c>
      <c r="B79" s="220" t="s">
        <v>742</v>
      </c>
    </row>
    <row r="80" spans="1:2" ht="12.75" customHeight="1">
      <c r="A80" s="170" t="s">
        <v>741</v>
      </c>
      <c r="B80" s="220" t="s">
        <v>141</v>
      </c>
    </row>
    <row r="81" spans="1:2" ht="12.75" customHeight="1">
      <c r="A81" s="170" t="s">
        <v>741</v>
      </c>
      <c r="B81" s="220" t="s">
        <v>718</v>
      </c>
    </row>
    <row r="82" spans="1:2" ht="12.75" customHeight="1">
      <c r="A82" s="170" t="s">
        <v>741</v>
      </c>
      <c r="B82" s="220" t="s">
        <v>734</v>
      </c>
    </row>
    <row r="83" spans="1:2" ht="12.75" customHeight="1">
      <c r="A83" s="170" t="s">
        <v>741</v>
      </c>
      <c r="B83" s="220" t="s">
        <v>743</v>
      </c>
    </row>
    <row r="84" spans="1:2" ht="12.75" customHeight="1">
      <c r="A84" s="216" t="s">
        <v>712</v>
      </c>
      <c r="B84" s="216" t="s">
        <v>714</v>
      </c>
    </row>
    <row r="85" spans="1:2" ht="12.75" customHeight="1">
      <c r="A85" s="170" t="s">
        <v>744</v>
      </c>
      <c r="B85" s="217" t="s">
        <v>723</v>
      </c>
    </row>
    <row r="86" spans="1:2" ht="12.75" customHeight="1">
      <c r="A86" s="170" t="s">
        <v>744</v>
      </c>
      <c r="B86" s="217" t="s">
        <v>745</v>
      </c>
    </row>
    <row r="87" spans="1:2" ht="12.75" customHeight="1">
      <c r="A87" s="170" t="s">
        <v>744</v>
      </c>
      <c r="B87" s="35" t="s">
        <v>53</v>
      </c>
    </row>
    <row r="88" spans="1:2" ht="12.75" customHeight="1">
      <c r="A88" s="170" t="s">
        <v>744</v>
      </c>
      <c r="B88" s="35" t="s">
        <v>54</v>
      </c>
    </row>
    <row r="89" spans="1:2" ht="12.75" customHeight="1">
      <c r="A89" s="170" t="s">
        <v>744</v>
      </c>
      <c r="B89" s="217" t="s">
        <v>56</v>
      </c>
    </row>
    <row r="90" spans="1:2" ht="12.75" customHeight="1">
      <c r="A90" s="35" t="s">
        <v>744</v>
      </c>
      <c r="B90" s="217" t="s">
        <v>55</v>
      </c>
    </row>
    <row r="91" spans="1:2" ht="12.75" customHeight="1">
      <c r="A91" s="170" t="s">
        <v>744</v>
      </c>
      <c r="B91" s="220" t="s">
        <v>150</v>
      </c>
    </row>
    <row r="92" spans="1:2" ht="12.75" customHeight="1">
      <c r="A92" s="170" t="s">
        <v>744</v>
      </c>
      <c r="B92" s="220" t="s">
        <v>152</v>
      </c>
    </row>
    <row r="93" spans="1:2" ht="12.75" customHeight="1">
      <c r="A93" s="170" t="s">
        <v>744</v>
      </c>
      <c r="B93" s="220" t="s">
        <v>746</v>
      </c>
    </row>
    <row r="94" spans="1:2" ht="12.75" customHeight="1">
      <c r="A94" s="170" t="s">
        <v>744</v>
      </c>
      <c r="B94" s="219" t="s">
        <v>137</v>
      </c>
    </row>
    <row r="95" spans="1:2" ht="12.75" customHeight="1">
      <c r="A95" s="170" t="s">
        <v>744</v>
      </c>
      <c r="B95" s="219" t="s">
        <v>138</v>
      </c>
    </row>
    <row r="96" spans="1:2" ht="12.75" customHeight="1">
      <c r="A96" s="170" t="s">
        <v>744</v>
      </c>
      <c r="B96" s="220" t="s">
        <v>139</v>
      </c>
    </row>
    <row r="97" spans="1:2" ht="12.75" customHeight="1">
      <c r="A97" s="170" t="s">
        <v>744</v>
      </c>
      <c r="B97" s="220" t="s">
        <v>141</v>
      </c>
    </row>
    <row r="98" spans="1:2" ht="12.75" customHeight="1">
      <c r="A98" s="170" t="s">
        <v>744</v>
      </c>
      <c r="B98" s="220" t="s">
        <v>718</v>
      </c>
    </row>
    <row r="99" spans="1:2" ht="12.75" customHeight="1">
      <c r="A99" s="170" t="s">
        <v>744</v>
      </c>
      <c r="B99" s="224" t="s">
        <v>747</v>
      </c>
    </row>
    <row r="100" spans="1:2" ht="12.75" customHeight="1">
      <c r="A100" s="170" t="s">
        <v>744</v>
      </c>
      <c r="B100" s="217" t="s">
        <v>748</v>
      </c>
    </row>
    <row r="101" spans="1:2" ht="12.75" customHeight="1">
      <c r="A101" s="216" t="s">
        <v>712</v>
      </c>
      <c r="B101" s="216" t="s">
        <v>714</v>
      </c>
    </row>
    <row r="102" spans="1:2" ht="12.75" customHeigh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Y71"/>
  <sheetViews>
    <sheetView topLeftCell="A22" zoomScale="70" zoomScaleNormal="70" workbookViewId="0">
      <selection activeCell="T61" sqref="T61:U69"/>
    </sheetView>
  </sheetViews>
  <sheetFormatPr defaultColWidth="14.42578125" defaultRowHeight="15" customHeight="1"/>
  <cols>
    <col min="1" max="1" width="19.5703125" customWidth="1"/>
    <col min="2" max="17" width="8.7109375" customWidth="1"/>
    <col min="18" max="20" width="9.28515625" customWidth="1"/>
    <col min="21" max="51" width="8.7109375" customWidth="1"/>
  </cols>
  <sheetData>
    <row r="1" spans="1:51" ht="12.75" customHeight="1">
      <c r="A1" s="103"/>
      <c r="B1" s="104" t="s">
        <v>145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</row>
    <row r="2" spans="1:51" ht="12.75" customHeight="1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</row>
    <row r="3" spans="1:51" ht="15" customHeight="1">
      <c r="A3" s="105" t="s">
        <v>146</v>
      </c>
      <c r="B3" s="274" t="s">
        <v>147</v>
      </c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6"/>
      <c r="AO3" s="274" t="s">
        <v>147</v>
      </c>
      <c r="AP3" s="275"/>
      <c r="AQ3" s="275"/>
      <c r="AR3" s="275"/>
      <c r="AS3" s="275"/>
      <c r="AT3" s="275"/>
      <c r="AU3" s="275"/>
      <c r="AV3" s="275"/>
      <c r="AW3" s="275"/>
      <c r="AX3" s="275"/>
      <c r="AY3" s="276"/>
    </row>
    <row r="4" spans="1:51" ht="12.75" customHeight="1">
      <c r="A4" s="103" t="s">
        <v>43</v>
      </c>
      <c r="B4" s="106">
        <v>43160</v>
      </c>
      <c r="C4" s="106">
        <v>43161</v>
      </c>
      <c r="D4" s="106">
        <v>43162</v>
      </c>
      <c r="E4" s="106">
        <v>43163</v>
      </c>
      <c r="F4" s="106">
        <v>43164</v>
      </c>
      <c r="G4" s="106">
        <v>43165</v>
      </c>
      <c r="H4" s="106">
        <v>43166</v>
      </c>
      <c r="I4" s="106">
        <v>43167</v>
      </c>
      <c r="J4" s="106">
        <v>43168</v>
      </c>
      <c r="K4" s="106">
        <v>43169</v>
      </c>
      <c r="L4" s="106">
        <v>43170</v>
      </c>
      <c r="M4" s="106">
        <v>43171</v>
      </c>
      <c r="N4" s="106">
        <v>43172</v>
      </c>
      <c r="O4" s="106">
        <v>43173</v>
      </c>
      <c r="P4" s="106">
        <v>43174</v>
      </c>
      <c r="Q4" s="106">
        <v>43175</v>
      </c>
      <c r="R4" s="106">
        <v>43176</v>
      </c>
      <c r="S4" s="106">
        <v>43177</v>
      </c>
      <c r="T4" s="106">
        <v>43178</v>
      </c>
      <c r="U4" s="106">
        <v>43179</v>
      </c>
      <c r="V4" s="106">
        <v>43180</v>
      </c>
      <c r="W4" s="106">
        <v>43181</v>
      </c>
      <c r="X4" s="106">
        <v>43182</v>
      </c>
      <c r="Y4" s="106">
        <v>43183</v>
      </c>
      <c r="Z4" s="106">
        <v>43184</v>
      </c>
      <c r="AA4" s="106">
        <v>43185</v>
      </c>
      <c r="AB4" s="106">
        <v>43186</v>
      </c>
      <c r="AC4" s="106">
        <v>43187</v>
      </c>
      <c r="AD4" s="106">
        <v>43188</v>
      </c>
      <c r="AE4" s="106">
        <v>43189</v>
      </c>
      <c r="AF4" s="106">
        <v>43190</v>
      </c>
      <c r="AG4" s="106"/>
      <c r="AH4" s="106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</row>
    <row r="5" spans="1:51" ht="12.75" customHeight="1">
      <c r="A5" s="107" t="s">
        <v>1</v>
      </c>
      <c r="B5" s="108">
        <v>1</v>
      </c>
      <c r="C5" s="108">
        <v>1</v>
      </c>
      <c r="D5" s="108">
        <v>1</v>
      </c>
      <c r="E5" s="108">
        <v>1</v>
      </c>
      <c r="F5" s="108">
        <v>1</v>
      </c>
      <c r="G5" s="108">
        <v>1</v>
      </c>
      <c r="H5" s="108">
        <v>1</v>
      </c>
      <c r="I5" s="108">
        <v>1</v>
      </c>
      <c r="J5" s="108">
        <v>1</v>
      </c>
      <c r="K5" s="108">
        <v>1</v>
      </c>
      <c r="L5" s="108">
        <v>1</v>
      </c>
      <c r="M5" s="108">
        <v>1</v>
      </c>
      <c r="N5" s="108">
        <v>1</v>
      </c>
      <c r="O5" s="108">
        <v>1</v>
      </c>
      <c r="P5" s="108">
        <v>1</v>
      </c>
      <c r="Q5" s="108">
        <v>1</v>
      </c>
      <c r="R5" s="108">
        <v>1</v>
      </c>
      <c r="S5" s="108">
        <v>1</v>
      </c>
      <c r="T5" s="108">
        <v>1</v>
      </c>
      <c r="U5" s="108">
        <v>1</v>
      </c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10"/>
      <c r="AR5" s="110"/>
      <c r="AS5" s="110"/>
      <c r="AT5" s="110"/>
      <c r="AU5" s="110"/>
      <c r="AV5" s="110"/>
      <c r="AW5" s="110"/>
      <c r="AX5" s="110"/>
      <c r="AY5" s="110"/>
    </row>
    <row r="6" spans="1:51" ht="12.75" customHeight="1">
      <c r="A6" s="111" t="s">
        <v>134</v>
      </c>
      <c r="B6" s="108">
        <v>1</v>
      </c>
      <c r="C6" s="108">
        <v>1</v>
      </c>
      <c r="D6" s="108">
        <v>1</v>
      </c>
      <c r="E6" s="108">
        <v>1</v>
      </c>
      <c r="F6" s="108">
        <v>1</v>
      </c>
      <c r="G6" s="108">
        <v>1</v>
      </c>
      <c r="H6" s="108">
        <v>1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108">
        <v>1</v>
      </c>
      <c r="P6" s="108">
        <v>1</v>
      </c>
      <c r="Q6" s="108">
        <v>1</v>
      </c>
      <c r="R6" s="108">
        <v>1</v>
      </c>
      <c r="S6" s="108">
        <v>1</v>
      </c>
      <c r="T6" s="108">
        <v>1</v>
      </c>
      <c r="U6" s="108">
        <v>1</v>
      </c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</row>
    <row r="7" spans="1:51" ht="12.75" customHeight="1">
      <c r="A7" s="103"/>
      <c r="B7" s="112"/>
      <c r="C7" s="112"/>
      <c r="D7" s="112"/>
      <c r="E7" s="112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</row>
    <row r="8" spans="1:51" ht="12.75" customHeight="1">
      <c r="A8" s="103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</row>
    <row r="9" spans="1:51" ht="12.75" customHeight="1">
      <c r="A9" s="103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</row>
    <row r="10" spans="1:51" ht="12.75" customHeight="1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</row>
    <row r="11" spans="1:51" ht="12.75" customHeight="1">
      <c r="A11" s="103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</row>
    <row r="12" spans="1:51" ht="12.75" customHeight="1">
      <c r="A12" s="103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</row>
    <row r="13" spans="1:51" ht="12.75" customHeight="1">
      <c r="A13" s="103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</row>
    <row r="14" spans="1:51" ht="12.75" customHeight="1">
      <c r="A14" s="103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</row>
    <row r="15" spans="1:51" ht="12.75" customHeight="1">
      <c r="A15" s="103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</row>
    <row r="16" spans="1:51" ht="12.75" customHeight="1">
      <c r="A16" s="103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</row>
    <row r="17" spans="1:51" ht="12.75" customHeight="1">
      <c r="A17" s="103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</row>
    <row r="18" spans="1:51" ht="12.75" customHeight="1">
      <c r="A18" s="103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</row>
    <row r="19" spans="1:51" ht="12.75" customHeight="1">
      <c r="A19" s="103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</row>
    <row r="20" spans="1:51" ht="12.75" customHeight="1">
      <c r="A20" s="103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</row>
    <row r="21" spans="1:51" ht="12.75" customHeight="1">
      <c r="A21" s="103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</row>
    <row r="22" spans="1:51" ht="12.75" customHeight="1">
      <c r="A22" s="103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</row>
    <row r="23" spans="1:51" ht="12.75" customHeight="1">
      <c r="A23" s="103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</row>
    <row r="24" spans="1:51" ht="12.75" customHeight="1">
      <c r="A24" s="103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</row>
    <row r="25" spans="1:51" ht="15" customHeight="1">
      <c r="A25" s="105" t="s">
        <v>1</v>
      </c>
      <c r="B25" s="274" t="s">
        <v>147</v>
      </c>
      <c r="C25" s="275"/>
      <c r="D25" s="275"/>
      <c r="E25" s="275"/>
      <c r="F25" s="275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5"/>
      <c r="R25" s="275"/>
      <c r="S25" s="275"/>
      <c r="T25" s="275"/>
      <c r="U25" s="275"/>
      <c r="V25" s="275"/>
      <c r="W25" s="275"/>
      <c r="X25" s="275"/>
      <c r="Y25" s="275"/>
      <c r="Z25" s="275"/>
      <c r="AA25" s="275"/>
      <c r="AB25" s="275"/>
      <c r="AC25" s="275"/>
      <c r="AD25" s="275"/>
      <c r="AE25" s="275"/>
      <c r="AF25" s="275"/>
      <c r="AG25" s="275"/>
      <c r="AH25" s="275"/>
      <c r="AI25" s="275"/>
      <c r="AJ25" s="275"/>
      <c r="AK25" s="275"/>
      <c r="AL25" s="275"/>
      <c r="AM25" s="275"/>
      <c r="AN25" s="276"/>
      <c r="AO25" s="274" t="s">
        <v>147</v>
      </c>
      <c r="AP25" s="275"/>
      <c r="AQ25" s="275"/>
      <c r="AR25" s="275"/>
      <c r="AS25" s="275"/>
      <c r="AT25" s="275"/>
      <c r="AU25" s="275"/>
      <c r="AV25" s="275"/>
      <c r="AW25" s="275"/>
      <c r="AX25" s="275"/>
      <c r="AY25" s="276"/>
    </row>
    <row r="26" spans="1:51" ht="12.75" customHeight="1">
      <c r="A26" s="103" t="s">
        <v>43</v>
      </c>
      <c r="B26" s="106">
        <v>43160</v>
      </c>
      <c r="C26" s="106">
        <v>43161</v>
      </c>
      <c r="D26" s="106">
        <v>43162</v>
      </c>
      <c r="E26" s="106">
        <v>43163</v>
      </c>
      <c r="F26" s="106">
        <v>43164</v>
      </c>
      <c r="G26" s="106">
        <v>43165</v>
      </c>
      <c r="H26" s="106">
        <v>43166</v>
      </c>
      <c r="I26" s="106">
        <v>43167</v>
      </c>
      <c r="J26" s="106">
        <v>43168</v>
      </c>
      <c r="K26" s="106">
        <v>43169</v>
      </c>
      <c r="L26" s="106">
        <v>43170</v>
      </c>
      <c r="M26" s="106">
        <v>43171</v>
      </c>
      <c r="N26" s="106">
        <v>43172</v>
      </c>
      <c r="O26" s="106">
        <v>43173</v>
      </c>
      <c r="P26" s="106">
        <v>43174</v>
      </c>
      <c r="Q26" s="106">
        <v>43175</v>
      </c>
      <c r="R26" s="106">
        <v>43176</v>
      </c>
      <c r="S26" s="106">
        <v>43177</v>
      </c>
      <c r="T26" s="106">
        <v>43178</v>
      </c>
      <c r="U26" s="106">
        <v>43179</v>
      </c>
      <c r="V26" s="106">
        <v>43180</v>
      </c>
      <c r="W26" s="106">
        <v>43181</v>
      </c>
      <c r="X26" s="106">
        <v>43182</v>
      </c>
      <c r="Y26" s="106">
        <v>43183</v>
      </c>
      <c r="Z26" s="106">
        <v>43184</v>
      </c>
      <c r="AA26" s="106">
        <v>43185</v>
      </c>
      <c r="AB26" s="106">
        <v>43186</v>
      </c>
      <c r="AC26" s="106">
        <v>43187</v>
      </c>
      <c r="AD26" s="106">
        <v>43188</v>
      </c>
      <c r="AE26" s="106">
        <v>43189</v>
      </c>
      <c r="AF26" s="106">
        <v>43190</v>
      </c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</row>
    <row r="27" spans="1:51" ht="12.75" customHeight="1">
      <c r="A27" s="113" t="s">
        <v>8</v>
      </c>
      <c r="B27" s="110">
        <v>1</v>
      </c>
      <c r="C27" s="110">
        <v>1</v>
      </c>
      <c r="D27" s="110">
        <v>1</v>
      </c>
      <c r="E27" s="110">
        <v>1</v>
      </c>
      <c r="F27" s="110">
        <v>1</v>
      </c>
      <c r="G27" s="110">
        <v>1</v>
      </c>
      <c r="H27" s="110">
        <v>1</v>
      </c>
      <c r="I27" s="110">
        <v>1</v>
      </c>
      <c r="J27" s="110">
        <v>1</v>
      </c>
      <c r="K27" s="110">
        <v>1</v>
      </c>
      <c r="L27" s="110">
        <v>1</v>
      </c>
      <c r="M27" s="110">
        <v>1</v>
      </c>
      <c r="N27" s="110">
        <v>1</v>
      </c>
      <c r="O27" s="110">
        <v>1</v>
      </c>
      <c r="P27" s="110">
        <v>1</v>
      </c>
      <c r="Q27" s="110">
        <v>1</v>
      </c>
      <c r="R27" s="110">
        <v>1</v>
      </c>
      <c r="S27" s="110">
        <v>1</v>
      </c>
      <c r="T27" s="110">
        <v>1</v>
      </c>
      <c r="U27" s="110">
        <v>1</v>
      </c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10"/>
      <c r="AS27" s="110"/>
      <c r="AT27" s="110"/>
      <c r="AU27" s="110"/>
      <c r="AV27" s="110"/>
      <c r="AW27" s="108"/>
      <c r="AX27" s="110"/>
      <c r="AY27" s="110"/>
    </row>
    <row r="28" spans="1:51" ht="12.75" customHeight="1">
      <c r="A28" s="113" t="s">
        <v>9</v>
      </c>
      <c r="B28" s="110">
        <v>1</v>
      </c>
      <c r="C28" s="110">
        <v>1</v>
      </c>
      <c r="D28" s="110">
        <v>1</v>
      </c>
      <c r="E28" s="110">
        <v>1</v>
      </c>
      <c r="F28" s="110">
        <v>1</v>
      </c>
      <c r="G28" s="110">
        <v>1</v>
      </c>
      <c r="H28" s="110">
        <v>1</v>
      </c>
      <c r="I28" s="110">
        <v>1</v>
      </c>
      <c r="J28" s="110">
        <v>1</v>
      </c>
      <c r="K28" s="110">
        <v>1</v>
      </c>
      <c r="L28" s="110">
        <v>1</v>
      </c>
      <c r="M28" s="110">
        <v>1</v>
      </c>
      <c r="N28" s="110">
        <v>1</v>
      </c>
      <c r="O28" s="110">
        <v>1</v>
      </c>
      <c r="P28" s="110">
        <v>1</v>
      </c>
      <c r="Q28" s="110">
        <v>1</v>
      </c>
      <c r="R28" s="110">
        <v>1</v>
      </c>
      <c r="S28" s="110">
        <v>1</v>
      </c>
      <c r="T28" s="110">
        <v>1</v>
      </c>
      <c r="U28" s="110">
        <v>1</v>
      </c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10"/>
      <c r="AS28" s="110"/>
      <c r="AT28" s="110"/>
      <c r="AU28" s="110"/>
      <c r="AV28" s="110"/>
      <c r="AW28" s="108"/>
      <c r="AX28" s="110"/>
      <c r="AY28" s="110"/>
    </row>
    <row r="29" spans="1:51" ht="12.75" customHeight="1">
      <c r="A29" s="113" t="s">
        <v>10</v>
      </c>
      <c r="B29" s="110">
        <v>1</v>
      </c>
      <c r="C29" s="110">
        <v>1</v>
      </c>
      <c r="D29" s="110">
        <v>1</v>
      </c>
      <c r="E29" s="110">
        <v>1</v>
      </c>
      <c r="F29" s="110">
        <v>1</v>
      </c>
      <c r="G29" s="110">
        <v>1</v>
      </c>
      <c r="H29" s="110">
        <v>1</v>
      </c>
      <c r="I29" s="110">
        <v>1</v>
      </c>
      <c r="J29" s="110">
        <v>1</v>
      </c>
      <c r="K29" s="110">
        <v>1</v>
      </c>
      <c r="L29" s="110">
        <v>1</v>
      </c>
      <c r="M29" s="110">
        <v>1</v>
      </c>
      <c r="N29" s="110">
        <v>1</v>
      </c>
      <c r="O29" s="110">
        <v>1</v>
      </c>
      <c r="P29" s="110">
        <v>1</v>
      </c>
      <c r="Q29" s="110">
        <v>1</v>
      </c>
      <c r="R29" s="110">
        <v>1</v>
      </c>
      <c r="S29" s="110">
        <v>1</v>
      </c>
      <c r="T29" s="110">
        <v>1</v>
      </c>
      <c r="U29" s="110">
        <v>1</v>
      </c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10"/>
      <c r="AS29" s="110"/>
      <c r="AT29" s="110"/>
      <c r="AU29" s="110"/>
      <c r="AV29" s="110"/>
      <c r="AW29" s="108"/>
      <c r="AX29" s="110"/>
      <c r="AY29" s="110"/>
    </row>
    <row r="30" spans="1:51" ht="12.75" customHeight="1">
      <c r="A30" s="113" t="s">
        <v>11</v>
      </c>
      <c r="B30" s="110">
        <v>1</v>
      </c>
      <c r="C30" s="110">
        <v>1</v>
      </c>
      <c r="D30" s="110">
        <v>1</v>
      </c>
      <c r="E30" s="110">
        <v>1</v>
      </c>
      <c r="F30" s="110">
        <v>1</v>
      </c>
      <c r="G30" s="110">
        <v>1</v>
      </c>
      <c r="H30" s="110">
        <v>1</v>
      </c>
      <c r="I30" s="110">
        <v>1</v>
      </c>
      <c r="J30" s="110">
        <v>1</v>
      </c>
      <c r="K30" s="110">
        <v>1</v>
      </c>
      <c r="L30" s="110">
        <v>1</v>
      </c>
      <c r="M30" s="110">
        <v>1</v>
      </c>
      <c r="N30" s="110">
        <v>1</v>
      </c>
      <c r="O30" s="110">
        <v>1</v>
      </c>
      <c r="P30" s="110">
        <v>1</v>
      </c>
      <c r="Q30" s="110">
        <v>1</v>
      </c>
      <c r="R30" s="110">
        <v>1</v>
      </c>
      <c r="S30" s="110">
        <v>1</v>
      </c>
      <c r="T30" s="110">
        <v>1</v>
      </c>
      <c r="U30" s="110">
        <v>1</v>
      </c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10"/>
      <c r="AS30" s="110"/>
      <c r="AT30" s="110"/>
      <c r="AU30" s="110"/>
      <c r="AV30" s="110"/>
      <c r="AW30" s="108"/>
      <c r="AX30" s="110"/>
      <c r="AY30" s="110"/>
    </row>
    <row r="31" spans="1:51" ht="12.75" customHeight="1">
      <c r="A31" s="113" t="s">
        <v>12</v>
      </c>
      <c r="B31" s="110">
        <v>1</v>
      </c>
      <c r="C31" s="110">
        <v>1</v>
      </c>
      <c r="D31" s="110">
        <v>1</v>
      </c>
      <c r="E31" s="110">
        <v>1</v>
      </c>
      <c r="F31" s="110">
        <v>1</v>
      </c>
      <c r="G31" s="110">
        <v>1</v>
      </c>
      <c r="H31" s="110">
        <v>1</v>
      </c>
      <c r="I31" s="110">
        <v>1</v>
      </c>
      <c r="J31" s="110">
        <v>1</v>
      </c>
      <c r="K31" s="110">
        <v>1</v>
      </c>
      <c r="L31" s="110">
        <v>1</v>
      </c>
      <c r="M31" s="110">
        <v>1</v>
      </c>
      <c r="N31" s="110">
        <v>1</v>
      </c>
      <c r="O31" s="110">
        <v>1</v>
      </c>
      <c r="P31" s="110">
        <v>1</v>
      </c>
      <c r="Q31" s="110">
        <v>1</v>
      </c>
      <c r="R31" s="110">
        <v>1</v>
      </c>
      <c r="S31" s="110">
        <v>1</v>
      </c>
      <c r="T31" s="110">
        <v>1</v>
      </c>
      <c r="U31" s="110">
        <v>1</v>
      </c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10"/>
      <c r="AS31" s="110"/>
      <c r="AT31" s="110"/>
      <c r="AU31" s="110"/>
      <c r="AV31" s="110"/>
      <c r="AW31" s="108"/>
      <c r="AX31" s="110"/>
      <c r="AY31" s="110"/>
    </row>
    <row r="32" spans="1:51" ht="12.75" customHeight="1">
      <c r="A32" s="113" t="s">
        <v>13</v>
      </c>
      <c r="B32" s="110">
        <v>1</v>
      </c>
      <c r="C32" s="110">
        <v>1</v>
      </c>
      <c r="D32" s="110">
        <v>1</v>
      </c>
      <c r="E32" s="110">
        <v>1</v>
      </c>
      <c r="F32" s="110">
        <v>1</v>
      </c>
      <c r="G32" s="110">
        <v>1</v>
      </c>
      <c r="H32" s="110">
        <v>1</v>
      </c>
      <c r="I32" s="110">
        <v>1</v>
      </c>
      <c r="J32" s="110">
        <v>1</v>
      </c>
      <c r="K32" s="110">
        <v>1</v>
      </c>
      <c r="L32" s="110">
        <v>1</v>
      </c>
      <c r="M32" s="110">
        <v>1</v>
      </c>
      <c r="N32" s="110">
        <v>1</v>
      </c>
      <c r="O32" s="110">
        <v>1</v>
      </c>
      <c r="P32" s="110">
        <v>1</v>
      </c>
      <c r="Q32" s="110">
        <v>1</v>
      </c>
      <c r="R32" s="110">
        <v>1</v>
      </c>
      <c r="S32" s="110">
        <v>1</v>
      </c>
      <c r="T32" s="110">
        <v>1</v>
      </c>
      <c r="U32" s="110">
        <v>1</v>
      </c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10"/>
      <c r="AS32" s="110"/>
      <c r="AT32" s="110"/>
      <c r="AU32" s="110"/>
      <c r="AV32" s="110"/>
      <c r="AW32" s="108"/>
      <c r="AX32" s="110"/>
      <c r="AY32" s="110"/>
    </row>
    <row r="33" spans="1:51" ht="12.75" customHeight="1">
      <c r="A33" s="113" t="s">
        <v>14</v>
      </c>
      <c r="B33" s="110">
        <v>1</v>
      </c>
      <c r="C33" s="110">
        <v>1</v>
      </c>
      <c r="D33" s="110">
        <v>1</v>
      </c>
      <c r="E33" s="110">
        <v>1</v>
      </c>
      <c r="F33" s="110">
        <v>1</v>
      </c>
      <c r="G33" s="110">
        <v>1</v>
      </c>
      <c r="H33" s="110">
        <v>1</v>
      </c>
      <c r="I33" s="110">
        <v>1</v>
      </c>
      <c r="J33" s="110">
        <v>1</v>
      </c>
      <c r="K33" s="110">
        <v>1</v>
      </c>
      <c r="L33" s="110">
        <v>1</v>
      </c>
      <c r="M33" s="110">
        <v>1</v>
      </c>
      <c r="N33" s="110">
        <v>1</v>
      </c>
      <c r="O33" s="110">
        <v>1</v>
      </c>
      <c r="P33" s="110">
        <v>1</v>
      </c>
      <c r="Q33" s="110">
        <v>1</v>
      </c>
      <c r="R33" s="110">
        <v>1</v>
      </c>
      <c r="S33" s="110">
        <v>1</v>
      </c>
      <c r="T33" s="110">
        <v>1</v>
      </c>
      <c r="U33" s="110">
        <v>1</v>
      </c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10"/>
      <c r="AS33" s="110"/>
      <c r="AT33" s="110"/>
      <c r="AU33" s="110"/>
      <c r="AV33" s="110"/>
      <c r="AW33" s="108"/>
      <c r="AX33" s="110"/>
      <c r="AY33" s="110"/>
    </row>
    <row r="34" spans="1:51" ht="12.75" customHeight="1">
      <c r="A34" s="113" t="s">
        <v>15</v>
      </c>
      <c r="B34" s="110">
        <v>1</v>
      </c>
      <c r="C34" s="110">
        <v>1</v>
      </c>
      <c r="D34" s="110">
        <v>1</v>
      </c>
      <c r="E34" s="110">
        <v>1</v>
      </c>
      <c r="F34" s="110">
        <v>1</v>
      </c>
      <c r="G34" s="110">
        <v>1</v>
      </c>
      <c r="H34" s="110">
        <v>1</v>
      </c>
      <c r="I34" s="110">
        <v>1</v>
      </c>
      <c r="J34" s="110">
        <v>1</v>
      </c>
      <c r="K34" s="110">
        <v>1</v>
      </c>
      <c r="L34" s="110">
        <v>1</v>
      </c>
      <c r="M34" s="110">
        <v>1</v>
      </c>
      <c r="N34" s="110">
        <v>1</v>
      </c>
      <c r="O34" s="110">
        <v>1</v>
      </c>
      <c r="P34" s="110">
        <v>1</v>
      </c>
      <c r="Q34" s="110">
        <v>1</v>
      </c>
      <c r="R34" s="110">
        <v>1</v>
      </c>
      <c r="S34" s="110">
        <v>1</v>
      </c>
      <c r="T34" s="110">
        <v>1</v>
      </c>
      <c r="U34" s="110">
        <v>1</v>
      </c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10"/>
      <c r="AS34" s="110"/>
      <c r="AT34" s="110"/>
      <c r="AU34" s="110"/>
      <c r="AV34" s="110"/>
      <c r="AW34" s="108"/>
      <c r="AX34" s="110"/>
      <c r="AY34" s="110"/>
    </row>
    <row r="35" spans="1:51" ht="12.75" customHeight="1">
      <c r="A35" s="113" t="s">
        <v>16</v>
      </c>
      <c r="B35" s="110">
        <v>1</v>
      </c>
      <c r="C35" s="110">
        <v>1</v>
      </c>
      <c r="D35" s="110">
        <v>1</v>
      </c>
      <c r="E35" s="110">
        <v>1</v>
      </c>
      <c r="F35" s="110">
        <v>1</v>
      </c>
      <c r="G35" s="110">
        <v>1</v>
      </c>
      <c r="H35" s="110">
        <v>1</v>
      </c>
      <c r="I35" s="110">
        <v>1</v>
      </c>
      <c r="J35" s="110">
        <v>1</v>
      </c>
      <c r="K35" s="110">
        <v>1</v>
      </c>
      <c r="L35" s="110">
        <v>1</v>
      </c>
      <c r="M35" s="110">
        <v>1</v>
      </c>
      <c r="N35" s="110">
        <v>1</v>
      </c>
      <c r="O35" s="110">
        <v>1</v>
      </c>
      <c r="P35" s="110">
        <v>1</v>
      </c>
      <c r="Q35" s="110">
        <v>1</v>
      </c>
      <c r="R35" s="110">
        <v>1</v>
      </c>
      <c r="S35" s="110">
        <v>1</v>
      </c>
      <c r="T35" s="110">
        <v>1</v>
      </c>
      <c r="U35" s="110">
        <v>1</v>
      </c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10"/>
      <c r="AS35" s="110"/>
      <c r="AT35" s="110"/>
      <c r="AU35" s="110"/>
      <c r="AV35" s="110"/>
      <c r="AW35" s="108"/>
      <c r="AX35" s="110"/>
      <c r="AY35" s="110"/>
    </row>
    <row r="36" spans="1:51" ht="12.75" customHeight="1">
      <c r="A36" s="113" t="s">
        <v>17</v>
      </c>
      <c r="B36" s="110">
        <v>1</v>
      </c>
      <c r="C36" s="110">
        <v>1</v>
      </c>
      <c r="D36" s="110">
        <v>1</v>
      </c>
      <c r="E36" s="110">
        <v>1</v>
      </c>
      <c r="F36" s="110">
        <v>1</v>
      </c>
      <c r="G36" s="110">
        <v>1</v>
      </c>
      <c r="H36" s="110">
        <v>1</v>
      </c>
      <c r="I36" s="110">
        <v>1</v>
      </c>
      <c r="J36" s="110">
        <v>1</v>
      </c>
      <c r="K36" s="110">
        <v>1</v>
      </c>
      <c r="L36" s="110">
        <v>1</v>
      </c>
      <c r="M36" s="110">
        <v>1</v>
      </c>
      <c r="N36" s="110">
        <v>1</v>
      </c>
      <c r="O36" s="110">
        <v>1</v>
      </c>
      <c r="P36" s="110">
        <v>1</v>
      </c>
      <c r="Q36" s="110">
        <v>1</v>
      </c>
      <c r="R36" s="110">
        <v>1</v>
      </c>
      <c r="S36" s="110">
        <v>1</v>
      </c>
      <c r="T36" s="110">
        <v>1</v>
      </c>
      <c r="U36" s="110">
        <v>1</v>
      </c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4"/>
      <c r="AH36" s="114"/>
      <c r="AI36" s="114"/>
      <c r="AJ36" s="114"/>
      <c r="AK36" s="114"/>
      <c r="AL36" s="114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</row>
    <row r="37" spans="1:51" ht="12.75" customHeight="1">
      <c r="A37" s="103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</row>
    <row r="38" spans="1:51" ht="12.75" customHeight="1">
      <c r="A38" s="103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</row>
    <row r="39" spans="1:51" ht="12.75" customHeight="1">
      <c r="A39" s="103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</row>
    <row r="40" spans="1:51" ht="12.75" customHeight="1">
      <c r="A40" s="103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</row>
    <row r="41" spans="1:51" ht="12.75" customHeight="1">
      <c r="A41" s="103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</row>
    <row r="42" spans="1:51" ht="12.75" customHeight="1">
      <c r="A42" s="103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</row>
    <row r="43" spans="1:51" ht="12.75" customHeight="1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</row>
    <row r="44" spans="1:51" ht="12.75" customHeight="1">
      <c r="A44" s="103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</row>
    <row r="45" spans="1:51" ht="12.75" customHeight="1">
      <c r="A45" s="103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</row>
    <row r="46" spans="1:51" ht="12.75" customHeight="1">
      <c r="A46" s="103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</row>
    <row r="47" spans="1:51" ht="12.75" customHeight="1">
      <c r="A47" s="103"/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</row>
    <row r="48" spans="1:51" ht="12.75" customHeight="1">
      <c r="A48" s="103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</row>
    <row r="49" spans="1:51" ht="12.75" customHeight="1">
      <c r="A49" s="103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</row>
    <row r="50" spans="1:51" ht="12.75" customHeight="1">
      <c r="A50" s="103"/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</row>
    <row r="51" spans="1:51" ht="12.75" customHeight="1">
      <c r="A51" s="103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</row>
    <row r="52" spans="1:51" ht="12.75" customHeight="1">
      <c r="A52" s="103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</row>
    <row r="53" spans="1:51" ht="12.75" customHeight="1">
      <c r="A53" s="103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</row>
    <row r="54" spans="1:51" ht="12.75" customHeight="1">
      <c r="A54" s="103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</row>
    <row r="55" spans="1:51" ht="12.75" customHeight="1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</row>
    <row r="56" spans="1:51" ht="12.75" customHeight="1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</row>
    <row r="57" spans="1:51" ht="12.75" customHeight="1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</row>
    <row r="58" spans="1:51" ht="12.75" customHeight="1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</row>
    <row r="59" spans="1:51" ht="15" customHeight="1">
      <c r="A59" s="105" t="s">
        <v>134</v>
      </c>
      <c r="B59" s="274" t="s">
        <v>147</v>
      </c>
      <c r="C59" s="275"/>
      <c r="D59" s="275"/>
      <c r="E59" s="275"/>
      <c r="F59" s="275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5"/>
      <c r="R59" s="275"/>
      <c r="S59" s="275"/>
      <c r="T59" s="275"/>
      <c r="U59" s="275"/>
      <c r="V59" s="275"/>
      <c r="W59" s="275"/>
      <c r="X59" s="275"/>
      <c r="Y59" s="275"/>
      <c r="Z59" s="275"/>
      <c r="AA59" s="275"/>
      <c r="AB59" s="275"/>
      <c r="AC59" s="275"/>
      <c r="AD59" s="275"/>
      <c r="AE59" s="275"/>
      <c r="AF59" s="275"/>
      <c r="AG59" s="275"/>
      <c r="AH59" s="275"/>
      <c r="AI59" s="275"/>
      <c r="AJ59" s="275"/>
      <c r="AK59" s="275"/>
      <c r="AL59" s="275"/>
      <c r="AM59" s="275"/>
      <c r="AN59" s="276"/>
      <c r="AO59" s="274" t="s">
        <v>147</v>
      </c>
      <c r="AP59" s="275"/>
      <c r="AQ59" s="275"/>
      <c r="AR59" s="275"/>
      <c r="AS59" s="275"/>
      <c r="AT59" s="275"/>
      <c r="AU59" s="275"/>
      <c r="AV59" s="275"/>
      <c r="AW59" s="275"/>
      <c r="AX59" s="275"/>
      <c r="AY59" s="276"/>
    </row>
    <row r="60" spans="1:51" ht="12.75" customHeight="1">
      <c r="A60" s="103" t="s">
        <v>43</v>
      </c>
      <c r="B60" s="106">
        <v>43160</v>
      </c>
      <c r="C60" s="106">
        <v>43161</v>
      </c>
      <c r="D60" s="106">
        <v>43162</v>
      </c>
      <c r="E60" s="106">
        <v>43163</v>
      </c>
      <c r="F60" s="106">
        <v>43164</v>
      </c>
      <c r="G60" s="106">
        <v>43165</v>
      </c>
      <c r="H60" s="106">
        <v>43166</v>
      </c>
      <c r="I60" s="106">
        <v>43167</v>
      </c>
      <c r="J60" s="106">
        <v>43168</v>
      </c>
      <c r="K60" s="106">
        <v>43169</v>
      </c>
      <c r="L60" s="106">
        <v>43170</v>
      </c>
      <c r="M60" s="106">
        <v>43171</v>
      </c>
      <c r="N60" s="106">
        <v>43172</v>
      </c>
      <c r="O60" s="106">
        <v>43173</v>
      </c>
      <c r="P60" s="106">
        <v>43174</v>
      </c>
      <c r="Q60" s="106">
        <v>43175</v>
      </c>
      <c r="R60" s="106">
        <v>43176</v>
      </c>
      <c r="S60" s="106">
        <v>43177</v>
      </c>
      <c r="T60" s="106">
        <v>43178</v>
      </c>
      <c r="U60" s="106">
        <v>43179</v>
      </c>
      <c r="V60" s="106">
        <v>43180</v>
      </c>
      <c r="W60" s="106">
        <v>43181</v>
      </c>
      <c r="X60" s="106">
        <v>43182</v>
      </c>
      <c r="Y60" s="106">
        <v>43183</v>
      </c>
      <c r="Z60" s="106">
        <v>43184</v>
      </c>
      <c r="AA60" s="106">
        <v>43185</v>
      </c>
      <c r="AB60" s="106">
        <v>43186</v>
      </c>
      <c r="AC60" s="106">
        <v>43187</v>
      </c>
      <c r="AD60" s="106">
        <v>43188</v>
      </c>
      <c r="AE60" s="106">
        <v>43189</v>
      </c>
      <c r="AF60" s="106">
        <v>43190</v>
      </c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</row>
    <row r="61" spans="1:51" ht="12.75" customHeight="1">
      <c r="A61" s="116" t="s">
        <v>16</v>
      </c>
      <c r="B61" s="108">
        <v>1</v>
      </c>
      <c r="C61" s="108">
        <v>1</v>
      </c>
      <c r="D61" s="108">
        <v>1</v>
      </c>
      <c r="E61" s="108">
        <v>1</v>
      </c>
      <c r="F61" s="108">
        <v>1</v>
      </c>
      <c r="G61" s="108">
        <v>1</v>
      </c>
      <c r="H61" s="108">
        <v>1</v>
      </c>
      <c r="I61" s="108">
        <v>1</v>
      </c>
      <c r="J61" s="108">
        <v>1</v>
      </c>
      <c r="K61" s="108">
        <v>1</v>
      </c>
      <c r="L61" s="108">
        <v>1</v>
      </c>
      <c r="M61" s="108">
        <v>1</v>
      </c>
      <c r="N61" s="108">
        <v>1</v>
      </c>
      <c r="O61" s="108">
        <v>1</v>
      </c>
      <c r="P61" s="108">
        <v>1</v>
      </c>
      <c r="Q61" s="108">
        <v>1</v>
      </c>
      <c r="R61" s="108">
        <v>1</v>
      </c>
      <c r="S61" s="108">
        <v>1</v>
      </c>
      <c r="T61" s="108">
        <v>1</v>
      </c>
      <c r="U61" s="108">
        <v>1</v>
      </c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  <c r="AK61" s="108"/>
      <c r="AL61" s="108"/>
      <c r="AM61" s="108"/>
      <c r="AN61" s="108"/>
      <c r="AO61" s="108"/>
      <c r="AP61" s="108"/>
      <c r="AQ61" s="110"/>
      <c r="AR61" s="110"/>
      <c r="AS61" s="110"/>
      <c r="AT61" s="110"/>
      <c r="AU61" s="110"/>
      <c r="AV61" s="110"/>
      <c r="AW61" s="110"/>
      <c r="AX61" s="110"/>
      <c r="AY61" s="110"/>
    </row>
    <row r="62" spans="1:51" ht="12.75" customHeight="1">
      <c r="A62" s="116" t="s">
        <v>25</v>
      </c>
      <c r="B62" s="108">
        <v>1</v>
      </c>
      <c r="C62" s="108">
        <v>1</v>
      </c>
      <c r="D62" s="108">
        <v>1</v>
      </c>
      <c r="E62" s="108">
        <v>1</v>
      </c>
      <c r="F62" s="108">
        <v>1</v>
      </c>
      <c r="G62" s="108">
        <v>1</v>
      </c>
      <c r="H62" s="108">
        <v>1</v>
      </c>
      <c r="I62" s="108">
        <v>1</v>
      </c>
      <c r="J62" s="108">
        <v>1</v>
      </c>
      <c r="K62" s="108">
        <v>1</v>
      </c>
      <c r="L62" s="108">
        <v>1</v>
      </c>
      <c r="M62" s="108">
        <v>1</v>
      </c>
      <c r="N62" s="108">
        <v>1</v>
      </c>
      <c r="O62" s="108">
        <v>1</v>
      </c>
      <c r="P62" s="108">
        <v>1</v>
      </c>
      <c r="Q62" s="108">
        <v>1</v>
      </c>
      <c r="R62" s="108">
        <v>1</v>
      </c>
      <c r="S62" s="108">
        <v>1</v>
      </c>
      <c r="T62" s="108">
        <v>1</v>
      </c>
      <c r="U62" s="108">
        <v>1</v>
      </c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10"/>
      <c r="AR62" s="110"/>
      <c r="AS62" s="110"/>
      <c r="AT62" s="110"/>
      <c r="AU62" s="110"/>
      <c r="AV62" s="110"/>
      <c r="AW62" s="110"/>
      <c r="AX62" s="110"/>
      <c r="AY62" s="110"/>
    </row>
    <row r="63" spans="1:51" ht="12.75" customHeight="1">
      <c r="A63" s="116" t="s">
        <v>17</v>
      </c>
      <c r="B63" s="108">
        <v>1</v>
      </c>
      <c r="C63" s="108">
        <v>1</v>
      </c>
      <c r="D63" s="108">
        <v>1</v>
      </c>
      <c r="E63" s="108">
        <v>1</v>
      </c>
      <c r="F63" s="108">
        <v>1</v>
      </c>
      <c r="G63" s="108">
        <v>1</v>
      </c>
      <c r="H63" s="108">
        <v>1</v>
      </c>
      <c r="I63" s="108">
        <v>1</v>
      </c>
      <c r="J63" s="108">
        <v>1</v>
      </c>
      <c r="K63" s="108">
        <v>1</v>
      </c>
      <c r="L63" s="108">
        <v>1</v>
      </c>
      <c r="M63" s="108">
        <v>1</v>
      </c>
      <c r="N63" s="108">
        <v>1</v>
      </c>
      <c r="O63" s="108">
        <v>1</v>
      </c>
      <c r="P63" s="108">
        <v>1</v>
      </c>
      <c r="Q63" s="108">
        <v>1</v>
      </c>
      <c r="R63" s="108">
        <v>1</v>
      </c>
      <c r="S63" s="108">
        <v>1</v>
      </c>
      <c r="T63" s="108">
        <v>1</v>
      </c>
      <c r="U63" s="108">
        <v>1</v>
      </c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  <c r="AK63" s="108"/>
      <c r="AL63" s="108"/>
      <c r="AM63" s="108"/>
      <c r="AN63" s="108"/>
      <c r="AO63" s="108"/>
      <c r="AP63" s="108"/>
      <c r="AQ63" s="110"/>
      <c r="AR63" s="110"/>
      <c r="AS63" s="110"/>
      <c r="AT63" s="110"/>
      <c r="AU63" s="110"/>
      <c r="AV63" s="110"/>
      <c r="AW63" s="110"/>
      <c r="AX63" s="110"/>
      <c r="AY63" s="110"/>
    </row>
    <row r="64" spans="1:51" ht="12.75" customHeight="1">
      <c r="A64" s="116" t="s">
        <v>9</v>
      </c>
      <c r="B64" s="108">
        <v>1</v>
      </c>
      <c r="C64" s="108">
        <v>1</v>
      </c>
      <c r="D64" s="108">
        <v>1</v>
      </c>
      <c r="E64" s="108">
        <v>1</v>
      </c>
      <c r="F64" s="108">
        <v>1</v>
      </c>
      <c r="G64" s="108">
        <v>1</v>
      </c>
      <c r="H64" s="108">
        <v>1</v>
      </c>
      <c r="I64" s="108">
        <v>1</v>
      </c>
      <c r="J64" s="108">
        <v>1</v>
      </c>
      <c r="K64" s="108">
        <v>1</v>
      </c>
      <c r="L64" s="108">
        <v>1</v>
      </c>
      <c r="M64" s="108">
        <v>1</v>
      </c>
      <c r="N64" s="108">
        <v>1</v>
      </c>
      <c r="O64" s="108">
        <v>1</v>
      </c>
      <c r="P64" s="108">
        <v>1</v>
      </c>
      <c r="Q64" s="108">
        <v>1</v>
      </c>
      <c r="R64" s="108">
        <v>1</v>
      </c>
      <c r="S64" s="108">
        <v>1</v>
      </c>
      <c r="T64" s="108">
        <v>1</v>
      </c>
      <c r="U64" s="108">
        <v>1</v>
      </c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10"/>
      <c r="AR64" s="110"/>
      <c r="AS64" s="110"/>
      <c r="AT64" s="110"/>
      <c r="AU64" s="110"/>
      <c r="AV64" s="110"/>
      <c r="AW64" s="110"/>
      <c r="AX64" s="110"/>
      <c r="AY64" s="110"/>
    </row>
    <row r="65" spans="1:51" ht="12.75" customHeight="1">
      <c r="A65" s="116" t="s">
        <v>26</v>
      </c>
      <c r="B65" s="108">
        <v>1</v>
      </c>
      <c r="C65" s="108">
        <v>1</v>
      </c>
      <c r="D65" s="108">
        <v>1</v>
      </c>
      <c r="E65" s="108">
        <v>1</v>
      </c>
      <c r="F65" s="108">
        <v>1</v>
      </c>
      <c r="G65" s="108">
        <v>1</v>
      </c>
      <c r="H65" s="108">
        <v>1</v>
      </c>
      <c r="I65" s="108">
        <v>1</v>
      </c>
      <c r="J65" s="108">
        <v>1</v>
      </c>
      <c r="K65" s="108">
        <v>1</v>
      </c>
      <c r="L65" s="108">
        <v>1</v>
      </c>
      <c r="M65" s="108">
        <v>1</v>
      </c>
      <c r="N65" s="108">
        <v>1</v>
      </c>
      <c r="O65" s="108">
        <v>1</v>
      </c>
      <c r="P65" s="108">
        <v>1</v>
      </c>
      <c r="Q65" s="108">
        <v>1</v>
      </c>
      <c r="R65" s="108">
        <v>1</v>
      </c>
      <c r="S65" s="108">
        <v>1</v>
      </c>
      <c r="T65" s="108">
        <v>1</v>
      </c>
      <c r="U65" s="108">
        <v>1</v>
      </c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8"/>
      <c r="AI65" s="108"/>
      <c r="AJ65" s="108"/>
      <c r="AK65" s="108"/>
      <c r="AL65" s="108"/>
      <c r="AM65" s="108"/>
      <c r="AN65" s="108"/>
      <c r="AO65" s="108"/>
      <c r="AP65" s="108"/>
      <c r="AQ65" s="110"/>
      <c r="AR65" s="110"/>
      <c r="AS65" s="110"/>
      <c r="AT65" s="110"/>
      <c r="AU65" s="110"/>
      <c r="AV65" s="110"/>
      <c r="AW65" s="110"/>
      <c r="AX65" s="110"/>
      <c r="AY65" s="110"/>
    </row>
    <row r="66" spans="1:51" ht="12.75" customHeight="1">
      <c r="A66" s="116" t="s">
        <v>27</v>
      </c>
      <c r="B66" s="108">
        <v>1</v>
      </c>
      <c r="C66" s="108">
        <v>1</v>
      </c>
      <c r="D66" s="108">
        <v>1</v>
      </c>
      <c r="E66" s="108">
        <v>1</v>
      </c>
      <c r="F66" s="108">
        <v>1</v>
      </c>
      <c r="G66" s="108">
        <v>1</v>
      </c>
      <c r="H66" s="108">
        <v>1</v>
      </c>
      <c r="I66" s="108">
        <v>1</v>
      </c>
      <c r="J66" s="108">
        <v>1</v>
      </c>
      <c r="K66" s="108">
        <v>1</v>
      </c>
      <c r="L66" s="108">
        <v>1</v>
      </c>
      <c r="M66" s="108">
        <v>1</v>
      </c>
      <c r="N66" s="108">
        <v>1</v>
      </c>
      <c r="O66" s="108">
        <v>1</v>
      </c>
      <c r="P66" s="108">
        <v>1</v>
      </c>
      <c r="Q66" s="108">
        <v>1</v>
      </c>
      <c r="R66" s="108">
        <v>1</v>
      </c>
      <c r="S66" s="108">
        <v>1</v>
      </c>
      <c r="T66" s="108">
        <v>1</v>
      </c>
      <c r="U66" s="108">
        <v>1</v>
      </c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10"/>
      <c r="AR66" s="110"/>
      <c r="AS66" s="110"/>
      <c r="AT66" s="110"/>
      <c r="AU66" s="110"/>
      <c r="AV66" s="110"/>
      <c r="AW66" s="110"/>
      <c r="AX66" s="110"/>
      <c r="AY66" s="110"/>
    </row>
    <row r="67" spans="1:51" ht="12.75" customHeight="1">
      <c r="A67" s="116" t="s">
        <v>10</v>
      </c>
      <c r="B67" s="108">
        <v>1</v>
      </c>
      <c r="C67" s="108">
        <v>1</v>
      </c>
      <c r="D67" s="108">
        <v>1</v>
      </c>
      <c r="E67" s="108">
        <v>1</v>
      </c>
      <c r="F67" s="108">
        <v>1</v>
      </c>
      <c r="G67" s="108">
        <v>1</v>
      </c>
      <c r="H67" s="108">
        <v>1</v>
      </c>
      <c r="I67" s="108">
        <v>1</v>
      </c>
      <c r="J67" s="108">
        <v>1</v>
      </c>
      <c r="K67" s="108">
        <v>1</v>
      </c>
      <c r="L67" s="108">
        <v>1</v>
      </c>
      <c r="M67" s="108">
        <v>1</v>
      </c>
      <c r="N67" s="108">
        <v>1</v>
      </c>
      <c r="O67" s="108">
        <v>1</v>
      </c>
      <c r="P67" s="108">
        <v>1</v>
      </c>
      <c r="Q67" s="108">
        <v>1</v>
      </c>
      <c r="R67" s="108">
        <v>1</v>
      </c>
      <c r="S67" s="108">
        <v>1</v>
      </c>
      <c r="T67" s="108">
        <v>1</v>
      </c>
      <c r="U67" s="108">
        <v>1</v>
      </c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14"/>
      <c r="AH67" s="114"/>
      <c r="AI67" s="114"/>
      <c r="AJ67" s="108"/>
      <c r="AK67" s="108"/>
      <c r="AL67" s="108"/>
      <c r="AM67" s="108"/>
      <c r="AN67" s="108"/>
      <c r="AO67" s="108"/>
      <c r="AP67" s="108"/>
      <c r="AQ67" s="110"/>
      <c r="AR67" s="110"/>
      <c r="AS67" s="110"/>
      <c r="AT67" s="110"/>
      <c r="AU67" s="110"/>
      <c r="AV67" s="110"/>
      <c r="AW67" s="110"/>
      <c r="AX67" s="110"/>
      <c r="AY67" s="110"/>
    </row>
    <row r="68" spans="1:51" ht="12.75" customHeight="1">
      <c r="A68" s="116" t="s">
        <v>14</v>
      </c>
      <c r="B68" s="108">
        <v>1</v>
      </c>
      <c r="C68" s="108">
        <v>1</v>
      </c>
      <c r="D68" s="108">
        <v>1</v>
      </c>
      <c r="E68" s="108">
        <v>1</v>
      </c>
      <c r="F68" s="108">
        <v>1</v>
      </c>
      <c r="G68" s="108">
        <v>1</v>
      </c>
      <c r="H68" s="108">
        <v>1</v>
      </c>
      <c r="I68" s="108">
        <v>1</v>
      </c>
      <c r="J68" s="108">
        <v>1</v>
      </c>
      <c r="K68" s="108">
        <v>1</v>
      </c>
      <c r="L68" s="108">
        <v>1</v>
      </c>
      <c r="M68" s="108">
        <v>1</v>
      </c>
      <c r="N68" s="108">
        <v>1</v>
      </c>
      <c r="O68" s="108">
        <v>1</v>
      </c>
      <c r="P68" s="108">
        <v>1</v>
      </c>
      <c r="Q68" s="108">
        <v>1</v>
      </c>
      <c r="R68" s="108">
        <v>1</v>
      </c>
      <c r="S68" s="108">
        <v>1</v>
      </c>
      <c r="T68" s="108">
        <v>1</v>
      </c>
      <c r="U68" s="108">
        <v>1</v>
      </c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10"/>
      <c r="AR68" s="110"/>
      <c r="AS68" s="110"/>
      <c r="AT68" s="110"/>
      <c r="AU68" s="110"/>
      <c r="AV68" s="110"/>
      <c r="AW68" s="110"/>
      <c r="AX68" s="110"/>
      <c r="AY68" s="110"/>
    </row>
    <row r="69" spans="1:51" ht="12.75" customHeight="1">
      <c r="A69" s="116" t="s">
        <v>28</v>
      </c>
      <c r="B69" s="20">
        <v>1</v>
      </c>
      <c r="C69" s="20">
        <v>1</v>
      </c>
      <c r="D69" s="20">
        <v>1</v>
      </c>
      <c r="E69" s="20">
        <v>1</v>
      </c>
      <c r="F69" s="20">
        <v>1</v>
      </c>
      <c r="G69" s="20">
        <v>1</v>
      </c>
      <c r="H69" s="20">
        <v>1</v>
      </c>
      <c r="I69" s="20">
        <v>1</v>
      </c>
      <c r="J69" s="20">
        <v>1</v>
      </c>
      <c r="K69" s="20">
        <v>1</v>
      </c>
      <c r="L69" s="20">
        <v>1</v>
      </c>
      <c r="M69" s="20">
        <v>1</v>
      </c>
      <c r="N69" s="20">
        <v>1</v>
      </c>
      <c r="O69" s="20">
        <v>1</v>
      </c>
      <c r="P69" s="20">
        <v>1</v>
      </c>
      <c r="Q69" s="20">
        <v>1</v>
      </c>
      <c r="R69" s="20">
        <v>1</v>
      </c>
      <c r="S69" s="20">
        <v>1</v>
      </c>
      <c r="T69" s="20">
        <v>1</v>
      </c>
      <c r="U69" s="20">
        <v>1</v>
      </c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</row>
    <row r="70" spans="1:51" ht="12.75" customHeight="1">
      <c r="A70" s="103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</row>
    <row r="71" spans="1:51" ht="12.75" customHeight="1"/>
  </sheetData>
  <mergeCells count="6">
    <mergeCell ref="B3:AN3"/>
    <mergeCell ref="AO3:AY3"/>
    <mergeCell ref="B25:AN25"/>
    <mergeCell ref="AO25:AY25"/>
    <mergeCell ref="B59:AN59"/>
    <mergeCell ref="AO59:AY5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Y71"/>
  <sheetViews>
    <sheetView zoomScale="70" zoomScaleNormal="70" workbookViewId="0">
      <selection activeCell="W17" sqref="W17"/>
    </sheetView>
  </sheetViews>
  <sheetFormatPr defaultColWidth="14.42578125" defaultRowHeight="15" customHeight="1"/>
  <cols>
    <col min="1" max="1" width="19.5703125" customWidth="1"/>
    <col min="2" max="17" width="8.7109375" customWidth="1"/>
    <col min="18" max="20" width="9.28515625" customWidth="1"/>
    <col min="21" max="51" width="8.7109375" customWidth="1"/>
  </cols>
  <sheetData>
    <row r="1" spans="1:51" ht="12.75" customHeight="1">
      <c r="A1" s="103"/>
      <c r="B1" s="104" t="s">
        <v>148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</row>
    <row r="2" spans="1:51" ht="12.75" customHeight="1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</row>
    <row r="3" spans="1:51" ht="15" customHeight="1">
      <c r="A3" s="105" t="s">
        <v>146</v>
      </c>
      <c r="B3" s="274" t="s">
        <v>147</v>
      </c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6"/>
      <c r="AO3" s="274" t="s">
        <v>147</v>
      </c>
      <c r="AP3" s="275"/>
      <c r="AQ3" s="275"/>
      <c r="AR3" s="275"/>
      <c r="AS3" s="275"/>
      <c r="AT3" s="275"/>
      <c r="AU3" s="275"/>
      <c r="AV3" s="275"/>
      <c r="AW3" s="275"/>
      <c r="AX3" s="275"/>
      <c r="AY3" s="276"/>
    </row>
    <row r="4" spans="1:51" ht="12.75" customHeight="1">
      <c r="A4" s="103" t="s">
        <v>43</v>
      </c>
      <c r="B4" s="106">
        <v>43160</v>
      </c>
      <c r="C4" s="106">
        <v>43161</v>
      </c>
      <c r="D4" s="106">
        <v>43162</v>
      </c>
      <c r="E4" s="106">
        <v>43163</v>
      </c>
      <c r="F4" s="106">
        <v>43164</v>
      </c>
      <c r="G4" s="106">
        <v>43165</v>
      </c>
      <c r="H4" s="106">
        <v>43166</v>
      </c>
      <c r="I4" s="106">
        <v>43167</v>
      </c>
      <c r="J4" s="106">
        <v>43168</v>
      </c>
      <c r="K4" s="106">
        <v>43169</v>
      </c>
      <c r="L4" s="106">
        <v>43170</v>
      </c>
      <c r="M4" s="106">
        <v>43171</v>
      </c>
      <c r="N4" s="106">
        <v>43172</v>
      </c>
      <c r="O4" s="106">
        <v>43173</v>
      </c>
      <c r="P4" s="106">
        <v>43174</v>
      </c>
      <c r="Q4" s="106">
        <v>43175</v>
      </c>
      <c r="R4" s="106">
        <v>43176</v>
      </c>
      <c r="S4" s="106">
        <v>43177</v>
      </c>
      <c r="T4" s="106">
        <v>43178</v>
      </c>
      <c r="U4" s="106">
        <v>43179</v>
      </c>
      <c r="V4" s="106">
        <v>43180</v>
      </c>
      <c r="W4" s="106">
        <v>43181</v>
      </c>
      <c r="X4" s="106">
        <v>43182</v>
      </c>
      <c r="Y4" s="106">
        <v>43183</v>
      </c>
      <c r="Z4" s="106">
        <v>43184</v>
      </c>
      <c r="AA4" s="106">
        <v>43185</v>
      </c>
      <c r="AB4" s="106">
        <v>43186</v>
      </c>
      <c r="AC4" s="106">
        <v>43187</v>
      </c>
      <c r="AD4" s="106">
        <v>43188</v>
      </c>
      <c r="AE4" s="106">
        <v>43189</v>
      </c>
      <c r="AF4" s="106">
        <v>43190</v>
      </c>
      <c r="AG4" s="106"/>
      <c r="AH4" s="106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</row>
    <row r="5" spans="1:51" ht="12.75" customHeight="1">
      <c r="A5" s="107" t="s">
        <v>1</v>
      </c>
      <c r="B5" s="108">
        <v>0.86844355953295105</v>
      </c>
      <c r="C5" s="108">
        <v>0.88</v>
      </c>
      <c r="D5" s="108">
        <v>0.88</v>
      </c>
      <c r="E5" s="108">
        <v>0.88</v>
      </c>
      <c r="F5" s="108">
        <v>0.88113889492219111</v>
      </c>
      <c r="G5" s="108">
        <v>0.88113889492219111</v>
      </c>
      <c r="H5" s="108">
        <v>0.91</v>
      </c>
      <c r="I5" s="108">
        <v>0.91</v>
      </c>
      <c r="J5" s="108">
        <v>0.91</v>
      </c>
      <c r="K5" s="108">
        <v>0.91</v>
      </c>
      <c r="L5" s="108">
        <v>0.91</v>
      </c>
      <c r="M5" s="108">
        <v>0.91</v>
      </c>
      <c r="N5" s="108">
        <v>0.90711765190101645</v>
      </c>
      <c r="O5" s="108">
        <v>0.91</v>
      </c>
      <c r="P5" s="108">
        <v>0.91</v>
      </c>
      <c r="Q5" s="108">
        <v>0.9</v>
      </c>
      <c r="R5" s="108">
        <v>0.9</v>
      </c>
      <c r="S5" s="108">
        <v>0.9</v>
      </c>
      <c r="T5" s="108">
        <v>0.9</v>
      </c>
      <c r="U5" s="108">
        <v>0.89771944170573337</v>
      </c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9"/>
      <c r="AR5" s="109"/>
      <c r="AS5" s="109"/>
      <c r="AT5" s="109"/>
      <c r="AU5" s="109"/>
      <c r="AV5" s="109"/>
      <c r="AW5" s="109"/>
      <c r="AX5" s="109"/>
      <c r="AY5" s="109"/>
    </row>
    <row r="6" spans="1:51" ht="12.75" customHeight="1">
      <c r="A6" s="111" t="s">
        <v>134</v>
      </c>
      <c r="B6" s="108">
        <v>0.93</v>
      </c>
      <c r="C6" s="108">
        <v>0.93</v>
      </c>
      <c r="D6" s="108">
        <v>0.93</v>
      </c>
      <c r="E6" s="108">
        <v>0.93</v>
      </c>
      <c r="F6" s="108">
        <v>0.91</v>
      </c>
      <c r="G6" s="108">
        <v>0.91</v>
      </c>
      <c r="H6" s="108">
        <v>0.92</v>
      </c>
      <c r="I6" s="108">
        <v>0.92</v>
      </c>
      <c r="J6" s="108">
        <v>0.92</v>
      </c>
      <c r="K6" s="108">
        <v>0.92</v>
      </c>
      <c r="L6" s="108">
        <v>0.92</v>
      </c>
      <c r="M6" s="108">
        <v>0.91</v>
      </c>
      <c r="N6" s="108">
        <v>0.89545355697316487</v>
      </c>
      <c r="O6" s="108">
        <v>0.95</v>
      </c>
      <c r="P6" s="108">
        <v>0.94</v>
      </c>
      <c r="Q6" s="108">
        <v>0.96</v>
      </c>
      <c r="R6" s="108">
        <v>0.96</v>
      </c>
      <c r="S6" s="108">
        <v>0.96</v>
      </c>
      <c r="T6" s="108">
        <v>0.96</v>
      </c>
      <c r="U6" s="108">
        <v>0.95</v>
      </c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</row>
    <row r="7" spans="1:51" ht="12.75" customHeight="1">
      <c r="A7" s="103"/>
      <c r="B7" s="112"/>
      <c r="C7" s="112"/>
      <c r="D7" s="112"/>
      <c r="E7" s="112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</row>
    <row r="8" spans="1:51" ht="12.75" customHeight="1">
      <c r="A8" s="103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</row>
    <row r="9" spans="1:51" ht="12.75" customHeight="1">
      <c r="A9" s="103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</row>
    <row r="10" spans="1:51" ht="12.75" customHeight="1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</row>
    <row r="11" spans="1:51" ht="12.75" customHeight="1">
      <c r="A11" s="103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</row>
    <row r="12" spans="1:51" ht="12.75" customHeight="1">
      <c r="A12" s="103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</row>
    <row r="13" spans="1:51" ht="12.75" customHeight="1">
      <c r="A13" s="103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</row>
    <row r="14" spans="1:51" ht="12.75" customHeight="1">
      <c r="A14" s="103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</row>
    <row r="15" spans="1:51" ht="12.75" customHeight="1">
      <c r="A15" s="103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</row>
    <row r="16" spans="1:51" ht="12.75" customHeight="1">
      <c r="A16" s="103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</row>
    <row r="17" spans="1:51" ht="12.75" customHeight="1">
      <c r="A17" s="103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</row>
    <row r="18" spans="1:51" ht="12.75" customHeight="1">
      <c r="A18" s="103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</row>
    <row r="19" spans="1:51" ht="12.75" customHeight="1">
      <c r="A19" s="103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</row>
    <row r="20" spans="1:51" ht="12.75" customHeight="1">
      <c r="A20" s="103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</row>
    <row r="21" spans="1:51" ht="12.75" customHeight="1">
      <c r="A21" s="103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</row>
    <row r="22" spans="1:51" ht="12.75" customHeight="1">
      <c r="A22" s="103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</row>
    <row r="23" spans="1:51" ht="12.75" customHeight="1">
      <c r="A23" s="103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</row>
    <row r="24" spans="1:51" ht="12.75" customHeight="1">
      <c r="A24" s="103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</row>
    <row r="25" spans="1:51" ht="15" customHeight="1">
      <c r="A25" s="105" t="s">
        <v>1</v>
      </c>
      <c r="B25" s="274" t="s">
        <v>147</v>
      </c>
      <c r="C25" s="275"/>
      <c r="D25" s="275"/>
      <c r="E25" s="275"/>
      <c r="F25" s="275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5"/>
      <c r="R25" s="275"/>
      <c r="S25" s="275"/>
      <c r="T25" s="275"/>
      <c r="U25" s="275"/>
      <c r="V25" s="275"/>
      <c r="W25" s="275"/>
      <c r="X25" s="275"/>
      <c r="Y25" s="275"/>
      <c r="Z25" s="275"/>
      <c r="AA25" s="275"/>
      <c r="AB25" s="275"/>
      <c r="AC25" s="275"/>
      <c r="AD25" s="275"/>
      <c r="AE25" s="275"/>
      <c r="AF25" s="275"/>
      <c r="AG25" s="275"/>
      <c r="AH25" s="275"/>
      <c r="AI25" s="275"/>
      <c r="AJ25" s="275"/>
      <c r="AK25" s="275"/>
      <c r="AL25" s="275"/>
      <c r="AM25" s="275"/>
      <c r="AN25" s="276"/>
      <c r="AO25" s="274" t="s">
        <v>147</v>
      </c>
      <c r="AP25" s="275"/>
      <c r="AQ25" s="275"/>
      <c r="AR25" s="275"/>
      <c r="AS25" s="275"/>
      <c r="AT25" s="275"/>
      <c r="AU25" s="275"/>
      <c r="AV25" s="275"/>
      <c r="AW25" s="275"/>
      <c r="AX25" s="275"/>
      <c r="AY25" s="276"/>
    </row>
    <row r="26" spans="1:51" ht="12.75" customHeight="1">
      <c r="A26" s="103" t="s">
        <v>43</v>
      </c>
      <c r="B26" s="106">
        <v>43160</v>
      </c>
      <c r="C26" s="106">
        <v>43161</v>
      </c>
      <c r="D26" s="106">
        <v>43162</v>
      </c>
      <c r="E26" s="106">
        <v>43163</v>
      </c>
      <c r="F26" s="106">
        <v>43164</v>
      </c>
      <c r="G26" s="106">
        <v>43165</v>
      </c>
      <c r="H26" s="106">
        <v>43166</v>
      </c>
      <c r="I26" s="106">
        <v>43167</v>
      </c>
      <c r="J26" s="106">
        <v>43168</v>
      </c>
      <c r="K26" s="106">
        <v>43169</v>
      </c>
      <c r="L26" s="106">
        <v>43170</v>
      </c>
      <c r="M26" s="106">
        <v>43171</v>
      </c>
      <c r="N26" s="106">
        <v>43172</v>
      </c>
      <c r="O26" s="106">
        <v>43173</v>
      </c>
      <c r="P26" s="106">
        <v>43174</v>
      </c>
      <c r="Q26" s="106">
        <v>43175</v>
      </c>
      <c r="R26" s="106">
        <v>43176</v>
      </c>
      <c r="S26" s="106">
        <v>43177</v>
      </c>
      <c r="T26" s="106">
        <v>43178</v>
      </c>
      <c r="U26" s="106">
        <v>43179</v>
      </c>
      <c r="V26" s="106">
        <v>43180</v>
      </c>
      <c r="W26" s="106">
        <v>43181</v>
      </c>
      <c r="X26" s="106">
        <v>43182</v>
      </c>
      <c r="Y26" s="106">
        <v>43183</v>
      </c>
      <c r="Z26" s="106">
        <v>43184</v>
      </c>
      <c r="AA26" s="106">
        <v>43185</v>
      </c>
      <c r="AB26" s="106">
        <v>43186</v>
      </c>
      <c r="AC26" s="106">
        <v>43187</v>
      </c>
      <c r="AD26" s="106">
        <v>43188</v>
      </c>
      <c r="AE26" s="106">
        <v>43189</v>
      </c>
      <c r="AF26" s="106">
        <v>43190</v>
      </c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</row>
    <row r="27" spans="1:51" ht="12.75" customHeight="1">
      <c r="A27" s="113" t="s">
        <v>8</v>
      </c>
      <c r="B27" s="109">
        <v>0.8571428571428571</v>
      </c>
      <c r="C27" s="109">
        <v>0.85119047619047616</v>
      </c>
      <c r="D27" s="109">
        <v>0.85119047619047616</v>
      </c>
      <c r="E27" s="109">
        <v>0.85119047619047616</v>
      </c>
      <c r="F27" s="109">
        <v>0.85119047619047616</v>
      </c>
      <c r="G27" s="109">
        <v>0.85119047619047616</v>
      </c>
      <c r="H27" s="108">
        <v>0.90506329113924056</v>
      </c>
      <c r="I27" s="108">
        <v>0.90506329113924056</v>
      </c>
      <c r="J27" s="108">
        <v>0.90506329113924056</v>
      </c>
      <c r="K27" s="108">
        <v>0.90506329113924056</v>
      </c>
      <c r="L27" s="108">
        <v>0.90506329113924056</v>
      </c>
      <c r="M27" s="109">
        <v>0.89873417721518989</v>
      </c>
      <c r="N27" s="109">
        <v>0.90506329113924056</v>
      </c>
      <c r="O27" s="109">
        <v>0.89873417721518989</v>
      </c>
      <c r="P27" s="109">
        <v>0.89873417721518989</v>
      </c>
      <c r="Q27" s="109">
        <v>0.90506329113924056</v>
      </c>
      <c r="R27" s="109">
        <v>0.90506329113924056</v>
      </c>
      <c r="S27" s="109">
        <v>0.90506329113924056</v>
      </c>
      <c r="T27" s="109">
        <v>0.89743589743589747</v>
      </c>
      <c r="U27" s="109">
        <v>0.89743589743589747</v>
      </c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9"/>
      <c r="AS27" s="109"/>
      <c r="AT27" s="109"/>
      <c r="AU27" s="109"/>
      <c r="AV27" s="109"/>
      <c r="AW27" s="108"/>
      <c r="AX27" s="109"/>
      <c r="AY27" s="109"/>
    </row>
    <row r="28" spans="1:51" ht="12.75" customHeight="1">
      <c r="A28" s="113" t="s">
        <v>9</v>
      </c>
      <c r="B28" s="109">
        <v>0.84210526315789469</v>
      </c>
      <c r="C28" s="109">
        <v>0.85526315789473684</v>
      </c>
      <c r="D28" s="109">
        <v>0.85526315789473684</v>
      </c>
      <c r="E28" s="109">
        <v>0.85526315789473684</v>
      </c>
      <c r="F28" s="109">
        <v>0.86184210526315785</v>
      </c>
      <c r="G28" s="109">
        <v>0.86184210526315785</v>
      </c>
      <c r="H28" s="108">
        <v>0.91608391608391604</v>
      </c>
      <c r="I28" s="108">
        <v>0.91608391608391604</v>
      </c>
      <c r="J28" s="108">
        <v>0.91608391608391604</v>
      </c>
      <c r="K28" s="108">
        <v>0.91608391608391604</v>
      </c>
      <c r="L28" s="108">
        <v>0.91608391608391604</v>
      </c>
      <c r="M28" s="109">
        <v>0.91608391608391604</v>
      </c>
      <c r="N28" s="109">
        <v>0.93006993006993011</v>
      </c>
      <c r="O28" s="109">
        <v>0.93006993006993011</v>
      </c>
      <c r="P28" s="109">
        <v>0.91608391608391604</v>
      </c>
      <c r="Q28" s="109">
        <v>0.92307692307692313</v>
      </c>
      <c r="R28" s="109">
        <v>0.92307692307692313</v>
      </c>
      <c r="S28" s="109">
        <v>0.92307692307692313</v>
      </c>
      <c r="T28" s="109">
        <v>0.93006993006993011</v>
      </c>
      <c r="U28" s="109">
        <v>0.93006993006993011</v>
      </c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9"/>
      <c r="AS28" s="109"/>
      <c r="AT28" s="109"/>
      <c r="AU28" s="109"/>
      <c r="AV28" s="109"/>
      <c r="AW28" s="108"/>
      <c r="AX28" s="109"/>
      <c r="AY28" s="109"/>
    </row>
    <row r="29" spans="1:51" ht="12.75" customHeight="1">
      <c r="A29" s="113" t="s">
        <v>10</v>
      </c>
      <c r="B29" s="109">
        <v>0.97435897435897434</v>
      </c>
      <c r="C29" s="109">
        <v>0.98290598290598286</v>
      </c>
      <c r="D29" s="109">
        <v>0.98290598290598286</v>
      </c>
      <c r="E29" s="109">
        <v>0.98290598290598286</v>
      </c>
      <c r="F29" s="109">
        <v>0.98290598290598286</v>
      </c>
      <c r="G29" s="109">
        <v>0.98290598290598286</v>
      </c>
      <c r="H29" s="108">
        <v>0.96581196581196582</v>
      </c>
      <c r="I29" s="108">
        <v>0.96581196581196582</v>
      </c>
      <c r="J29" s="108">
        <v>0.96581196581196582</v>
      </c>
      <c r="K29" s="108">
        <v>0.96581196581196582</v>
      </c>
      <c r="L29" s="108">
        <v>0.96581196581196582</v>
      </c>
      <c r="M29" s="109">
        <v>0.96581196581196582</v>
      </c>
      <c r="N29" s="109">
        <v>0.96581196581196582</v>
      </c>
      <c r="O29" s="109">
        <v>0.94871794871794868</v>
      </c>
      <c r="P29" s="109">
        <v>0.94871794871794868</v>
      </c>
      <c r="Q29" s="109">
        <v>0.90598290598290598</v>
      </c>
      <c r="R29" s="109">
        <v>0.90598290598290598</v>
      </c>
      <c r="S29" s="109">
        <v>0.90598290598290598</v>
      </c>
      <c r="T29" s="109">
        <v>0.90598290598290598</v>
      </c>
      <c r="U29" s="109">
        <v>0.90598290598290598</v>
      </c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9"/>
      <c r="AS29" s="109"/>
      <c r="AT29" s="109"/>
      <c r="AU29" s="109"/>
      <c r="AV29" s="109"/>
      <c r="AW29" s="108"/>
      <c r="AX29" s="109"/>
      <c r="AY29" s="109"/>
    </row>
    <row r="30" spans="1:51" ht="12.75" customHeight="1">
      <c r="A30" s="113" t="s">
        <v>11</v>
      </c>
      <c r="B30" s="109">
        <v>0.79175257731958759</v>
      </c>
      <c r="C30" s="109">
        <v>0.80462184873949583</v>
      </c>
      <c r="D30" s="109">
        <v>0.80462184873949583</v>
      </c>
      <c r="E30" s="109">
        <v>0.80462184873949583</v>
      </c>
      <c r="F30" s="109">
        <v>0.8</v>
      </c>
      <c r="G30" s="109">
        <v>0.8</v>
      </c>
      <c r="H30" s="108">
        <v>0.80942184154175589</v>
      </c>
      <c r="I30" s="108">
        <v>0.80942184154175589</v>
      </c>
      <c r="J30" s="108">
        <v>0.80942184154175589</v>
      </c>
      <c r="K30" s="108">
        <v>0.80942184154175589</v>
      </c>
      <c r="L30" s="108">
        <v>0.80942184154175589</v>
      </c>
      <c r="M30" s="109">
        <v>0.79288702928870292</v>
      </c>
      <c r="N30" s="109">
        <v>0.8029350104821803</v>
      </c>
      <c r="O30" s="109">
        <v>0.83974358974358976</v>
      </c>
      <c r="P30" s="109">
        <v>0.84698275862068961</v>
      </c>
      <c r="Q30" s="109">
        <v>0.83655913978494623</v>
      </c>
      <c r="R30" s="109">
        <v>0.83655913978494623</v>
      </c>
      <c r="S30" s="109">
        <v>0.83655913978494623</v>
      </c>
      <c r="T30" s="109">
        <v>0.83870967741935487</v>
      </c>
      <c r="U30" s="109">
        <v>0.82526315789473681</v>
      </c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9"/>
      <c r="AS30" s="109"/>
      <c r="AT30" s="109"/>
      <c r="AU30" s="109"/>
      <c r="AV30" s="109"/>
      <c r="AW30" s="108"/>
      <c r="AX30" s="109"/>
      <c r="AY30" s="109"/>
    </row>
    <row r="31" spans="1:51" ht="12.75" customHeight="1">
      <c r="A31" s="113" t="s">
        <v>12</v>
      </c>
      <c r="B31" s="109">
        <v>0.92270531400966183</v>
      </c>
      <c r="C31" s="109">
        <v>0.89903846153846156</v>
      </c>
      <c r="D31" s="109">
        <v>0.89903846153846156</v>
      </c>
      <c r="E31" s="109">
        <v>0.89903846153846156</v>
      </c>
      <c r="F31" s="109">
        <v>0.91866028708133973</v>
      </c>
      <c r="G31" s="109">
        <v>0.91866028708133973</v>
      </c>
      <c r="H31" s="108">
        <v>0.9138755980861244</v>
      </c>
      <c r="I31" s="108">
        <v>0.9138755980861244</v>
      </c>
      <c r="J31" s="108">
        <v>0.9138755980861244</v>
      </c>
      <c r="K31" s="108">
        <v>0.9138755980861244</v>
      </c>
      <c r="L31" s="108">
        <v>0.9138755980861244</v>
      </c>
      <c r="M31" s="109">
        <v>0.90952380952380951</v>
      </c>
      <c r="N31" s="109">
        <v>0.90952380952380951</v>
      </c>
      <c r="O31" s="109">
        <v>0.91866028708133973</v>
      </c>
      <c r="P31" s="109">
        <v>0.95121951219512191</v>
      </c>
      <c r="Q31" s="109">
        <v>0.92270531400966183</v>
      </c>
      <c r="R31" s="109">
        <v>0.92270531400966183</v>
      </c>
      <c r="S31" s="109">
        <v>0.92270531400966183</v>
      </c>
      <c r="T31" s="109">
        <v>0.93203883495145634</v>
      </c>
      <c r="U31" s="109">
        <v>0.91747572815533984</v>
      </c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9"/>
      <c r="AS31" s="109"/>
      <c r="AT31" s="109"/>
      <c r="AU31" s="109"/>
      <c r="AV31" s="109"/>
      <c r="AW31" s="108"/>
      <c r="AX31" s="109"/>
      <c r="AY31" s="109"/>
    </row>
    <row r="32" spans="1:51" ht="12.75" customHeight="1">
      <c r="A32" s="113" t="s">
        <v>13</v>
      </c>
      <c r="B32" s="109">
        <v>0.97802197802197799</v>
      </c>
      <c r="C32" s="109">
        <v>0.96703296703296704</v>
      </c>
      <c r="D32" s="109">
        <v>0.96703296703296704</v>
      </c>
      <c r="E32" s="109">
        <v>0.96703296703296704</v>
      </c>
      <c r="F32" s="109">
        <v>0.98901098901098905</v>
      </c>
      <c r="G32" s="109">
        <v>0.98901098901098905</v>
      </c>
      <c r="H32" s="108">
        <v>0.98901098901098905</v>
      </c>
      <c r="I32" s="108">
        <v>0.98901098901098905</v>
      </c>
      <c r="J32" s="108">
        <v>0.98901098901098905</v>
      </c>
      <c r="K32" s="108">
        <v>0.98901098901098905</v>
      </c>
      <c r="L32" s="108">
        <v>0.98901098901098905</v>
      </c>
      <c r="M32" s="109">
        <v>0.98901098901098905</v>
      </c>
      <c r="N32" s="109">
        <v>0.98901098901098905</v>
      </c>
      <c r="O32" s="109">
        <v>0.98901098901098905</v>
      </c>
      <c r="P32" s="109">
        <v>0.98901098901098905</v>
      </c>
      <c r="Q32" s="109">
        <v>0.97802197802197799</v>
      </c>
      <c r="R32" s="109">
        <v>0.97802197802197799</v>
      </c>
      <c r="S32" s="109">
        <v>0.97802197802197799</v>
      </c>
      <c r="T32" s="109">
        <v>0.98901098901098905</v>
      </c>
      <c r="U32" s="109">
        <v>1</v>
      </c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9"/>
      <c r="AS32" s="109"/>
      <c r="AT32" s="109"/>
      <c r="AU32" s="109"/>
      <c r="AV32" s="109"/>
      <c r="AW32" s="108"/>
      <c r="AX32" s="109"/>
      <c r="AY32" s="109"/>
    </row>
    <row r="33" spans="1:51" ht="12.75" customHeight="1">
      <c r="A33" s="113" t="s">
        <v>14</v>
      </c>
      <c r="B33" s="109">
        <v>0.74489795918367352</v>
      </c>
      <c r="C33" s="109">
        <v>0.80612244897959184</v>
      </c>
      <c r="D33" s="109">
        <v>0.80612244897959184</v>
      </c>
      <c r="E33" s="109">
        <v>0.80612244897959184</v>
      </c>
      <c r="F33" s="109">
        <v>0.79591836734693877</v>
      </c>
      <c r="G33" s="109">
        <v>0.79591836734693877</v>
      </c>
      <c r="H33" s="108">
        <v>0.90909090909090906</v>
      </c>
      <c r="I33" s="108">
        <v>0.90909090909090906</v>
      </c>
      <c r="J33" s="108">
        <v>0.90909090909090906</v>
      </c>
      <c r="K33" s="108">
        <v>0.90909090909090906</v>
      </c>
      <c r="L33" s="108">
        <v>0.90909090909090906</v>
      </c>
      <c r="M33" s="109">
        <v>0.89772727272727271</v>
      </c>
      <c r="N33" s="109">
        <v>0.88636363636363635</v>
      </c>
      <c r="O33" s="109">
        <v>0.86363636363636365</v>
      </c>
      <c r="P33" s="109">
        <v>0.90909090909090906</v>
      </c>
      <c r="Q33" s="109">
        <v>0.90909090909090906</v>
      </c>
      <c r="R33" s="109">
        <v>0.90909090909090906</v>
      </c>
      <c r="S33" s="109">
        <v>0.90909090909090906</v>
      </c>
      <c r="T33" s="109">
        <v>0.89772727272727271</v>
      </c>
      <c r="U33" s="109">
        <v>0.92045454545454541</v>
      </c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9"/>
      <c r="AS33" s="109"/>
      <c r="AT33" s="109"/>
      <c r="AU33" s="109"/>
      <c r="AV33" s="109"/>
      <c r="AW33" s="108"/>
      <c r="AX33" s="109"/>
      <c r="AY33" s="109"/>
    </row>
    <row r="34" spans="1:51" ht="12.75" customHeight="1">
      <c r="A34" s="113" t="s">
        <v>15</v>
      </c>
      <c r="B34" s="109">
        <v>0.89393939393939392</v>
      </c>
      <c r="C34" s="109">
        <v>0.91414141414141414</v>
      </c>
      <c r="D34" s="109">
        <v>0.91414141414141414</v>
      </c>
      <c r="E34" s="109">
        <v>0.91414141414141414</v>
      </c>
      <c r="F34" s="109">
        <v>0.91959798994974873</v>
      </c>
      <c r="G34" s="109">
        <v>0.91959798994974873</v>
      </c>
      <c r="H34" s="108">
        <v>0.98</v>
      </c>
      <c r="I34" s="108">
        <v>0.98</v>
      </c>
      <c r="J34" s="108">
        <v>0.98</v>
      </c>
      <c r="K34" s="108">
        <v>0.98</v>
      </c>
      <c r="L34" s="108">
        <v>0.98</v>
      </c>
      <c r="M34" s="109">
        <v>0.98</v>
      </c>
      <c r="N34" s="109">
        <v>0.98</v>
      </c>
      <c r="O34" s="109">
        <v>0.94</v>
      </c>
      <c r="P34" s="109">
        <v>0.94499999999999995</v>
      </c>
      <c r="Q34" s="109">
        <v>0.92462311557788945</v>
      </c>
      <c r="R34" s="109">
        <v>0.92462311557788945</v>
      </c>
      <c r="S34" s="109">
        <v>0.92462311557788945</v>
      </c>
      <c r="T34" s="109">
        <v>0.92462311557788945</v>
      </c>
      <c r="U34" s="109">
        <v>0.92929292929292928</v>
      </c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9"/>
      <c r="AS34" s="109"/>
      <c r="AT34" s="109"/>
      <c r="AU34" s="109"/>
      <c r="AV34" s="109"/>
      <c r="AW34" s="108"/>
      <c r="AX34" s="109"/>
      <c r="AY34" s="109"/>
    </row>
    <row r="35" spans="1:51" ht="12.75" customHeight="1">
      <c r="A35" s="113" t="s">
        <v>16</v>
      </c>
      <c r="B35" s="109">
        <v>0.875</v>
      </c>
      <c r="C35" s="109">
        <v>0.88513513513513509</v>
      </c>
      <c r="D35" s="109">
        <v>0.88513513513513509</v>
      </c>
      <c r="E35" s="109">
        <v>0.88513513513513509</v>
      </c>
      <c r="F35" s="109">
        <v>0.89527027027027029</v>
      </c>
      <c r="G35" s="109">
        <v>0.89527027027027029</v>
      </c>
      <c r="H35" s="108">
        <v>0.89189189189189189</v>
      </c>
      <c r="I35" s="108">
        <v>0.89189189189189189</v>
      </c>
      <c r="J35" s="108">
        <v>0.89189189189189189</v>
      </c>
      <c r="K35" s="108">
        <v>0.89189189189189189</v>
      </c>
      <c r="L35" s="108">
        <v>0.89189189189189189</v>
      </c>
      <c r="M35" s="109">
        <v>0.90653153153153154</v>
      </c>
      <c r="N35" s="109">
        <v>0.90540540540540537</v>
      </c>
      <c r="O35" s="109">
        <v>0.90540540540540537</v>
      </c>
      <c r="P35" s="109">
        <v>0.90878378378378377</v>
      </c>
      <c r="Q35" s="109">
        <v>0.90540540540540537</v>
      </c>
      <c r="R35" s="109">
        <v>0.90540540540540537</v>
      </c>
      <c r="S35" s="109">
        <v>0.90540540540540537</v>
      </c>
      <c r="T35" s="109">
        <v>0.90090090090090091</v>
      </c>
      <c r="U35" s="109">
        <v>0.91328828828828834</v>
      </c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9"/>
      <c r="AS35" s="109"/>
      <c r="AT35" s="109"/>
      <c r="AU35" s="109"/>
      <c r="AV35" s="109"/>
      <c r="AW35" s="108"/>
      <c r="AX35" s="109"/>
      <c r="AY35" s="109"/>
    </row>
    <row r="36" spans="1:51" ht="12.75" customHeight="1">
      <c r="A36" s="113" t="s">
        <v>17</v>
      </c>
      <c r="B36" s="109">
        <v>0.80451127819548873</v>
      </c>
      <c r="C36" s="109">
        <v>0.80451127819548873</v>
      </c>
      <c r="D36" s="109">
        <v>0.80451127819548873</v>
      </c>
      <c r="E36" s="109">
        <v>0.80451127819548873</v>
      </c>
      <c r="F36" s="109">
        <v>0.79699248120300747</v>
      </c>
      <c r="G36" s="109">
        <v>0.79699248120300747</v>
      </c>
      <c r="H36" s="108">
        <v>0.80451127819548873</v>
      </c>
      <c r="I36" s="108">
        <v>0.80451127819548873</v>
      </c>
      <c r="J36" s="108">
        <v>0.80451127819548873</v>
      </c>
      <c r="K36" s="108">
        <v>0.80451127819548873</v>
      </c>
      <c r="L36" s="108">
        <v>0.80451127819548873</v>
      </c>
      <c r="M36" s="109">
        <v>0.79699248120300747</v>
      </c>
      <c r="N36" s="109">
        <v>0.79699248120300747</v>
      </c>
      <c r="O36" s="109">
        <v>0.81954887218045114</v>
      </c>
      <c r="P36" s="109">
        <v>0.83458646616541354</v>
      </c>
      <c r="Q36" s="109">
        <v>0.78518518518518521</v>
      </c>
      <c r="R36" s="109">
        <v>0.78518518518518521</v>
      </c>
      <c r="S36" s="109">
        <v>0.78518518518518521</v>
      </c>
      <c r="T36" s="109">
        <v>0.73611111111111116</v>
      </c>
      <c r="U36" s="109">
        <v>0.73793103448275865</v>
      </c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9"/>
      <c r="AS36" s="109"/>
      <c r="AT36" s="109"/>
      <c r="AU36" s="109"/>
      <c r="AV36" s="109"/>
      <c r="AW36" s="108"/>
      <c r="AX36" s="109"/>
      <c r="AY36" s="109"/>
    </row>
    <row r="37" spans="1:51" ht="12.75" customHeight="1">
      <c r="A37" s="103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14"/>
      <c r="AH37" s="114"/>
      <c r="AI37" s="114"/>
      <c r="AJ37" s="114"/>
      <c r="AK37" s="114"/>
      <c r="AL37" s="114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</row>
    <row r="38" spans="1:51" ht="12.75" customHeight="1">
      <c r="A38" s="103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</row>
    <row r="39" spans="1:51" ht="12.75" customHeight="1">
      <c r="A39" s="103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</row>
    <row r="40" spans="1:51" ht="12.75" customHeight="1">
      <c r="A40" s="103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</row>
    <row r="41" spans="1:51" ht="12.75" customHeight="1">
      <c r="A41" s="103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</row>
    <row r="42" spans="1:51" ht="12.75" customHeight="1">
      <c r="A42" s="103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</row>
    <row r="43" spans="1:51" ht="12.75" customHeight="1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</row>
    <row r="44" spans="1:51" ht="12.75" customHeight="1">
      <c r="A44" s="103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</row>
    <row r="45" spans="1:51" ht="12.75" customHeight="1">
      <c r="A45" s="103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</row>
    <row r="46" spans="1:51" ht="12.75" customHeight="1">
      <c r="A46" s="103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</row>
    <row r="47" spans="1:51" ht="12.75" customHeight="1">
      <c r="A47" s="103"/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</row>
    <row r="48" spans="1:51" ht="12.75" customHeight="1">
      <c r="A48" s="103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</row>
    <row r="49" spans="1:51" ht="12.75" customHeight="1">
      <c r="A49" s="103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</row>
    <row r="50" spans="1:51" ht="12.75" customHeight="1">
      <c r="A50" s="103"/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</row>
    <row r="51" spans="1:51" ht="12.75" customHeight="1">
      <c r="A51" s="103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</row>
    <row r="52" spans="1:51" ht="12.75" customHeight="1">
      <c r="A52" s="103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</row>
    <row r="53" spans="1:51" ht="12.75" customHeight="1">
      <c r="A53" s="103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</row>
    <row r="54" spans="1:51" ht="12.75" customHeight="1">
      <c r="A54" s="103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</row>
    <row r="55" spans="1:51" ht="12.75" customHeight="1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</row>
    <row r="56" spans="1:51" ht="12.75" customHeight="1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</row>
    <row r="57" spans="1:51" ht="12.75" customHeight="1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</row>
    <row r="58" spans="1:51" ht="12.75" customHeight="1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</row>
    <row r="59" spans="1:51" ht="12.75" customHeight="1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</row>
    <row r="60" spans="1:51" ht="15" customHeight="1">
      <c r="A60" s="105" t="s">
        <v>134</v>
      </c>
      <c r="B60" s="274" t="s">
        <v>147</v>
      </c>
      <c r="C60" s="275"/>
      <c r="D60" s="275"/>
      <c r="E60" s="275"/>
      <c r="F60" s="275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275"/>
      <c r="Y60" s="275"/>
      <c r="Z60" s="275"/>
      <c r="AA60" s="275"/>
      <c r="AB60" s="275"/>
      <c r="AC60" s="275"/>
      <c r="AD60" s="275"/>
      <c r="AE60" s="275"/>
      <c r="AF60" s="275"/>
      <c r="AG60" s="275"/>
      <c r="AH60" s="275"/>
      <c r="AI60" s="275"/>
      <c r="AJ60" s="275"/>
      <c r="AK60" s="275"/>
      <c r="AL60" s="275"/>
      <c r="AM60" s="275"/>
      <c r="AN60" s="276"/>
      <c r="AO60" s="274" t="s">
        <v>147</v>
      </c>
      <c r="AP60" s="275"/>
      <c r="AQ60" s="275"/>
      <c r="AR60" s="275"/>
      <c r="AS60" s="275"/>
      <c r="AT60" s="275"/>
      <c r="AU60" s="275"/>
      <c r="AV60" s="275"/>
      <c r="AW60" s="275"/>
      <c r="AX60" s="275"/>
      <c r="AY60" s="276"/>
    </row>
    <row r="61" spans="1:51" ht="12.75" customHeight="1">
      <c r="A61" s="103" t="s">
        <v>43</v>
      </c>
      <c r="B61" s="106">
        <v>43160</v>
      </c>
      <c r="C61" s="106">
        <v>43161</v>
      </c>
      <c r="D61" s="106">
        <v>43162</v>
      </c>
      <c r="E61" s="106">
        <v>43163</v>
      </c>
      <c r="F61" s="106">
        <v>43164</v>
      </c>
      <c r="G61" s="106">
        <v>43165</v>
      </c>
      <c r="H61" s="106">
        <v>43166</v>
      </c>
      <c r="I61" s="106">
        <v>43167</v>
      </c>
      <c r="J61" s="106">
        <v>43168</v>
      </c>
      <c r="K61" s="106">
        <v>43169</v>
      </c>
      <c r="L61" s="106">
        <v>43170</v>
      </c>
      <c r="M61" s="106">
        <v>43171</v>
      </c>
      <c r="N61" s="106">
        <v>43172</v>
      </c>
      <c r="O61" s="106">
        <v>43173</v>
      </c>
      <c r="P61" s="106">
        <v>43174</v>
      </c>
      <c r="Q61" s="106">
        <v>43175</v>
      </c>
      <c r="R61" s="106">
        <v>43176</v>
      </c>
      <c r="S61" s="106">
        <v>43177</v>
      </c>
      <c r="T61" s="106">
        <v>43178</v>
      </c>
      <c r="U61" s="106">
        <v>43179</v>
      </c>
      <c r="V61" s="106">
        <v>43180</v>
      </c>
      <c r="W61" s="106">
        <v>43181</v>
      </c>
      <c r="X61" s="106">
        <v>43182</v>
      </c>
      <c r="Y61" s="106">
        <v>43183</v>
      </c>
      <c r="Z61" s="106">
        <v>43184</v>
      </c>
      <c r="AA61" s="106">
        <v>43185</v>
      </c>
      <c r="AB61" s="106">
        <v>43186</v>
      </c>
      <c r="AC61" s="106">
        <v>43187</v>
      </c>
      <c r="AD61" s="106">
        <v>43188</v>
      </c>
      <c r="AE61" s="106">
        <v>43189</v>
      </c>
      <c r="AF61" s="106">
        <v>43190</v>
      </c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</row>
    <row r="62" spans="1:51" ht="12.75" customHeight="1">
      <c r="A62" s="116" t="s">
        <v>16</v>
      </c>
      <c r="B62" s="109">
        <v>0.92086330935251803</v>
      </c>
      <c r="C62" s="109">
        <v>0.91608391608391604</v>
      </c>
      <c r="D62" s="109">
        <v>0.91608391608391604</v>
      </c>
      <c r="E62" s="109">
        <v>0.91608391608391604</v>
      </c>
      <c r="F62" s="109">
        <v>0.91608391608391604</v>
      </c>
      <c r="G62" s="109">
        <v>0.91608391608391604</v>
      </c>
      <c r="H62" s="108">
        <v>0.91608391608391604</v>
      </c>
      <c r="I62" s="108">
        <v>0.91608391608391604</v>
      </c>
      <c r="J62" s="108">
        <v>0.91608391608391604</v>
      </c>
      <c r="K62" s="108">
        <v>0.91608391608391604</v>
      </c>
      <c r="L62" s="108">
        <v>0.91608391608391604</v>
      </c>
      <c r="M62" s="109">
        <v>0.93706293706293708</v>
      </c>
      <c r="N62" s="109">
        <v>0.93706293706293708</v>
      </c>
      <c r="O62" s="109">
        <v>0.94405594405594406</v>
      </c>
      <c r="P62" s="109">
        <v>0.94405594405594406</v>
      </c>
      <c r="Q62" s="109">
        <v>0.95804195804195802</v>
      </c>
      <c r="R62" s="109">
        <v>0.95804195804195802</v>
      </c>
      <c r="S62" s="109">
        <v>0.95804195804195802</v>
      </c>
      <c r="T62" s="109">
        <v>0.95804195804195802</v>
      </c>
      <c r="U62" s="109">
        <v>0.95804195804195802</v>
      </c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9"/>
      <c r="AR62" s="109"/>
      <c r="AS62" s="109"/>
      <c r="AT62" s="109"/>
      <c r="AU62" s="109"/>
      <c r="AV62" s="109"/>
      <c r="AW62" s="109"/>
      <c r="AX62" s="109"/>
      <c r="AY62" s="109"/>
    </row>
    <row r="63" spans="1:51" ht="12.75" customHeight="1">
      <c r="A63" s="116" t="s">
        <v>25</v>
      </c>
      <c r="B63" s="109">
        <v>0.82608695652173914</v>
      </c>
      <c r="C63" s="109">
        <v>0.90909090909090906</v>
      </c>
      <c r="D63" s="109">
        <v>0.90909090909090906</v>
      </c>
      <c r="E63" s="109">
        <v>0.90909090909090906</v>
      </c>
      <c r="F63" s="109">
        <v>0.90909090909090906</v>
      </c>
      <c r="G63" s="109">
        <v>0.90909090909090906</v>
      </c>
      <c r="H63" s="108">
        <v>0.90151515151515149</v>
      </c>
      <c r="I63" s="108">
        <v>0.90151515151515149</v>
      </c>
      <c r="J63" s="108">
        <v>0.90151515151515149</v>
      </c>
      <c r="K63" s="108">
        <v>0.90151515151515149</v>
      </c>
      <c r="L63" s="108">
        <v>0.90151515151515149</v>
      </c>
      <c r="M63" s="109">
        <v>0.90909090909090906</v>
      </c>
      <c r="N63" s="109">
        <v>0.90909090909090906</v>
      </c>
      <c r="O63" s="109">
        <v>0.90909090909090906</v>
      </c>
      <c r="P63" s="109">
        <v>0.93023255813953487</v>
      </c>
      <c r="Q63" s="109">
        <v>0.93023255813953487</v>
      </c>
      <c r="R63" s="109">
        <v>0.93023255813953487</v>
      </c>
      <c r="S63" s="109">
        <v>0.93023255813953487</v>
      </c>
      <c r="T63" s="109">
        <v>0.93798449612403101</v>
      </c>
      <c r="U63" s="109">
        <v>0.90298507462686572</v>
      </c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8"/>
      <c r="AH63" s="108"/>
      <c r="AI63" s="108"/>
      <c r="AJ63" s="108"/>
      <c r="AK63" s="108"/>
      <c r="AL63" s="108"/>
      <c r="AM63" s="108"/>
      <c r="AN63" s="108"/>
      <c r="AO63" s="108"/>
      <c r="AP63" s="108"/>
      <c r="AQ63" s="109"/>
      <c r="AR63" s="109"/>
      <c r="AS63" s="109"/>
      <c r="AT63" s="109"/>
      <c r="AU63" s="109"/>
      <c r="AV63" s="109"/>
      <c r="AW63" s="109"/>
      <c r="AX63" s="109"/>
      <c r="AY63" s="109"/>
    </row>
    <row r="64" spans="1:51" ht="12.75" customHeight="1">
      <c r="A64" s="116" t="s">
        <v>17</v>
      </c>
      <c r="B64" s="109">
        <v>0.94586894586894588</v>
      </c>
      <c r="C64" s="109">
        <v>0.94586894586894588</v>
      </c>
      <c r="D64" s="109">
        <v>0.94586894586894588</v>
      </c>
      <c r="E64" s="109">
        <v>0.94586894586894588</v>
      </c>
      <c r="F64" s="109">
        <v>0.95156695156695159</v>
      </c>
      <c r="G64" s="109">
        <v>0.95156695156695159</v>
      </c>
      <c r="H64" s="108">
        <v>0.95441595441595439</v>
      </c>
      <c r="I64" s="108">
        <v>0.95441595441595439</v>
      </c>
      <c r="J64" s="108">
        <v>0.95441595441595439</v>
      </c>
      <c r="K64" s="108">
        <v>0.95441595441595439</v>
      </c>
      <c r="L64" s="108">
        <v>0.95441595441595439</v>
      </c>
      <c r="M64" s="109">
        <v>0.96011396011396011</v>
      </c>
      <c r="N64" s="109">
        <v>0.94871794871794868</v>
      </c>
      <c r="O64" s="109">
        <v>0.94017094017094016</v>
      </c>
      <c r="P64" s="109">
        <v>0.86243386243386244</v>
      </c>
      <c r="Q64" s="109">
        <v>0.94812680115273773</v>
      </c>
      <c r="R64" s="109">
        <v>0.94812680115273773</v>
      </c>
      <c r="S64" s="109">
        <v>0.94812680115273773</v>
      </c>
      <c r="T64" s="109">
        <v>0.94797687861271673</v>
      </c>
      <c r="U64" s="109">
        <v>0.94034090909090906</v>
      </c>
      <c r="V64" s="109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09"/>
      <c r="AR64" s="109"/>
      <c r="AS64" s="109"/>
      <c r="AT64" s="109"/>
      <c r="AU64" s="109"/>
      <c r="AV64" s="109"/>
      <c r="AW64" s="109"/>
      <c r="AX64" s="109"/>
      <c r="AY64" s="109"/>
    </row>
    <row r="65" spans="1:51" ht="12.75" customHeight="1">
      <c r="A65" s="116" t="s">
        <v>9</v>
      </c>
      <c r="B65" s="109">
        <v>0.98051948051948057</v>
      </c>
      <c r="C65" s="109">
        <v>0.98051948051948057</v>
      </c>
      <c r="D65" s="109">
        <v>0.98051948051948057</v>
      </c>
      <c r="E65" s="109">
        <v>0.98051948051948057</v>
      </c>
      <c r="F65" s="109">
        <v>0.98051948051948057</v>
      </c>
      <c r="G65" s="109">
        <v>0.98051948051948057</v>
      </c>
      <c r="H65" s="108">
        <v>0.98701298701298701</v>
      </c>
      <c r="I65" s="108">
        <v>0.98701298701298701</v>
      </c>
      <c r="J65" s="108">
        <v>0.98701298701298701</v>
      </c>
      <c r="K65" s="108">
        <v>0.98701298701298701</v>
      </c>
      <c r="L65" s="108">
        <v>0.98701298701298701</v>
      </c>
      <c r="M65" s="109">
        <v>0.98701298701298701</v>
      </c>
      <c r="N65" s="109">
        <v>1</v>
      </c>
      <c r="O65" s="109">
        <v>0.99350649350649356</v>
      </c>
      <c r="P65" s="109">
        <v>0.99350649350649356</v>
      </c>
      <c r="Q65" s="109">
        <v>1</v>
      </c>
      <c r="R65" s="109">
        <v>1</v>
      </c>
      <c r="S65" s="109">
        <v>1</v>
      </c>
      <c r="T65" s="109">
        <v>1</v>
      </c>
      <c r="U65" s="109">
        <v>1</v>
      </c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8"/>
      <c r="AH65" s="108"/>
      <c r="AI65" s="108"/>
      <c r="AJ65" s="108"/>
      <c r="AK65" s="108"/>
      <c r="AL65" s="108"/>
      <c r="AM65" s="108"/>
      <c r="AN65" s="108"/>
      <c r="AO65" s="108"/>
      <c r="AP65" s="108"/>
      <c r="AQ65" s="109"/>
      <c r="AR65" s="109"/>
      <c r="AS65" s="109"/>
      <c r="AT65" s="109"/>
      <c r="AU65" s="109"/>
      <c r="AV65" s="109"/>
      <c r="AW65" s="109"/>
      <c r="AX65" s="109"/>
      <c r="AY65" s="109"/>
    </row>
    <row r="66" spans="1:51" ht="12.75" customHeight="1">
      <c r="A66" s="116" t="s">
        <v>26</v>
      </c>
      <c r="B66" s="109">
        <v>1</v>
      </c>
      <c r="C66" s="109">
        <v>1</v>
      </c>
      <c r="D66" s="109">
        <v>1</v>
      </c>
      <c r="E66" s="109">
        <v>1</v>
      </c>
      <c r="F66" s="109">
        <v>0.87654320987654322</v>
      </c>
      <c r="G66" s="109">
        <v>0.87654320987654322</v>
      </c>
      <c r="H66" s="108">
        <v>0.9859154929577465</v>
      </c>
      <c r="I66" s="108">
        <v>0.9859154929577465</v>
      </c>
      <c r="J66" s="108">
        <v>0.9859154929577465</v>
      </c>
      <c r="K66" s="108">
        <v>0.9859154929577465</v>
      </c>
      <c r="L66" s="108">
        <v>0.9859154929577465</v>
      </c>
      <c r="M66" s="109">
        <v>0.87654320987654322</v>
      </c>
      <c r="N66" s="109">
        <v>0.87654320987654322</v>
      </c>
      <c r="O66" s="109">
        <v>0.9726027397260274</v>
      </c>
      <c r="P66" s="109">
        <v>0.9859154929577465</v>
      </c>
      <c r="Q66" s="109">
        <v>0.9859154929577465</v>
      </c>
      <c r="R66" s="109">
        <v>0.9859154929577465</v>
      </c>
      <c r="S66" s="109">
        <v>0.9859154929577465</v>
      </c>
      <c r="T66" s="109">
        <v>0.9859154929577465</v>
      </c>
      <c r="U66" s="109">
        <v>0.9859154929577465</v>
      </c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09"/>
      <c r="AR66" s="109"/>
      <c r="AS66" s="109"/>
      <c r="AT66" s="109"/>
      <c r="AU66" s="109"/>
      <c r="AV66" s="109"/>
      <c r="AW66" s="109"/>
      <c r="AX66" s="109"/>
      <c r="AY66" s="109"/>
    </row>
    <row r="67" spans="1:51" ht="12.75" customHeight="1">
      <c r="A67" s="116" t="s">
        <v>27</v>
      </c>
      <c r="B67" s="109">
        <v>0.92156862745098034</v>
      </c>
      <c r="C67" s="109">
        <v>0.85620915032679734</v>
      </c>
      <c r="D67" s="109">
        <v>0.85620915032679734</v>
      </c>
      <c r="E67" s="109">
        <v>0.85620915032679734</v>
      </c>
      <c r="F67" s="109">
        <v>0.81372549019607843</v>
      </c>
      <c r="G67" s="109">
        <v>0.81372549019607843</v>
      </c>
      <c r="H67" s="108">
        <v>0.77559912854030499</v>
      </c>
      <c r="I67" s="108">
        <v>0.77559912854030499</v>
      </c>
      <c r="J67" s="108">
        <v>0.77559912854030499</v>
      </c>
      <c r="K67" s="108">
        <v>0.77559912854030499</v>
      </c>
      <c r="L67" s="108">
        <v>0.77559912854030499</v>
      </c>
      <c r="M67" s="109">
        <v>0.7570806100217865</v>
      </c>
      <c r="N67" s="109">
        <v>0.73420479302832242</v>
      </c>
      <c r="O67" s="109">
        <v>0.95776772247360487</v>
      </c>
      <c r="P67" s="109">
        <v>0.95625942684766219</v>
      </c>
      <c r="Q67" s="109">
        <v>0.95625942684766219</v>
      </c>
      <c r="R67" s="109">
        <v>0.95625942684766219</v>
      </c>
      <c r="S67" s="109">
        <v>0.95625942684766219</v>
      </c>
      <c r="T67" s="109">
        <v>0.95776772247360487</v>
      </c>
      <c r="U67" s="109">
        <v>0.95969498910675377</v>
      </c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8"/>
      <c r="AH67" s="108"/>
      <c r="AI67" s="108"/>
      <c r="AJ67" s="108"/>
      <c r="AK67" s="108"/>
      <c r="AL67" s="108"/>
      <c r="AM67" s="108"/>
      <c r="AN67" s="108"/>
      <c r="AO67" s="108"/>
      <c r="AP67" s="108"/>
      <c r="AQ67" s="109"/>
      <c r="AR67" s="109"/>
      <c r="AS67" s="109"/>
      <c r="AT67" s="109"/>
      <c r="AU67" s="109"/>
      <c r="AV67" s="109"/>
      <c r="AW67" s="109"/>
      <c r="AX67" s="109"/>
      <c r="AY67" s="109"/>
    </row>
    <row r="68" spans="1:51" ht="12.75" customHeight="1">
      <c r="A68" s="116" t="s">
        <v>10</v>
      </c>
      <c r="B68" s="109">
        <v>0.93333333333333335</v>
      </c>
      <c r="C68" s="109">
        <v>0.93333333333333335</v>
      </c>
      <c r="D68" s="109">
        <v>0.93333333333333335</v>
      </c>
      <c r="E68" s="109">
        <v>0.93333333333333335</v>
      </c>
      <c r="F68" s="109">
        <v>0.93333333333333335</v>
      </c>
      <c r="G68" s="109">
        <v>0.93333333333333335</v>
      </c>
      <c r="H68" s="108">
        <v>0.93333333333333335</v>
      </c>
      <c r="I68" s="108">
        <v>0.93333333333333335</v>
      </c>
      <c r="J68" s="108">
        <v>0.93333333333333335</v>
      </c>
      <c r="K68" s="108">
        <v>0.93333333333333335</v>
      </c>
      <c r="L68" s="108">
        <v>0.93333333333333335</v>
      </c>
      <c r="M68" s="109">
        <v>0.93333333333333335</v>
      </c>
      <c r="N68" s="109">
        <v>0.93333333333333335</v>
      </c>
      <c r="O68" s="109">
        <v>0.93333333333333335</v>
      </c>
      <c r="P68" s="109">
        <v>0.93333333333333335</v>
      </c>
      <c r="Q68" s="109">
        <v>0.93333333333333335</v>
      </c>
      <c r="R68" s="109">
        <v>0.93333333333333335</v>
      </c>
      <c r="S68" s="109">
        <v>0.93333333333333335</v>
      </c>
      <c r="T68" s="109">
        <v>0.93333333333333335</v>
      </c>
      <c r="U68" s="109">
        <v>0.93333333333333335</v>
      </c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14"/>
      <c r="AH68" s="114"/>
      <c r="AI68" s="114"/>
      <c r="AJ68" s="108"/>
      <c r="AK68" s="108"/>
      <c r="AL68" s="108"/>
      <c r="AM68" s="108"/>
      <c r="AN68" s="108"/>
      <c r="AO68" s="108"/>
      <c r="AP68" s="108"/>
      <c r="AQ68" s="109"/>
      <c r="AR68" s="109"/>
      <c r="AS68" s="109"/>
      <c r="AT68" s="109"/>
      <c r="AU68" s="109"/>
      <c r="AV68" s="109"/>
      <c r="AW68" s="109"/>
      <c r="AX68" s="109"/>
      <c r="AY68" s="109"/>
    </row>
    <row r="69" spans="1:51" ht="12.75" customHeight="1">
      <c r="A69" s="116" t="s">
        <v>14</v>
      </c>
      <c r="B69" s="109">
        <v>0.83766233766233766</v>
      </c>
      <c r="C69" s="109">
        <v>0.97058823529411764</v>
      </c>
      <c r="D69" s="109">
        <v>0.97058823529411764</v>
      </c>
      <c r="E69" s="109">
        <v>0.97058823529411764</v>
      </c>
      <c r="F69" s="109">
        <v>0.8441558441558441</v>
      </c>
      <c r="G69" s="109">
        <v>0.8441558441558441</v>
      </c>
      <c r="H69" s="108">
        <v>0.91911764705882348</v>
      </c>
      <c r="I69" s="108">
        <v>0.91911764705882348</v>
      </c>
      <c r="J69" s="108">
        <v>0.91911764705882348</v>
      </c>
      <c r="K69" s="108">
        <v>0.91911764705882348</v>
      </c>
      <c r="L69" s="108">
        <v>0.91911764705882348</v>
      </c>
      <c r="M69" s="109">
        <v>0.93382352941176472</v>
      </c>
      <c r="N69" s="109">
        <v>0.82467532467532467</v>
      </c>
      <c r="O69" s="109">
        <v>0.93382352941176472</v>
      </c>
      <c r="P69" s="109">
        <v>0.93382352941176472</v>
      </c>
      <c r="Q69" s="109">
        <v>0.93382352941176472</v>
      </c>
      <c r="R69" s="109">
        <v>0.93382352941176472</v>
      </c>
      <c r="S69" s="109">
        <v>0.93382352941176472</v>
      </c>
      <c r="T69" s="109">
        <v>0.92647058823529416</v>
      </c>
      <c r="U69" s="109">
        <v>0.92647058823529416</v>
      </c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8"/>
      <c r="AH69" s="108"/>
      <c r="AI69" s="108"/>
      <c r="AJ69" s="108"/>
      <c r="AK69" s="108"/>
      <c r="AL69" s="108"/>
      <c r="AM69" s="108"/>
      <c r="AN69" s="108"/>
      <c r="AO69" s="108"/>
      <c r="AP69" s="108"/>
      <c r="AQ69" s="109"/>
      <c r="AR69" s="109"/>
      <c r="AS69" s="109"/>
      <c r="AT69" s="109"/>
      <c r="AU69" s="109"/>
      <c r="AV69" s="109"/>
      <c r="AW69" s="109"/>
      <c r="AX69" s="109"/>
      <c r="AY69" s="109"/>
    </row>
    <row r="70" spans="1:51" ht="12.75" customHeight="1">
      <c r="A70" s="103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</row>
    <row r="71" spans="1:51" ht="12.75" customHeight="1"/>
  </sheetData>
  <mergeCells count="6">
    <mergeCell ref="B3:AN3"/>
    <mergeCell ref="AO3:AY3"/>
    <mergeCell ref="B25:AN25"/>
    <mergeCell ref="AO25:AY25"/>
    <mergeCell ref="B60:AN60"/>
    <mergeCell ref="AO60:AY6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7"/>
  <sheetViews>
    <sheetView zoomScale="55" zoomScaleNormal="55" workbookViewId="0">
      <pane xSplit="4" ySplit="2" topLeftCell="W45" activePane="bottomRight" state="frozen"/>
      <selection pane="topRight" activeCell="E1" sqref="E1"/>
      <selection pane="bottomLeft" activeCell="A3" sqref="A3"/>
      <selection pane="bottomRight" activeCell="AF9" sqref="AF9"/>
    </sheetView>
  </sheetViews>
  <sheetFormatPr defaultColWidth="14.42578125" defaultRowHeight="15" customHeight="1" outlineLevelCol="1"/>
  <cols>
    <col min="1" max="3" width="4.7109375" customWidth="1"/>
    <col min="4" max="4" width="54.5703125" customWidth="1"/>
    <col min="5" max="11" width="9.140625" customWidth="1" outlineLevel="1"/>
    <col min="12" max="12" width="9.5703125" customWidth="1" outlineLevel="1"/>
    <col min="13" max="13" width="12.7109375" customWidth="1" outlineLevel="1"/>
    <col min="14" max="14" width="10.85546875" customWidth="1"/>
    <col min="15" max="15" width="9.5703125" customWidth="1"/>
    <col min="16" max="16" width="15" customWidth="1" outlineLevel="1"/>
    <col min="17" max="17" width="13.85546875" customWidth="1" outlineLevel="1"/>
    <col min="18" max="18" width="13" customWidth="1" outlineLevel="1"/>
    <col min="19" max="19" width="10.85546875" customWidth="1" outlineLevel="1"/>
    <col min="20" max="20" width="13.7109375" customWidth="1" outlineLevel="1"/>
    <col min="21" max="21" width="18.140625" customWidth="1" outlineLevel="1"/>
    <col min="22" max="22" width="14.5703125" customWidth="1" outlineLevel="1"/>
    <col min="23" max="23" width="15.42578125" customWidth="1" outlineLevel="1"/>
    <col min="24" max="24" width="23.85546875" customWidth="1" outlineLevel="1"/>
    <col min="25" max="25" width="20.85546875" customWidth="1" outlineLevel="1"/>
    <col min="26" max="26" width="27.28515625" customWidth="1" outlineLevel="1"/>
    <col min="27" max="27" width="17.42578125" customWidth="1" outlineLevel="1"/>
    <col min="28" max="28" width="16.7109375" customWidth="1" outlineLevel="1"/>
    <col min="29" max="29" width="9.42578125" customWidth="1" outlineLevel="1"/>
    <col min="30" max="30" width="11.85546875" customWidth="1" outlineLevel="1"/>
    <col min="31" max="31" width="8" customWidth="1" outlineLevel="1"/>
    <col min="32" max="32" width="42.85546875" customWidth="1"/>
    <col min="33" max="33" width="12.5703125" customWidth="1"/>
    <col min="34" max="34" width="3.28515625" customWidth="1"/>
  </cols>
  <sheetData>
    <row r="1" spans="1:38" ht="12.75" customHeight="1">
      <c r="B1" s="26"/>
      <c r="D1" s="30"/>
      <c r="L1" s="31">
        <f>SUM(L3:L62)</f>
        <v>92516.666666666773</v>
      </c>
      <c r="M1" s="32"/>
      <c r="O1" s="33"/>
      <c r="AF1" s="34"/>
      <c r="AI1" s="277" t="s">
        <v>798</v>
      </c>
      <c r="AJ1" s="277"/>
      <c r="AK1" s="278"/>
      <c r="AL1" s="278"/>
    </row>
    <row r="2" spans="1:38" ht="97.5" customHeight="1">
      <c r="A2" s="35" t="s">
        <v>29</v>
      </c>
      <c r="B2" s="8" t="s">
        <v>30</v>
      </c>
      <c r="C2" s="35" t="s">
        <v>31</v>
      </c>
      <c r="D2" s="36" t="s">
        <v>32</v>
      </c>
      <c r="E2" s="37" t="s">
        <v>33</v>
      </c>
      <c r="F2" s="38" t="s">
        <v>34</v>
      </c>
      <c r="G2" s="37" t="s">
        <v>35</v>
      </c>
      <c r="H2" s="37" t="s">
        <v>36</v>
      </c>
      <c r="I2" s="38" t="s">
        <v>37</v>
      </c>
      <c r="J2" s="39" t="s">
        <v>38</v>
      </c>
      <c r="K2" s="37" t="s">
        <v>39</v>
      </c>
      <c r="L2" s="37" t="s">
        <v>40</v>
      </c>
      <c r="M2" s="40" t="s">
        <v>41</v>
      </c>
      <c r="N2" s="41" t="s">
        <v>42</v>
      </c>
      <c r="O2" s="228" t="s">
        <v>43</v>
      </c>
      <c r="P2" s="43" t="s">
        <v>44</v>
      </c>
      <c r="Q2" s="43" t="s">
        <v>45</v>
      </c>
      <c r="R2" s="43" t="s">
        <v>46</v>
      </c>
      <c r="S2" s="43" t="s">
        <v>47</v>
      </c>
      <c r="T2" s="43" t="s">
        <v>48</v>
      </c>
      <c r="U2" s="43" t="s">
        <v>49</v>
      </c>
      <c r="V2" s="43" t="s">
        <v>50</v>
      </c>
      <c r="W2" s="43" t="s">
        <v>51</v>
      </c>
      <c r="X2" s="43" t="s">
        <v>52</v>
      </c>
      <c r="Y2" s="43" t="s">
        <v>55</v>
      </c>
      <c r="Z2" s="43" t="s">
        <v>56</v>
      </c>
      <c r="AA2" s="43" t="s">
        <v>57</v>
      </c>
      <c r="AB2" s="43" t="s">
        <v>58</v>
      </c>
      <c r="AC2" s="43" t="s">
        <v>59</v>
      </c>
      <c r="AD2" s="41" t="s">
        <v>60</v>
      </c>
      <c r="AE2" s="41" t="s">
        <v>5</v>
      </c>
      <c r="AF2" s="44" t="s">
        <v>61</v>
      </c>
      <c r="AG2" s="247" t="s">
        <v>62</v>
      </c>
      <c r="AH2" s="248"/>
      <c r="AI2" s="247" t="s">
        <v>799</v>
      </c>
      <c r="AJ2" s="247" t="s">
        <v>800</v>
      </c>
      <c r="AK2" s="247" t="s">
        <v>801</v>
      </c>
      <c r="AL2" s="250" t="s">
        <v>802</v>
      </c>
    </row>
    <row r="3" spans="1:38" ht="12.75" customHeight="1">
      <c r="A3" s="45">
        <v>1</v>
      </c>
      <c r="B3" s="46" t="s">
        <v>63</v>
      </c>
      <c r="C3" s="45" t="s">
        <v>22</v>
      </c>
      <c r="D3" s="47" t="s">
        <v>64</v>
      </c>
      <c r="E3" s="48">
        <f>NETWORKDAYS(Итого!C$2,Отчёт!C$2,Итого!C$3)</f>
        <v>14</v>
      </c>
      <c r="F3" s="49">
        <v>0.5</v>
      </c>
      <c r="G3" s="48">
        <v>2</v>
      </c>
      <c r="H3" s="50">
        <f t="shared" ref="H3:H62" si="0">G3*F3</f>
        <v>1</v>
      </c>
      <c r="I3" s="51">
        <v>14</v>
      </c>
      <c r="J3" s="52">
        <f t="shared" ref="J3:J62" si="1">H3*E3</f>
        <v>14</v>
      </c>
      <c r="K3" s="53">
        <v>130</v>
      </c>
      <c r="L3" s="54">
        <f t="shared" ref="L3:L62" si="2">K3*J3</f>
        <v>1820</v>
      </c>
      <c r="M3" s="52"/>
      <c r="N3" s="238">
        <f>14-COUNTIF(P3:AC3,"х")</f>
        <v>13</v>
      </c>
      <c r="O3" s="240">
        <v>43179</v>
      </c>
      <c r="P3" s="232">
        <v>1</v>
      </c>
      <c r="Q3" s="232">
        <v>1</v>
      </c>
      <c r="R3" s="232">
        <v>1</v>
      </c>
      <c r="S3" s="232">
        <v>1</v>
      </c>
      <c r="T3" s="232">
        <v>1</v>
      </c>
      <c r="U3" s="232">
        <v>0</v>
      </c>
      <c r="V3" s="232">
        <v>1</v>
      </c>
      <c r="W3" s="232">
        <v>1</v>
      </c>
      <c r="X3" s="232">
        <v>1</v>
      </c>
      <c r="Y3" s="232" t="s">
        <v>65</v>
      </c>
      <c r="Z3" s="232">
        <v>1</v>
      </c>
      <c r="AA3" s="232" t="s">
        <v>115</v>
      </c>
      <c r="AB3" s="232">
        <v>1</v>
      </c>
      <c r="AC3" s="232">
        <v>1</v>
      </c>
      <c r="AD3" s="55">
        <f t="shared" ref="AD3:AD34" si="3">COUNTIF(P3:AC3,1)</f>
        <v>11</v>
      </c>
      <c r="AE3" s="56">
        <f t="shared" ref="AE3:AE34" si="4">AD3/N3</f>
        <v>0.84615384615384615</v>
      </c>
      <c r="AF3" s="57" t="s">
        <v>861</v>
      </c>
      <c r="AG3" s="18" t="str">
        <f t="shared" ref="AG3:AG34" si="5">IF(OR(AND(E3&gt;0,AE3&gt;0),AND(E3=0,AE3=0)),"-","Что-то не так!")</f>
        <v>-</v>
      </c>
      <c r="AH3" s="249"/>
      <c r="AL3" s="251"/>
    </row>
    <row r="4" spans="1:38" ht="12.75" customHeight="1">
      <c r="A4" s="58">
        <v>2</v>
      </c>
      <c r="B4" s="59" t="s">
        <v>63</v>
      </c>
      <c r="C4" s="58" t="s">
        <v>22</v>
      </c>
      <c r="D4" s="60" t="s">
        <v>66</v>
      </c>
      <c r="E4" s="48">
        <f>NETWORKDAYS(Итого!C$2,Отчёт!C$2,Итого!C$3)</f>
        <v>14</v>
      </c>
      <c r="F4" s="49">
        <v>0.5</v>
      </c>
      <c r="G4" s="61">
        <v>2</v>
      </c>
      <c r="H4" s="62">
        <f t="shared" si="0"/>
        <v>1</v>
      </c>
      <c r="I4" s="63">
        <v>14</v>
      </c>
      <c r="J4" s="64">
        <f t="shared" si="1"/>
        <v>14</v>
      </c>
      <c r="K4" s="65">
        <v>130</v>
      </c>
      <c r="L4" s="66">
        <f t="shared" si="2"/>
        <v>1820</v>
      </c>
      <c r="M4" s="64"/>
      <c r="N4" s="238">
        <f t="shared" ref="N4:N62" si="6">14-COUNTIF(P4:AC4,"х")</f>
        <v>13</v>
      </c>
      <c r="O4" s="240">
        <v>43179</v>
      </c>
      <c r="P4" s="232">
        <v>1</v>
      </c>
      <c r="Q4" s="232">
        <v>1</v>
      </c>
      <c r="R4" s="232">
        <v>1</v>
      </c>
      <c r="S4" s="232">
        <v>1</v>
      </c>
      <c r="T4" s="232">
        <v>1</v>
      </c>
      <c r="U4" s="232">
        <v>1</v>
      </c>
      <c r="V4" s="232">
        <v>1</v>
      </c>
      <c r="W4" s="232">
        <v>1</v>
      </c>
      <c r="X4" s="232">
        <v>1</v>
      </c>
      <c r="Y4" s="232">
        <v>1</v>
      </c>
      <c r="Z4" s="232">
        <v>0</v>
      </c>
      <c r="AA4" s="232" t="s">
        <v>115</v>
      </c>
      <c r="AB4" s="232">
        <v>1</v>
      </c>
      <c r="AC4" s="232">
        <v>1</v>
      </c>
      <c r="AD4" s="67">
        <f t="shared" si="3"/>
        <v>12</v>
      </c>
      <c r="AE4" s="68">
        <f t="shared" si="4"/>
        <v>0.92307692307692313</v>
      </c>
      <c r="AF4" s="57" t="s">
        <v>861</v>
      </c>
      <c r="AG4" s="18" t="str">
        <f t="shared" si="5"/>
        <v>-</v>
      </c>
      <c r="AH4" s="249"/>
      <c r="AL4" s="251"/>
    </row>
    <row r="5" spans="1:38" ht="12.75" customHeight="1">
      <c r="A5" s="58">
        <f t="shared" ref="A5:A34" si="7">A4+1</f>
        <v>3</v>
      </c>
      <c r="B5" s="59" t="s">
        <v>63</v>
      </c>
      <c r="C5" s="58" t="s">
        <v>22</v>
      </c>
      <c r="D5" s="60" t="s">
        <v>67</v>
      </c>
      <c r="E5" s="48">
        <f>NETWORKDAYS(Итого!C$2,Отчёт!C$2,Итого!C$3)</f>
        <v>14</v>
      </c>
      <c r="F5" s="49">
        <v>0.5</v>
      </c>
      <c r="G5" s="61">
        <v>2</v>
      </c>
      <c r="H5" s="62">
        <f t="shared" si="0"/>
        <v>1</v>
      </c>
      <c r="I5" s="63">
        <v>14</v>
      </c>
      <c r="J5" s="64">
        <f t="shared" si="1"/>
        <v>14</v>
      </c>
      <c r="K5" s="65">
        <v>130</v>
      </c>
      <c r="L5" s="66">
        <f t="shared" si="2"/>
        <v>1820</v>
      </c>
      <c r="M5" s="64"/>
      <c r="N5" s="238">
        <f t="shared" si="6"/>
        <v>13</v>
      </c>
      <c r="O5" s="240">
        <v>43179</v>
      </c>
      <c r="P5" s="232">
        <v>1</v>
      </c>
      <c r="Q5" s="232">
        <v>1</v>
      </c>
      <c r="R5" s="232">
        <v>1</v>
      </c>
      <c r="S5" s="232">
        <v>1</v>
      </c>
      <c r="T5" s="232">
        <v>1</v>
      </c>
      <c r="U5" s="232">
        <v>0</v>
      </c>
      <c r="V5" s="232">
        <v>1</v>
      </c>
      <c r="W5" s="232">
        <v>1</v>
      </c>
      <c r="X5" s="232">
        <v>1</v>
      </c>
      <c r="Y5" s="232">
        <v>1</v>
      </c>
      <c r="Z5" s="232">
        <v>1</v>
      </c>
      <c r="AA5" s="232" t="s">
        <v>115</v>
      </c>
      <c r="AB5" s="232">
        <v>1</v>
      </c>
      <c r="AC5" s="232">
        <v>1</v>
      </c>
      <c r="AD5" s="67">
        <f t="shared" si="3"/>
        <v>12</v>
      </c>
      <c r="AE5" s="68">
        <f t="shared" si="4"/>
        <v>0.92307692307692313</v>
      </c>
      <c r="AF5" s="57" t="s">
        <v>856</v>
      </c>
      <c r="AG5" s="18" t="str">
        <f t="shared" si="5"/>
        <v>-</v>
      </c>
      <c r="AH5" s="249"/>
      <c r="AL5" s="251"/>
    </row>
    <row r="6" spans="1:38" ht="12.75" customHeight="1">
      <c r="A6" s="58">
        <f t="shared" si="7"/>
        <v>4</v>
      </c>
      <c r="B6" s="59" t="s">
        <v>63</v>
      </c>
      <c r="C6" s="58" t="s">
        <v>22</v>
      </c>
      <c r="D6" s="60" t="s">
        <v>68</v>
      </c>
      <c r="E6" s="48">
        <f>NETWORKDAYS(Итого!C$2,Отчёт!C$2,Итого!C$3)</f>
        <v>14</v>
      </c>
      <c r="F6" s="49">
        <v>0.5</v>
      </c>
      <c r="G6" s="61">
        <v>2</v>
      </c>
      <c r="H6" s="62">
        <f t="shared" si="0"/>
        <v>1</v>
      </c>
      <c r="I6" s="63">
        <v>14</v>
      </c>
      <c r="J6" s="64">
        <f t="shared" si="1"/>
        <v>14</v>
      </c>
      <c r="K6" s="65">
        <v>130</v>
      </c>
      <c r="L6" s="66">
        <f t="shared" si="2"/>
        <v>1820</v>
      </c>
      <c r="M6" s="64"/>
      <c r="N6" s="238">
        <f t="shared" si="6"/>
        <v>13</v>
      </c>
      <c r="O6" s="240">
        <v>43179</v>
      </c>
      <c r="P6" s="232">
        <v>1</v>
      </c>
      <c r="Q6" s="232">
        <v>1</v>
      </c>
      <c r="R6" s="232">
        <v>1</v>
      </c>
      <c r="S6" s="232">
        <v>1</v>
      </c>
      <c r="T6" s="232">
        <v>1</v>
      </c>
      <c r="U6" s="232">
        <v>1</v>
      </c>
      <c r="V6" s="232">
        <v>1</v>
      </c>
      <c r="W6" s="232">
        <v>1</v>
      </c>
      <c r="X6" s="232">
        <v>1</v>
      </c>
      <c r="Y6" s="232">
        <v>1</v>
      </c>
      <c r="Z6" s="232">
        <v>1</v>
      </c>
      <c r="AA6" s="232" t="s">
        <v>115</v>
      </c>
      <c r="AB6" s="232">
        <v>1</v>
      </c>
      <c r="AC6" s="232">
        <v>1</v>
      </c>
      <c r="AD6" s="67">
        <f t="shared" si="3"/>
        <v>13</v>
      </c>
      <c r="AE6" s="68">
        <f t="shared" si="4"/>
        <v>1</v>
      </c>
      <c r="AF6" s="57"/>
      <c r="AG6" s="18" t="str">
        <f t="shared" si="5"/>
        <v>-</v>
      </c>
      <c r="AH6" s="249"/>
      <c r="AL6" s="251"/>
    </row>
    <row r="7" spans="1:38" ht="12.75" customHeight="1">
      <c r="A7" s="58">
        <f t="shared" si="7"/>
        <v>5</v>
      </c>
      <c r="B7" s="59" t="s">
        <v>63</v>
      </c>
      <c r="C7" s="58" t="s">
        <v>22</v>
      </c>
      <c r="D7" s="60" t="s">
        <v>69</v>
      </c>
      <c r="E7" s="48">
        <f>NETWORKDAYS(Итого!C$2,Отчёт!C$2,Итого!C$3)</f>
        <v>14</v>
      </c>
      <c r="F7" s="49">
        <v>0.5</v>
      </c>
      <c r="G7" s="61">
        <v>2</v>
      </c>
      <c r="H7" s="62">
        <f t="shared" si="0"/>
        <v>1</v>
      </c>
      <c r="I7" s="63">
        <v>14</v>
      </c>
      <c r="J7" s="64">
        <f t="shared" si="1"/>
        <v>14</v>
      </c>
      <c r="K7" s="65">
        <v>130</v>
      </c>
      <c r="L7" s="66">
        <f t="shared" si="2"/>
        <v>1820</v>
      </c>
      <c r="M7" s="64"/>
      <c r="N7" s="238">
        <f t="shared" si="6"/>
        <v>13</v>
      </c>
      <c r="O7" s="240">
        <v>43179</v>
      </c>
      <c r="P7" s="232">
        <v>1</v>
      </c>
      <c r="Q7" s="232">
        <v>1</v>
      </c>
      <c r="R7" s="232">
        <v>1</v>
      </c>
      <c r="S7" s="232">
        <v>1</v>
      </c>
      <c r="T7" s="232">
        <v>1</v>
      </c>
      <c r="U7" s="232">
        <v>1</v>
      </c>
      <c r="V7" s="232">
        <v>1</v>
      </c>
      <c r="W7" s="232">
        <v>1</v>
      </c>
      <c r="X7" s="232">
        <v>1</v>
      </c>
      <c r="Y7" s="232">
        <v>1</v>
      </c>
      <c r="Z7" s="232">
        <v>1</v>
      </c>
      <c r="AA7" s="232" t="s">
        <v>115</v>
      </c>
      <c r="AB7" s="232">
        <v>1</v>
      </c>
      <c r="AC7" s="232">
        <v>1</v>
      </c>
      <c r="AD7" s="67">
        <f t="shared" si="3"/>
        <v>13</v>
      </c>
      <c r="AE7" s="68">
        <f t="shared" si="4"/>
        <v>1</v>
      </c>
      <c r="AF7" s="57"/>
      <c r="AG7" s="18" t="str">
        <f t="shared" si="5"/>
        <v>-</v>
      </c>
      <c r="AH7" s="249"/>
      <c r="AL7" s="251"/>
    </row>
    <row r="8" spans="1:38" ht="12.75" customHeight="1">
      <c r="A8" s="58">
        <f t="shared" si="7"/>
        <v>6</v>
      </c>
      <c r="B8" s="59" t="s">
        <v>63</v>
      </c>
      <c r="C8" s="58" t="s">
        <v>22</v>
      </c>
      <c r="D8" s="60" t="s">
        <v>70</v>
      </c>
      <c r="E8" s="48">
        <f>NETWORKDAYS(Итого!C$2,Отчёт!C$2,Итого!C$3)</f>
        <v>14</v>
      </c>
      <c r="F8" s="49">
        <v>0.5</v>
      </c>
      <c r="G8" s="61">
        <v>2</v>
      </c>
      <c r="H8" s="62">
        <f t="shared" si="0"/>
        <v>1</v>
      </c>
      <c r="I8" s="63">
        <v>14</v>
      </c>
      <c r="J8" s="64">
        <f>H8*E8</f>
        <v>14</v>
      </c>
      <c r="K8" s="65">
        <v>130</v>
      </c>
      <c r="L8" s="66">
        <f t="shared" si="2"/>
        <v>1820</v>
      </c>
      <c r="M8" s="64"/>
      <c r="N8" s="238">
        <f t="shared" si="6"/>
        <v>13</v>
      </c>
      <c r="O8" s="240">
        <v>43179</v>
      </c>
      <c r="P8" s="232">
        <v>1</v>
      </c>
      <c r="Q8" s="232">
        <v>1</v>
      </c>
      <c r="R8" s="232">
        <v>1</v>
      </c>
      <c r="S8" s="232">
        <v>1</v>
      </c>
      <c r="T8" s="232">
        <v>1</v>
      </c>
      <c r="U8" s="232">
        <v>1</v>
      </c>
      <c r="V8" s="232">
        <v>1</v>
      </c>
      <c r="W8" s="232">
        <v>1</v>
      </c>
      <c r="X8" s="232">
        <v>1</v>
      </c>
      <c r="Y8" s="232">
        <v>1</v>
      </c>
      <c r="Z8" s="232">
        <v>1</v>
      </c>
      <c r="AA8" s="232" t="s">
        <v>115</v>
      </c>
      <c r="AB8" s="232">
        <v>1</v>
      </c>
      <c r="AC8" s="232">
        <v>1</v>
      </c>
      <c r="AD8" s="67">
        <f t="shared" si="3"/>
        <v>13</v>
      </c>
      <c r="AE8" s="68">
        <f t="shared" si="4"/>
        <v>1</v>
      </c>
      <c r="AF8" s="57"/>
      <c r="AG8" s="18" t="str">
        <f t="shared" si="5"/>
        <v>-</v>
      </c>
      <c r="AH8" s="249"/>
      <c r="AL8" s="251"/>
    </row>
    <row r="9" spans="1:38" ht="12.75" customHeight="1">
      <c r="A9" s="58">
        <f t="shared" si="7"/>
        <v>7</v>
      </c>
      <c r="B9" s="59" t="s">
        <v>63</v>
      </c>
      <c r="C9" s="58" t="s">
        <v>22</v>
      </c>
      <c r="D9" s="60" t="s">
        <v>71</v>
      </c>
      <c r="E9" s="48">
        <f>NETWORKDAYS(Итого!C$2,Отчёт!C$2,Итого!C$3)</f>
        <v>14</v>
      </c>
      <c r="F9" s="49">
        <v>0.5</v>
      </c>
      <c r="G9" s="61">
        <v>2</v>
      </c>
      <c r="H9" s="62">
        <f t="shared" si="0"/>
        <v>1</v>
      </c>
      <c r="I9" s="63">
        <v>14</v>
      </c>
      <c r="J9" s="64">
        <f t="shared" si="1"/>
        <v>14</v>
      </c>
      <c r="K9" s="65">
        <v>130</v>
      </c>
      <c r="L9" s="66">
        <f t="shared" si="2"/>
        <v>1820</v>
      </c>
      <c r="M9" s="64"/>
      <c r="N9" s="238">
        <f t="shared" si="6"/>
        <v>13</v>
      </c>
      <c r="O9" s="240">
        <v>43179</v>
      </c>
      <c r="P9" s="232">
        <v>1</v>
      </c>
      <c r="Q9" s="232">
        <v>1</v>
      </c>
      <c r="R9" s="232">
        <v>1</v>
      </c>
      <c r="S9" s="232">
        <v>1</v>
      </c>
      <c r="T9" s="232">
        <v>1</v>
      </c>
      <c r="U9" s="232">
        <v>1</v>
      </c>
      <c r="V9" s="232">
        <v>1</v>
      </c>
      <c r="W9" s="232">
        <v>1</v>
      </c>
      <c r="X9" s="232">
        <v>1</v>
      </c>
      <c r="Y9" s="232">
        <v>1</v>
      </c>
      <c r="Z9" s="232">
        <v>1</v>
      </c>
      <c r="AA9" s="232" t="s">
        <v>115</v>
      </c>
      <c r="AB9" s="232">
        <v>1</v>
      </c>
      <c r="AC9" s="232">
        <v>1</v>
      </c>
      <c r="AD9" s="67">
        <f t="shared" si="3"/>
        <v>13</v>
      </c>
      <c r="AE9" s="68">
        <f t="shared" si="4"/>
        <v>1</v>
      </c>
      <c r="AF9" s="57"/>
      <c r="AG9" s="18" t="str">
        <f t="shared" si="5"/>
        <v>-</v>
      </c>
      <c r="AH9" s="249"/>
      <c r="AL9" s="251"/>
    </row>
    <row r="10" spans="1:38" ht="12.75" customHeight="1">
      <c r="A10" s="58">
        <f t="shared" si="7"/>
        <v>8</v>
      </c>
      <c r="B10" s="59" t="s">
        <v>63</v>
      </c>
      <c r="C10" s="58" t="s">
        <v>22</v>
      </c>
      <c r="D10" s="60" t="s">
        <v>72</v>
      </c>
      <c r="E10" s="48">
        <f>NETWORKDAYS(Итого!C$2,Отчёт!C$2,Итого!C$3)</f>
        <v>14</v>
      </c>
      <c r="F10" s="49">
        <v>0.5</v>
      </c>
      <c r="G10" s="61">
        <v>2</v>
      </c>
      <c r="H10" s="62">
        <f t="shared" si="0"/>
        <v>1</v>
      </c>
      <c r="I10" s="63">
        <v>14</v>
      </c>
      <c r="J10" s="64">
        <f t="shared" si="1"/>
        <v>14</v>
      </c>
      <c r="K10" s="65">
        <v>130</v>
      </c>
      <c r="L10" s="66">
        <f t="shared" si="2"/>
        <v>1820</v>
      </c>
      <c r="M10" s="64"/>
      <c r="N10" s="238">
        <f t="shared" si="6"/>
        <v>13</v>
      </c>
      <c r="O10" s="240">
        <v>43179</v>
      </c>
      <c r="P10" s="232">
        <v>1</v>
      </c>
      <c r="Q10" s="232">
        <v>1</v>
      </c>
      <c r="R10" s="232">
        <v>1</v>
      </c>
      <c r="S10" s="232">
        <v>1</v>
      </c>
      <c r="T10" s="232">
        <v>1</v>
      </c>
      <c r="U10" s="232">
        <v>1</v>
      </c>
      <c r="V10" s="232">
        <v>1</v>
      </c>
      <c r="W10" s="232">
        <v>1</v>
      </c>
      <c r="X10" s="232">
        <v>1</v>
      </c>
      <c r="Y10" s="232">
        <v>1</v>
      </c>
      <c r="Z10" s="232">
        <v>1</v>
      </c>
      <c r="AA10" s="232" t="s">
        <v>115</v>
      </c>
      <c r="AB10" s="232">
        <v>1</v>
      </c>
      <c r="AC10" s="232">
        <v>1</v>
      </c>
      <c r="AD10" s="67">
        <f t="shared" si="3"/>
        <v>13</v>
      </c>
      <c r="AE10" s="68">
        <f t="shared" si="4"/>
        <v>1</v>
      </c>
      <c r="AF10" s="57"/>
      <c r="AG10" s="18" t="str">
        <f t="shared" si="5"/>
        <v>-</v>
      </c>
      <c r="AH10" s="249"/>
      <c r="AL10" s="251"/>
    </row>
    <row r="11" spans="1:38" ht="12.75" customHeight="1">
      <c r="A11" s="58">
        <f t="shared" si="7"/>
        <v>9</v>
      </c>
      <c r="B11" s="59" t="s">
        <v>63</v>
      </c>
      <c r="C11" s="58" t="s">
        <v>22</v>
      </c>
      <c r="D11" s="60" t="s">
        <v>73</v>
      </c>
      <c r="E11" s="48">
        <f>NETWORKDAYS(Итого!C$2,Отчёт!C$2,Итого!C$3)</f>
        <v>14</v>
      </c>
      <c r="F11" s="49">
        <v>0.5</v>
      </c>
      <c r="G11" s="61">
        <v>2</v>
      </c>
      <c r="H11" s="62">
        <f t="shared" si="0"/>
        <v>1</v>
      </c>
      <c r="I11" s="63">
        <v>14</v>
      </c>
      <c r="J11" s="64">
        <f t="shared" si="1"/>
        <v>14</v>
      </c>
      <c r="K11" s="65">
        <v>130</v>
      </c>
      <c r="L11" s="66">
        <f t="shared" si="2"/>
        <v>1820</v>
      </c>
      <c r="M11" s="64"/>
      <c r="N11" s="238">
        <f t="shared" si="6"/>
        <v>13</v>
      </c>
      <c r="O11" s="240">
        <v>43179</v>
      </c>
      <c r="P11" s="232">
        <v>1</v>
      </c>
      <c r="Q11" s="232">
        <v>1</v>
      </c>
      <c r="R11" s="232">
        <v>1</v>
      </c>
      <c r="S11" s="232">
        <v>1</v>
      </c>
      <c r="T11" s="232">
        <v>1</v>
      </c>
      <c r="U11" s="232">
        <v>1</v>
      </c>
      <c r="V11" s="232">
        <v>1</v>
      </c>
      <c r="W11" s="232">
        <v>1</v>
      </c>
      <c r="X11" s="232">
        <v>1</v>
      </c>
      <c r="Y11" s="232">
        <v>1</v>
      </c>
      <c r="Z11" s="232">
        <v>1</v>
      </c>
      <c r="AA11" s="232" t="s">
        <v>115</v>
      </c>
      <c r="AB11" s="232">
        <v>1</v>
      </c>
      <c r="AC11" s="232">
        <v>1</v>
      </c>
      <c r="AD11" s="67">
        <f t="shared" si="3"/>
        <v>13</v>
      </c>
      <c r="AE11" s="68">
        <f t="shared" si="4"/>
        <v>1</v>
      </c>
      <c r="AF11" s="57" t="s">
        <v>782</v>
      </c>
      <c r="AG11" s="18" t="str">
        <f t="shared" si="5"/>
        <v>-</v>
      </c>
      <c r="AH11" s="249"/>
      <c r="AL11" s="251"/>
    </row>
    <row r="12" spans="1:38" ht="12.75" customHeight="1">
      <c r="A12" s="58">
        <f t="shared" si="7"/>
        <v>10</v>
      </c>
      <c r="B12" s="59" t="s">
        <v>63</v>
      </c>
      <c r="C12" s="58" t="s">
        <v>22</v>
      </c>
      <c r="D12" s="60" t="s">
        <v>74</v>
      </c>
      <c r="E12" s="48">
        <f>NETWORKDAYS(Итого!C$2,Отчёт!C$2,Итого!C$3)</f>
        <v>14</v>
      </c>
      <c r="F12" s="49">
        <v>0.5</v>
      </c>
      <c r="G12" s="61">
        <v>2</v>
      </c>
      <c r="H12" s="62">
        <f t="shared" si="0"/>
        <v>1</v>
      </c>
      <c r="I12" s="63">
        <v>14</v>
      </c>
      <c r="J12" s="64">
        <f t="shared" si="1"/>
        <v>14</v>
      </c>
      <c r="K12" s="65">
        <v>130</v>
      </c>
      <c r="L12" s="66">
        <f t="shared" si="2"/>
        <v>1820</v>
      </c>
      <c r="M12" s="64"/>
      <c r="N12" s="238">
        <f t="shared" si="6"/>
        <v>13</v>
      </c>
      <c r="O12" s="240">
        <v>43179</v>
      </c>
      <c r="P12" s="232">
        <v>1</v>
      </c>
      <c r="Q12" s="232">
        <v>1</v>
      </c>
      <c r="R12" s="232">
        <v>1</v>
      </c>
      <c r="S12" s="232">
        <v>1</v>
      </c>
      <c r="T12" s="232">
        <v>1</v>
      </c>
      <c r="U12" s="232">
        <v>1</v>
      </c>
      <c r="V12" s="232">
        <v>1</v>
      </c>
      <c r="W12" s="232">
        <v>1</v>
      </c>
      <c r="X12" s="232">
        <v>1</v>
      </c>
      <c r="Y12" s="232">
        <v>1</v>
      </c>
      <c r="Z12" s="232">
        <v>1</v>
      </c>
      <c r="AA12" s="232" t="s">
        <v>115</v>
      </c>
      <c r="AB12" s="232">
        <v>1</v>
      </c>
      <c r="AC12" s="232">
        <v>1</v>
      </c>
      <c r="AD12" s="67">
        <f t="shared" si="3"/>
        <v>13</v>
      </c>
      <c r="AE12" s="68">
        <f t="shared" si="4"/>
        <v>1</v>
      </c>
      <c r="AF12" s="57"/>
      <c r="AG12" s="18" t="str">
        <f t="shared" si="5"/>
        <v>-</v>
      </c>
      <c r="AH12" s="249"/>
      <c r="AL12" s="251"/>
    </row>
    <row r="13" spans="1:38" ht="12.75" customHeight="1">
      <c r="A13" s="58">
        <f t="shared" si="7"/>
        <v>11</v>
      </c>
      <c r="B13" s="59" t="s">
        <v>63</v>
      </c>
      <c r="C13" s="58" t="s">
        <v>22</v>
      </c>
      <c r="D13" s="60" t="s">
        <v>75</v>
      </c>
      <c r="E13" s="48">
        <f>NETWORKDAYS(Итого!C$2,Отчёт!C$2,Итого!C$3)</f>
        <v>14</v>
      </c>
      <c r="F13" s="49">
        <v>0.5</v>
      </c>
      <c r="G13" s="61">
        <v>2</v>
      </c>
      <c r="H13" s="62">
        <f t="shared" si="0"/>
        <v>1</v>
      </c>
      <c r="I13" s="63">
        <v>14</v>
      </c>
      <c r="J13" s="64">
        <f t="shared" si="1"/>
        <v>14</v>
      </c>
      <c r="K13" s="65">
        <v>130</v>
      </c>
      <c r="L13" s="66">
        <f t="shared" si="2"/>
        <v>1820</v>
      </c>
      <c r="M13" s="64"/>
      <c r="N13" s="238">
        <f t="shared" si="6"/>
        <v>13</v>
      </c>
      <c r="O13" s="240">
        <v>43179</v>
      </c>
      <c r="P13" s="232">
        <v>1</v>
      </c>
      <c r="Q13" s="232">
        <v>1</v>
      </c>
      <c r="R13" s="232">
        <v>1</v>
      </c>
      <c r="S13" s="232">
        <v>1</v>
      </c>
      <c r="T13" s="232">
        <v>1</v>
      </c>
      <c r="U13" s="232">
        <v>1</v>
      </c>
      <c r="V13" s="232">
        <v>1</v>
      </c>
      <c r="W13" s="232">
        <v>1</v>
      </c>
      <c r="X13" s="232">
        <v>1</v>
      </c>
      <c r="Y13" s="232">
        <v>1</v>
      </c>
      <c r="Z13" s="232">
        <v>1</v>
      </c>
      <c r="AA13" s="232" t="s">
        <v>115</v>
      </c>
      <c r="AB13" s="232">
        <v>0</v>
      </c>
      <c r="AC13" s="232">
        <v>1</v>
      </c>
      <c r="AD13" s="67">
        <f t="shared" si="3"/>
        <v>12</v>
      </c>
      <c r="AE13" s="68">
        <f t="shared" si="4"/>
        <v>0.92307692307692313</v>
      </c>
      <c r="AF13" s="57" t="s">
        <v>823</v>
      </c>
      <c r="AG13" s="18" t="str">
        <f t="shared" si="5"/>
        <v>-</v>
      </c>
      <c r="AH13" s="249"/>
      <c r="AL13" s="251"/>
    </row>
    <row r="14" spans="1:38" ht="12.75" customHeight="1">
      <c r="A14" s="58">
        <f t="shared" si="7"/>
        <v>12</v>
      </c>
      <c r="B14" s="59" t="s">
        <v>63</v>
      </c>
      <c r="C14" s="58" t="s">
        <v>22</v>
      </c>
      <c r="D14" s="60" t="s">
        <v>76</v>
      </c>
      <c r="E14" s="48">
        <f>NETWORKDAYS(Итого!C$2,Отчёт!C$2,Итого!C$3)</f>
        <v>14</v>
      </c>
      <c r="F14" s="49">
        <v>0.5</v>
      </c>
      <c r="G14" s="61">
        <v>2</v>
      </c>
      <c r="H14" s="62">
        <f t="shared" si="0"/>
        <v>1</v>
      </c>
      <c r="I14" s="63">
        <v>14</v>
      </c>
      <c r="J14" s="64">
        <f t="shared" si="1"/>
        <v>14</v>
      </c>
      <c r="K14" s="65">
        <v>130</v>
      </c>
      <c r="L14" s="66">
        <f t="shared" si="2"/>
        <v>1820</v>
      </c>
      <c r="M14" s="64"/>
      <c r="N14" s="238">
        <f t="shared" si="6"/>
        <v>13</v>
      </c>
      <c r="O14" s="240">
        <v>43179</v>
      </c>
      <c r="P14" s="232">
        <v>1</v>
      </c>
      <c r="Q14" s="232">
        <v>1</v>
      </c>
      <c r="R14" s="232">
        <v>0</v>
      </c>
      <c r="S14" s="232">
        <v>1</v>
      </c>
      <c r="T14" s="232">
        <v>1</v>
      </c>
      <c r="U14" s="232">
        <v>1</v>
      </c>
      <c r="V14" s="232">
        <v>1</v>
      </c>
      <c r="W14" s="232">
        <v>1</v>
      </c>
      <c r="X14" s="232">
        <v>1</v>
      </c>
      <c r="Y14" s="232">
        <v>1</v>
      </c>
      <c r="Z14" s="232">
        <v>1</v>
      </c>
      <c r="AA14" s="232" t="s">
        <v>115</v>
      </c>
      <c r="AB14" s="232">
        <v>1</v>
      </c>
      <c r="AC14" s="232">
        <v>1</v>
      </c>
      <c r="AD14" s="67">
        <f t="shared" si="3"/>
        <v>12</v>
      </c>
      <c r="AE14" s="68">
        <f t="shared" si="4"/>
        <v>0.92307692307692313</v>
      </c>
      <c r="AF14" s="57" t="s">
        <v>854</v>
      </c>
      <c r="AG14" s="18" t="str">
        <f t="shared" si="5"/>
        <v>-</v>
      </c>
      <c r="AH14" s="249"/>
      <c r="AL14" s="251"/>
    </row>
    <row r="15" spans="1:38" ht="12.75" customHeight="1">
      <c r="A15" s="58">
        <f t="shared" si="7"/>
        <v>13</v>
      </c>
      <c r="B15" s="266" t="s">
        <v>63</v>
      </c>
      <c r="C15" s="268" t="s">
        <v>22</v>
      </c>
      <c r="D15" s="269" t="s">
        <v>77</v>
      </c>
      <c r="E15" s="48">
        <f>NETWORKDAYS(Итого!C$2,Отчёт!C$2,Итого!C$3)</f>
        <v>14</v>
      </c>
      <c r="F15" s="49">
        <v>0.5</v>
      </c>
      <c r="G15" s="61">
        <v>2</v>
      </c>
      <c r="H15" s="62">
        <f t="shared" ref="H15" si="8">G15*F15</f>
        <v>1</v>
      </c>
      <c r="I15" s="63">
        <v>14</v>
      </c>
      <c r="J15" s="64">
        <f t="shared" ref="J15" si="9">H15*E15</f>
        <v>14</v>
      </c>
      <c r="K15" s="65">
        <v>130</v>
      </c>
      <c r="L15" s="66">
        <f t="shared" ref="L15" si="10">K15*J15</f>
        <v>1820</v>
      </c>
      <c r="M15" s="64"/>
      <c r="N15" s="238">
        <f t="shared" si="6"/>
        <v>14</v>
      </c>
      <c r="O15" s="240">
        <v>43179</v>
      </c>
      <c r="P15" s="232">
        <v>1</v>
      </c>
      <c r="Q15" s="232">
        <v>1</v>
      </c>
      <c r="R15" s="232">
        <v>1</v>
      </c>
      <c r="S15" s="232">
        <v>1</v>
      </c>
      <c r="T15" s="232">
        <v>1</v>
      </c>
      <c r="U15" s="232">
        <v>1</v>
      </c>
      <c r="V15" s="232">
        <v>1</v>
      </c>
      <c r="W15" s="232">
        <v>1</v>
      </c>
      <c r="X15" s="232">
        <v>1</v>
      </c>
      <c r="Y15" s="232" t="s">
        <v>65</v>
      </c>
      <c r="Z15" s="232">
        <v>1</v>
      </c>
      <c r="AA15" s="232"/>
      <c r="AB15" s="232">
        <v>1</v>
      </c>
      <c r="AC15" s="232">
        <v>1</v>
      </c>
      <c r="AD15" s="67">
        <f t="shared" ref="AD15" si="11">COUNTIF(P15:AC15,1)</f>
        <v>12</v>
      </c>
      <c r="AE15" s="68">
        <f t="shared" ref="AE15" si="12">AD15/N15</f>
        <v>0.8571428571428571</v>
      </c>
      <c r="AF15" s="57" t="s">
        <v>856</v>
      </c>
      <c r="AG15" s="18"/>
      <c r="AH15" s="249"/>
      <c r="AL15" s="251"/>
    </row>
    <row r="16" spans="1:38" ht="12.75" customHeight="1">
      <c r="A16" s="58">
        <f t="shared" si="7"/>
        <v>14</v>
      </c>
      <c r="B16" s="59" t="s">
        <v>63</v>
      </c>
      <c r="C16" s="58" t="s">
        <v>22</v>
      </c>
      <c r="D16" s="60" t="s">
        <v>78</v>
      </c>
      <c r="E16" s="48">
        <f>NETWORKDAYS(Итого!C$2,Отчёт!C$2,Итого!C$3)</f>
        <v>14</v>
      </c>
      <c r="F16" s="49">
        <v>0.5</v>
      </c>
      <c r="G16" s="61">
        <v>2</v>
      </c>
      <c r="H16" s="62">
        <f t="shared" si="0"/>
        <v>1</v>
      </c>
      <c r="I16" s="63">
        <v>14</v>
      </c>
      <c r="J16" s="64">
        <f t="shared" si="1"/>
        <v>14</v>
      </c>
      <c r="K16" s="65">
        <v>130</v>
      </c>
      <c r="L16" s="66">
        <f t="shared" si="2"/>
        <v>1820</v>
      </c>
      <c r="M16" s="64"/>
      <c r="N16" s="238">
        <f t="shared" si="6"/>
        <v>13</v>
      </c>
      <c r="O16" s="240">
        <v>43179</v>
      </c>
      <c r="P16" s="232">
        <v>0</v>
      </c>
      <c r="Q16" s="232">
        <v>0</v>
      </c>
      <c r="R16" s="232">
        <v>1</v>
      </c>
      <c r="S16" s="232">
        <v>1</v>
      </c>
      <c r="T16" s="232">
        <v>1</v>
      </c>
      <c r="U16" s="232">
        <v>1</v>
      </c>
      <c r="V16" s="232">
        <v>1</v>
      </c>
      <c r="W16" s="232">
        <v>1</v>
      </c>
      <c r="X16" s="232">
        <v>1</v>
      </c>
      <c r="Y16" s="232">
        <v>1</v>
      </c>
      <c r="Z16" s="232">
        <v>1</v>
      </c>
      <c r="AA16" s="232" t="s">
        <v>115</v>
      </c>
      <c r="AB16" s="232">
        <v>1</v>
      </c>
      <c r="AC16" s="232">
        <v>1</v>
      </c>
      <c r="AD16" s="67">
        <f t="shared" si="3"/>
        <v>11</v>
      </c>
      <c r="AE16" s="68">
        <f t="shared" si="4"/>
        <v>0.84615384615384615</v>
      </c>
      <c r="AF16" s="57" t="s">
        <v>795</v>
      </c>
      <c r="AG16" s="18" t="str">
        <f t="shared" si="5"/>
        <v>-</v>
      </c>
      <c r="AH16" s="249"/>
      <c r="AL16" s="251"/>
    </row>
    <row r="17" spans="1:38" ht="12.75" customHeight="1">
      <c r="A17" s="58">
        <f t="shared" si="7"/>
        <v>15</v>
      </c>
      <c r="B17" s="59" t="s">
        <v>63</v>
      </c>
      <c r="C17" s="58" t="s">
        <v>22</v>
      </c>
      <c r="D17" s="60" t="s">
        <v>79</v>
      </c>
      <c r="E17" s="48">
        <f>NETWORKDAYS(Итого!C$2,Отчёт!C$2,Итого!C$3)</f>
        <v>14</v>
      </c>
      <c r="F17" s="49">
        <v>0.5</v>
      </c>
      <c r="G17" s="61">
        <v>2</v>
      </c>
      <c r="H17" s="62">
        <f t="shared" si="0"/>
        <v>1</v>
      </c>
      <c r="I17" s="63">
        <v>14</v>
      </c>
      <c r="J17" s="64">
        <f t="shared" si="1"/>
        <v>14</v>
      </c>
      <c r="K17" s="65">
        <v>130</v>
      </c>
      <c r="L17" s="66">
        <f t="shared" si="2"/>
        <v>1820</v>
      </c>
      <c r="M17" s="64"/>
      <c r="N17" s="238">
        <f t="shared" si="6"/>
        <v>13</v>
      </c>
      <c r="O17" s="240">
        <v>43179</v>
      </c>
      <c r="P17" s="232">
        <v>1</v>
      </c>
      <c r="Q17" s="232">
        <v>1</v>
      </c>
      <c r="R17" s="232">
        <v>1</v>
      </c>
      <c r="S17" s="232">
        <v>1</v>
      </c>
      <c r="T17" s="232">
        <v>1</v>
      </c>
      <c r="U17" s="232">
        <v>1</v>
      </c>
      <c r="V17" s="232">
        <v>1</v>
      </c>
      <c r="W17" s="232">
        <v>1</v>
      </c>
      <c r="X17" s="232">
        <v>1</v>
      </c>
      <c r="Y17" s="232">
        <v>1</v>
      </c>
      <c r="Z17" s="232">
        <v>1</v>
      </c>
      <c r="AA17" s="232" t="s">
        <v>115</v>
      </c>
      <c r="AB17" s="232">
        <v>1</v>
      </c>
      <c r="AC17" s="232">
        <v>1</v>
      </c>
      <c r="AD17" s="67">
        <f t="shared" si="3"/>
        <v>13</v>
      </c>
      <c r="AE17" s="68">
        <f t="shared" si="4"/>
        <v>1</v>
      </c>
      <c r="AF17" s="57"/>
      <c r="AG17" s="18" t="str">
        <f t="shared" si="5"/>
        <v>-</v>
      </c>
      <c r="AH17" s="249"/>
      <c r="AL17" s="251"/>
    </row>
    <row r="18" spans="1:38" ht="12.75" customHeight="1">
      <c r="A18" s="58">
        <f t="shared" si="7"/>
        <v>16</v>
      </c>
      <c r="B18" s="59" t="s">
        <v>63</v>
      </c>
      <c r="C18" s="58" t="s">
        <v>22</v>
      </c>
      <c r="D18" s="60" t="s">
        <v>80</v>
      </c>
      <c r="E18" s="48">
        <f>NETWORKDAYS(Итого!C$2,Отчёт!C$2,Итого!C$3)</f>
        <v>14</v>
      </c>
      <c r="F18" s="49">
        <v>0.5</v>
      </c>
      <c r="G18" s="61">
        <v>2</v>
      </c>
      <c r="H18" s="62">
        <f t="shared" si="0"/>
        <v>1</v>
      </c>
      <c r="I18" s="63">
        <v>14</v>
      </c>
      <c r="J18" s="64">
        <f t="shared" si="1"/>
        <v>14</v>
      </c>
      <c r="K18" s="65">
        <v>130</v>
      </c>
      <c r="L18" s="66">
        <f t="shared" si="2"/>
        <v>1820</v>
      </c>
      <c r="M18" s="64"/>
      <c r="N18" s="238">
        <f t="shared" si="6"/>
        <v>13</v>
      </c>
      <c r="O18" s="240">
        <v>43179</v>
      </c>
      <c r="P18" s="232">
        <v>1</v>
      </c>
      <c r="Q18" s="232">
        <v>1</v>
      </c>
      <c r="R18" s="232">
        <v>1</v>
      </c>
      <c r="S18" s="232">
        <v>1</v>
      </c>
      <c r="T18" s="232">
        <v>1</v>
      </c>
      <c r="U18" s="232">
        <v>1</v>
      </c>
      <c r="V18" s="232">
        <v>1</v>
      </c>
      <c r="W18" s="232">
        <v>1</v>
      </c>
      <c r="X18" s="232">
        <v>1</v>
      </c>
      <c r="Y18" s="232">
        <v>1</v>
      </c>
      <c r="Z18" s="232">
        <v>1</v>
      </c>
      <c r="AA18" s="232" t="s">
        <v>115</v>
      </c>
      <c r="AB18" s="232">
        <v>1</v>
      </c>
      <c r="AC18" s="232">
        <v>1</v>
      </c>
      <c r="AD18" s="67">
        <f t="shared" si="3"/>
        <v>13</v>
      </c>
      <c r="AE18" s="68">
        <f t="shared" si="4"/>
        <v>1</v>
      </c>
      <c r="AF18" s="237"/>
      <c r="AG18" s="18" t="str">
        <f t="shared" si="5"/>
        <v>-</v>
      </c>
      <c r="AH18" s="249"/>
      <c r="AL18" s="251"/>
    </row>
    <row r="19" spans="1:38" ht="12.75" customHeight="1">
      <c r="A19" s="58">
        <f t="shared" si="7"/>
        <v>17</v>
      </c>
      <c r="B19" s="59" t="s">
        <v>63</v>
      </c>
      <c r="C19" s="58" t="s">
        <v>22</v>
      </c>
      <c r="D19" s="60" t="s">
        <v>81</v>
      </c>
      <c r="E19" s="48">
        <f>NETWORKDAYS(Итого!C$2,Отчёт!C$2,Итого!C$3)</f>
        <v>14</v>
      </c>
      <c r="F19" s="49">
        <v>0.5</v>
      </c>
      <c r="G19" s="61">
        <v>2</v>
      </c>
      <c r="H19" s="62">
        <f t="shared" si="0"/>
        <v>1</v>
      </c>
      <c r="I19" s="63">
        <v>14</v>
      </c>
      <c r="J19" s="64">
        <f t="shared" si="1"/>
        <v>14</v>
      </c>
      <c r="K19" s="65">
        <v>130</v>
      </c>
      <c r="L19" s="66">
        <f t="shared" si="2"/>
        <v>1820</v>
      </c>
      <c r="M19" s="64"/>
      <c r="N19" s="238">
        <f t="shared" si="6"/>
        <v>13</v>
      </c>
      <c r="O19" s="240">
        <v>43179</v>
      </c>
      <c r="P19" s="232">
        <v>1</v>
      </c>
      <c r="Q19" s="232">
        <v>1</v>
      </c>
      <c r="R19" s="232">
        <v>1</v>
      </c>
      <c r="S19" s="232">
        <v>1</v>
      </c>
      <c r="T19" s="232">
        <v>1</v>
      </c>
      <c r="U19" s="232">
        <v>1</v>
      </c>
      <c r="V19" s="232">
        <v>1</v>
      </c>
      <c r="W19" s="232">
        <v>1</v>
      </c>
      <c r="X19" s="232">
        <v>1</v>
      </c>
      <c r="Y19" s="232">
        <v>1</v>
      </c>
      <c r="Z19" s="232">
        <v>0</v>
      </c>
      <c r="AA19" s="232" t="s">
        <v>115</v>
      </c>
      <c r="AB19" s="232">
        <v>1</v>
      </c>
      <c r="AC19" s="232">
        <v>1</v>
      </c>
      <c r="AD19" s="67">
        <f t="shared" si="3"/>
        <v>12</v>
      </c>
      <c r="AE19" s="68">
        <f t="shared" si="4"/>
        <v>0.92307692307692313</v>
      </c>
      <c r="AF19" s="57" t="s">
        <v>861</v>
      </c>
      <c r="AG19" s="18" t="str">
        <f t="shared" si="5"/>
        <v>-</v>
      </c>
      <c r="AH19" s="249"/>
      <c r="AL19" s="251"/>
    </row>
    <row r="20" spans="1:38" ht="12.75" customHeight="1">
      <c r="A20" s="58">
        <f t="shared" si="7"/>
        <v>18</v>
      </c>
      <c r="B20" s="59" t="s">
        <v>63</v>
      </c>
      <c r="C20" s="58" t="s">
        <v>22</v>
      </c>
      <c r="D20" s="60" t="s">
        <v>82</v>
      </c>
      <c r="E20" s="48">
        <f>NETWORKDAYS(Итого!C$2,Отчёт!C$2,Итого!C$3)</f>
        <v>14</v>
      </c>
      <c r="F20" s="49">
        <v>0.5</v>
      </c>
      <c r="G20" s="61">
        <v>2</v>
      </c>
      <c r="H20" s="62">
        <f t="shared" si="0"/>
        <v>1</v>
      </c>
      <c r="I20" s="63">
        <v>14</v>
      </c>
      <c r="J20" s="64">
        <f t="shared" si="1"/>
        <v>14</v>
      </c>
      <c r="K20" s="65">
        <v>130</v>
      </c>
      <c r="L20" s="66">
        <f t="shared" si="2"/>
        <v>1820</v>
      </c>
      <c r="M20" s="64"/>
      <c r="N20" s="238">
        <f t="shared" si="6"/>
        <v>13</v>
      </c>
      <c r="O20" s="240">
        <v>43179</v>
      </c>
      <c r="P20" s="232">
        <v>1</v>
      </c>
      <c r="Q20" s="232">
        <v>1</v>
      </c>
      <c r="R20" s="232">
        <v>1</v>
      </c>
      <c r="S20" s="232">
        <v>1</v>
      </c>
      <c r="T20" s="232">
        <v>1</v>
      </c>
      <c r="U20" s="232">
        <v>1</v>
      </c>
      <c r="V20" s="232">
        <v>1</v>
      </c>
      <c r="W20" s="232">
        <v>0</v>
      </c>
      <c r="X20" s="232">
        <v>1</v>
      </c>
      <c r="Y20" s="232">
        <v>1</v>
      </c>
      <c r="Z20" s="232">
        <v>1</v>
      </c>
      <c r="AA20" s="232" t="s">
        <v>115</v>
      </c>
      <c r="AB20" s="232">
        <v>0</v>
      </c>
      <c r="AC20" s="232">
        <v>1</v>
      </c>
      <c r="AD20" s="67">
        <f t="shared" si="3"/>
        <v>11</v>
      </c>
      <c r="AE20" s="68">
        <f t="shared" si="4"/>
        <v>0.84615384615384615</v>
      </c>
      <c r="AF20" s="237" t="s">
        <v>796</v>
      </c>
      <c r="AG20" s="18" t="str">
        <f t="shared" si="5"/>
        <v>-</v>
      </c>
      <c r="AH20" s="249"/>
      <c r="AL20" s="251"/>
    </row>
    <row r="21" spans="1:38" ht="12.75" customHeight="1">
      <c r="A21" s="58">
        <f t="shared" si="7"/>
        <v>19</v>
      </c>
      <c r="B21" s="59" t="s">
        <v>63</v>
      </c>
      <c r="C21" s="58" t="s">
        <v>22</v>
      </c>
      <c r="D21" s="60" t="s">
        <v>83</v>
      </c>
      <c r="E21" s="48">
        <f>NETWORKDAYS(Итого!C$2,Отчёт!C$2,Итого!C$3)</f>
        <v>14</v>
      </c>
      <c r="F21" s="49">
        <v>0.5</v>
      </c>
      <c r="G21" s="61">
        <v>2</v>
      </c>
      <c r="H21" s="62">
        <f t="shared" si="0"/>
        <v>1</v>
      </c>
      <c r="I21" s="63">
        <v>14</v>
      </c>
      <c r="J21" s="64">
        <f t="shared" si="1"/>
        <v>14</v>
      </c>
      <c r="K21" s="65">
        <v>130</v>
      </c>
      <c r="L21" s="66">
        <f t="shared" si="2"/>
        <v>1820</v>
      </c>
      <c r="M21" s="64"/>
      <c r="N21" s="238">
        <f t="shared" si="6"/>
        <v>13</v>
      </c>
      <c r="O21" s="240">
        <v>43179</v>
      </c>
      <c r="P21" s="232">
        <v>1</v>
      </c>
      <c r="Q21" s="232">
        <v>1</v>
      </c>
      <c r="R21" s="232">
        <v>1</v>
      </c>
      <c r="S21" s="232">
        <v>0</v>
      </c>
      <c r="T21" s="232">
        <v>1</v>
      </c>
      <c r="U21" s="232">
        <v>1</v>
      </c>
      <c r="V21" s="232">
        <v>1</v>
      </c>
      <c r="W21" s="232">
        <v>1</v>
      </c>
      <c r="X21" s="232">
        <v>1</v>
      </c>
      <c r="Y21" s="232" t="s">
        <v>65</v>
      </c>
      <c r="Z21" s="232">
        <v>1</v>
      </c>
      <c r="AA21" s="232" t="s">
        <v>115</v>
      </c>
      <c r="AB21" s="232">
        <v>1</v>
      </c>
      <c r="AC21" s="232">
        <v>1</v>
      </c>
      <c r="AD21" s="67">
        <f t="shared" si="3"/>
        <v>11</v>
      </c>
      <c r="AE21" s="68">
        <f t="shared" si="4"/>
        <v>0.84615384615384615</v>
      </c>
      <c r="AF21" s="57" t="s">
        <v>780</v>
      </c>
      <c r="AG21" s="18" t="str">
        <f t="shared" si="5"/>
        <v>-</v>
      </c>
      <c r="AH21" s="249"/>
      <c r="AL21" s="251"/>
    </row>
    <row r="22" spans="1:38" ht="12.75" customHeight="1">
      <c r="A22" s="58">
        <f t="shared" si="7"/>
        <v>20</v>
      </c>
      <c r="B22" s="59" t="s">
        <v>63</v>
      </c>
      <c r="C22" s="58" t="s">
        <v>22</v>
      </c>
      <c r="D22" s="60" t="s">
        <v>84</v>
      </c>
      <c r="E22" s="48">
        <f>NETWORKDAYS(Итого!C$2,Отчёт!C$2,Итого!C$3)</f>
        <v>14</v>
      </c>
      <c r="F22" s="49">
        <v>0.5</v>
      </c>
      <c r="G22" s="61">
        <v>2</v>
      </c>
      <c r="H22" s="62">
        <f t="shared" si="0"/>
        <v>1</v>
      </c>
      <c r="I22" s="63">
        <v>14</v>
      </c>
      <c r="J22" s="64">
        <f t="shared" si="1"/>
        <v>14</v>
      </c>
      <c r="K22" s="65">
        <v>130</v>
      </c>
      <c r="L22" s="66">
        <f t="shared" si="2"/>
        <v>1820</v>
      </c>
      <c r="M22" s="64"/>
      <c r="N22" s="238">
        <f t="shared" si="6"/>
        <v>13</v>
      </c>
      <c r="O22" s="240">
        <v>43179</v>
      </c>
      <c r="P22" s="232">
        <v>1</v>
      </c>
      <c r="Q22" s="232">
        <v>1</v>
      </c>
      <c r="R22" s="232">
        <v>1</v>
      </c>
      <c r="S22" s="232">
        <v>1</v>
      </c>
      <c r="T22" s="232">
        <v>1</v>
      </c>
      <c r="U22" s="232">
        <v>1</v>
      </c>
      <c r="V22" s="232">
        <v>1</v>
      </c>
      <c r="W22" s="232">
        <v>1</v>
      </c>
      <c r="X22" s="232">
        <v>1</v>
      </c>
      <c r="Y22" s="232">
        <v>1</v>
      </c>
      <c r="Z22" s="232">
        <v>1</v>
      </c>
      <c r="AA22" s="232" t="s">
        <v>115</v>
      </c>
      <c r="AB22" s="232">
        <v>1</v>
      </c>
      <c r="AC22" s="232">
        <v>1</v>
      </c>
      <c r="AD22" s="67">
        <f t="shared" si="3"/>
        <v>13</v>
      </c>
      <c r="AE22" s="68">
        <f t="shared" si="4"/>
        <v>1</v>
      </c>
      <c r="AF22" s="237"/>
      <c r="AG22" s="18" t="str">
        <f t="shared" si="5"/>
        <v>-</v>
      </c>
      <c r="AH22" s="249"/>
      <c r="AL22" s="251"/>
    </row>
    <row r="23" spans="1:38" ht="12.75" customHeight="1">
      <c r="A23" s="58">
        <f t="shared" si="7"/>
        <v>21</v>
      </c>
      <c r="B23" s="59" t="s">
        <v>63</v>
      </c>
      <c r="C23" s="58" t="s">
        <v>22</v>
      </c>
      <c r="D23" s="60" t="s">
        <v>85</v>
      </c>
      <c r="E23" s="48">
        <f>NETWORKDAYS(Итого!C$2,Отчёт!C$2,Итого!C$3)</f>
        <v>14</v>
      </c>
      <c r="F23" s="49">
        <v>0.5</v>
      </c>
      <c r="G23" s="61">
        <v>2</v>
      </c>
      <c r="H23" s="62">
        <f t="shared" si="0"/>
        <v>1</v>
      </c>
      <c r="I23" s="63">
        <v>14</v>
      </c>
      <c r="J23" s="64">
        <f t="shared" si="1"/>
        <v>14</v>
      </c>
      <c r="K23" s="65">
        <v>130</v>
      </c>
      <c r="L23" s="66">
        <f t="shared" si="2"/>
        <v>1820</v>
      </c>
      <c r="M23" s="64"/>
      <c r="N23" s="238">
        <f t="shared" si="6"/>
        <v>13</v>
      </c>
      <c r="O23" s="240">
        <v>43179</v>
      </c>
      <c r="P23" s="232">
        <v>1</v>
      </c>
      <c r="Q23" s="232">
        <v>1</v>
      </c>
      <c r="R23" s="232">
        <v>1</v>
      </c>
      <c r="S23" s="232">
        <v>1</v>
      </c>
      <c r="T23" s="232">
        <v>1</v>
      </c>
      <c r="U23" s="232">
        <v>0</v>
      </c>
      <c r="V23" s="232">
        <v>1</v>
      </c>
      <c r="W23" s="232">
        <v>1</v>
      </c>
      <c r="X23" s="232">
        <v>1</v>
      </c>
      <c r="Y23" s="232" t="s">
        <v>65</v>
      </c>
      <c r="Z23" s="232">
        <v>0</v>
      </c>
      <c r="AA23" s="232" t="s">
        <v>115</v>
      </c>
      <c r="AB23" s="232">
        <v>1</v>
      </c>
      <c r="AC23" s="232">
        <v>1</v>
      </c>
      <c r="AD23" s="67">
        <f t="shared" si="3"/>
        <v>10</v>
      </c>
      <c r="AE23" s="68">
        <f t="shared" si="4"/>
        <v>0.76923076923076927</v>
      </c>
      <c r="AF23" s="57" t="s">
        <v>861</v>
      </c>
      <c r="AG23" s="18" t="str">
        <f t="shared" si="5"/>
        <v>-</v>
      </c>
      <c r="AH23" s="249"/>
      <c r="AL23" s="251"/>
    </row>
    <row r="24" spans="1:38" ht="12.75" customHeight="1">
      <c r="A24" s="58">
        <f t="shared" si="7"/>
        <v>22</v>
      </c>
      <c r="B24" s="59" t="s">
        <v>63</v>
      </c>
      <c r="C24" s="58" t="s">
        <v>22</v>
      </c>
      <c r="D24" s="60" t="s">
        <v>86</v>
      </c>
      <c r="E24" s="48">
        <f>NETWORKDAYS(Итого!C$2,Отчёт!C$2,Итого!C$3)</f>
        <v>14</v>
      </c>
      <c r="F24" s="49">
        <v>0.5</v>
      </c>
      <c r="G24" s="61">
        <v>2</v>
      </c>
      <c r="H24" s="62">
        <f t="shared" si="0"/>
        <v>1</v>
      </c>
      <c r="I24" s="63">
        <v>14</v>
      </c>
      <c r="J24" s="64">
        <f t="shared" si="1"/>
        <v>14</v>
      </c>
      <c r="K24" s="65">
        <v>130</v>
      </c>
      <c r="L24" s="66">
        <f t="shared" si="2"/>
        <v>1820</v>
      </c>
      <c r="M24" s="64"/>
      <c r="N24" s="238">
        <f t="shared" si="6"/>
        <v>13</v>
      </c>
      <c r="O24" s="240">
        <v>43179</v>
      </c>
      <c r="P24" s="232">
        <v>1</v>
      </c>
      <c r="Q24" s="232">
        <v>1</v>
      </c>
      <c r="R24" s="232">
        <v>1</v>
      </c>
      <c r="S24" s="232">
        <v>1</v>
      </c>
      <c r="T24" s="232">
        <v>1</v>
      </c>
      <c r="U24" s="232">
        <v>1</v>
      </c>
      <c r="V24" s="232">
        <v>1</v>
      </c>
      <c r="W24" s="232">
        <v>1</v>
      </c>
      <c r="X24" s="232">
        <v>1</v>
      </c>
      <c r="Y24" s="232">
        <v>1</v>
      </c>
      <c r="Z24" s="232">
        <v>1</v>
      </c>
      <c r="AA24" s="232" t="s">
        <v>115</v>
      </c>
      <c r="AB24" s="232">
        <v>1</v>
      </c>
      <c r="AC24" s="232">
        <v>1</v>
      </c>
      <c r="AD24" s="67">
        <f t="shared" si="3"/>
        <v>13</v>
      </c>
      <c r="AE24" s="68">
        <f t="shared" si="4"/>
        <v>1</v>
      </c>
      <c r="AF24" s="237"/>
      <c r="AG24" s="18" t="str">
        <f t="shared" si="5"/>
        <v>-</v>
      </c>
      <c r="AH24" s="249"/>
      <c r="AL24" s="251"/>
    </row>
    <row r="25" spans="1:38" ht="12.75" customHeight="1">
      <c r="A25" s="58">
        <f t="shared" si="7"/>
        <v>23</v>
      </c>
      <c r="B25" s="59" t="s">
        <v>63</v>
      </c>
      <c r="C25" s="58" t="s">
        <v>22</v>
      </c>
      <c r="D25" s="60" t="s">
        <v>87</v>
      </c>
      <c r="E25" s="48">
        <f>NETWORKDAYS(Итого!C$2,Отчёт!C$2,Итого!C$3)</f>
        <v>14</v>
      </c>
      <c r="F25" s="49">
        <v>0.5</v>
      </c>
      <c r="G25" s="61">
        <v>2</v>
      </c>
      <c r="H25" s="62">
        <f t="shared" si="0"/>
        <v>1</v>
      </c>
      <c r="I25" s="63">
        <v>14</v>
      </c>
      <c r="J25" s="64">
        <f t="shared" si="1"/>
        <v>14</v>
      </c>
      <c r="K25" s="65">
        <v>130</v>
      </c>
      <c r="L25" s="66">
        <f t="shared" si="2"/>
        <v>1820</v>
      </c>
      <c r="M25" s="64"/>
      <c r="N25" s="238">
        <f t="shared" si="6"/>
        <v>13</v>
      </c>
      <c r="O25" s="240">
        <v>43179</v>
      </c>
      <c r="P25" s="232">
        <v>1</v>
      </c>
      <c r="Q25" s="232">
        <v>1</v>
      </c>
      <c r="R25" s="232">
        <v>1</v>
      </c>
      <c r="S25" s="232">
        <v>0</v>
      </c>
      <c r="T25" s="232">
        <v>1</v>
      </c>
      <c r="U25" s="232">
        <v>1</v>
      </c>
      <c r="V25" s="232">
        <v>1</v>
      </c>
      <c r="W25" s="232">
        <v>1</v>
      </c>
      <c r="X25" s="232">
        <v>1</v>
      </c>
      <c r="Y25" s="232">
        <v>1</v>
      </c>
      <c r="Z25" s="232">
        <v>1</v>
      </c>
      <c r="AA25" s="232" t="s">
        <v>115</v>
      </c>
      <c r="AB25" s="232">
        <v>1</v>
      </c>
      <c r="AC25" s="232">
        <v>1</v>
      </c>
      <c r="AD25" s="67">
        <f t="shared" si="3"/>
        <v>12</v>
      </c>
      <c r="AE25" s="68">
        <f t="shared" si="4"/>
        <v>0.92307692307692313</v>
      </c>
      <c r="AF25" s="237" t="s">
        <v>859</v>
      </c>
      <c r="AG25" s="18" t="str">
        <f t="shared" si="5"/>
        <v>-</v>
      </c>
      <c r="AH25" s="249"/>
      <c r="AL25" s="251"/>
    </row>
    <row r="26" spans="1:38" ht="12.75" customHeight="1">
      <c r="A26" s="58">
        <f t="shared" si="7"/>
        <v>24</v>
      </c>
      <c r="B26" s="59" t="s">
        <v>63</v>
      </c>
      <c r="C26" s="58" t="s">
        <v>22</v>
      </c>
      <c r="D26" s="60" t="s">
        <v>88</v>
      </c>
      <c r="E26" s="48">
        <f>NETWORKDAYS(Итого!C$2,Отчёт!C$2,Итого!C$3)</f>
        <v>14</v>
      </c>
      <c r="F26" s="49">
        <v>0.5</v>
      </c>
      <c r="G26" s="61">
        <v>2</v>
      </c>
      <c r="H26" s="62">
        <f t="shared" si="0"/>
        <v>1</v>
      </c>
      <c r="I26" s="63">
        <v>14</v>
      </c>
      <c r="J26" s="64">
        <f t="shared" si="1"/>
        <v>14</v>
      </c>
      <c r="K26" s="65">
        <v>130</v>
      </c>
      <c r="L26" s="66">
        <f t="shared" si="2"/>
        <v>1820</v>
      </c>
      <c r="M26" s="64"/>
      <c r="N26" s="238">
        <f t="shared" si="6"/>
        <v>13</v>
      </c>
      <c r="O26" s="240">
        <v>43179</v>
      </c>
      <c r="P26" s="232">
        <v>1</v>
      </c>
      <c r="Q26" s="232">
        <v>1</v>
      </c>
      <c r="R26" s="232">
        <v>1</v>
      </c>
      <c r="S26" s="232">
        <v>1</v>
      </c>
      <c r="T26" s="232">
        <v>1</v>
      </c>
      <c r="U26" s="232">
        <v>1</v>
      </c>
      <c r="V26" s="232">
        <v>1</v>
      </c>
      <c r="W26" s="232">
        <v>1</v>
      </c>
      <c r="X26" s="232">
        <v>1</v>
      </c>
      <c r="Y26" s="232">
        <v>1</v>
      </c>
      <c r="Z26" s="232">
        <v>1</v>
      </c>
      <c r="AA26" s="232" t="s">
        <v>115</v>
      </c>
      <c r="AB26" s="232">
        <v>1</v>
      </c>
      <c r="AC26" s="232">
        <v>1</v>
      </c>
      <c r="AD26" s="67">
        <f t="shared" si="3"/>
        <v>13</v>
      </c>
      <c r="AE26" s="68">
        <f t="shared" si="4"/>
        <v>1</v>
      </c>
      <c r="AF26" s="237"/>
      <c r="AG26" s="18" t="str">
        <f t="shared" si="5"/>
        <v>-</v>
      </c>
      <c r="AH26" s="249"/>
      <c r="AL26" s="251"/>
    </row>
    <row r="27" spans="1:38" ht="12.75" customHeight="1">
      <c r="A27" s="58">
        <f t="shared" si="7"/>
        <v>25</v>
      </c>
      <c r="B27" s="59" t="s">
        <v>63</v>
      </c>
      <c r="C27" s="58" t="s">
        <v>22</v>
      </c>
      <c r="D27" s="60" t="s">
        <v>89</v>
      </c>
      <c r="E27" s="48">
        <f>NETWORKDAYS(Итого!C$2,Отчёт!C$2,Итого!C$3)</f>
        <v>14</v>
      </c>
      <c r="F27" s="49">
        <v>0.5</v>
      </c>
      <c r="G27" s="61">
        <v>2</v>
      </c>
      <c r="H27" s="62">
        <f t="shared" si="0"/>
        <v>1</v>
      </c>
      <c r="I27" s="63">
        <v>14</v>
      </c>
      <c r="J27" s="64">
        <f t="shared" si="1"/>
        <v>14</v>
      </c>
      <c r="K27" s="65">
        <v>130</v>
      </c>
      <c r="L27" s="66">
        <f t="shared" si="2"/>
        <v>1820</v>
      </c>
      <c r="M27" s="64"/>
      <c r="N27" s="238">
        <f t="shared" si="6"/>
        <v>13</v>
      </c>
      <c r="O27" s="240">
        <v>43179</v>
      </c>
      <c r="P27" s="232">
        <v>1</v>
      </c>
      <c r="Q27" s="232">
        <v>1</v>
      </c>
      <c r="R27" s="232">
        <v>1</v>
      </c>
      <c r="S27" s="232">
        <v>1</v>
      </c>
      <c r="T27" s="232">
        <v>1</v>
      </c>
      <c r="U27" s="232">
        <v>1</v>
      </c>
      <c r="V27" s="232">
        <v>1</v>
      </c>
      <c r="W27" s="232">
        <v>0</v>
      </c>
      <c r="X27" s="232">
        <v>1</v>
      </c>
      <c r="Y27" s="232">
        <v>1</v>
      </c>
      <c r="Z27" s="232">
        <v>1</v>
      </c>
      <c r="AA27" s="232" t="s">
        <v>115</v>
      </c>
      <c r="AB27" s="232">
        <v>1</v>
      </c>
      <c r="AC27" s="232">
        <v>1</v>
      </c>
      <c r="AD27" s="67">
        <f t="shared" si="3"/>
        <v>12</v>
      </c>
      <c r="AE27" s="68">
        <f t="shared" si="4"/>
        <v>0.92307692307692313</v>
      </c>
      <c r="AF27" s="237" t="s">
        <v>815</v>
      </c>
      <c r="AG27" s="18" t="str">
        <f t="shared" si="5"/>
        <v>-</v>
      </c>
      <c r="AH27" s="249"/>
      <c r="AL27" s="251"/>
    </row>
    <row r="28" spans="1:38" ht="12.75" customHeight="1">
      <c r="A28" s="58">
        <f t="shared" si="7"/>
        <v>26</v>
      </c>
      <c r="B28" s="59" t="s">
        <v>63</v>
      </c>
      <c r="C28" s="58" t="s">
        <v>22</v>
      </c>
      <c r="D28" s="60" t="s">
        <v>90</v>
      </c>
      <c r="E28" s="48">
        <f>NETWORKDAYS(Итого!C$2,Отчёт!C$2,Итого!C$3)</f>
        <v>14</v>
      </c>
      <c r="F28" s="49">
        <v>0.5</v>
      </c>
      <c r="G28" s="61">
        <v>2</v>
      </c>
      <c r="H28" s="62">
        <f t="shared" si="0"/>
        <v>1</v>
      </c>
      <c r="I28" s="63">
        <v>14</v>
      </c>
      <c r="J28" s="64">
        <f t="shared" si="1"/>
        <v>14</v>
      </c>
      <c r="K28" s="65">
        <v>130</v>
      </c>
      <c r="L28" s="66">
        <f t="shared" si="2"/>
        <v>1820</v>
      </c>
      <c r="M28" s="64"/>
      <c r="N28" s="238">
        <f t="shared" si="6"/>
        <v>13</v>
      </c>
      <c r="O28" s="240">
        <v>43179</v>
      </c>
      <c r="P28" s="232">
        <v>1</v>
      </c>
      <c r="Q28" s="232">
        <v>1</v>
      </c>
      <c r="R28" s="232">
        <v>1</v>
      </c>
      <c r="S28" s="232">
        <v>0</v>
      </c>
      <c r="T28" s="232">
        <v>1</v>
      </c>
      <c r="U28" s="232">
        <v>1</v>
      </c>
      <c r="V28" s="232">
        <v>1</v>
      </c>
      <c r="W28" s="232">
        <v>1</v>
      </c>
      <c r="X28" s="232">
        <v>1</v>
      </c>
      <c r="Y28" s="232">
        <v>1</v>
      </c>
      <c r="Z28" s="232">
        <v>1</v>
      </c>
      <c r="AA28" s="232" t="s">
        <v>115</v>
      </c>
      <c r="AB28" s="232">
        <v>1</v>
      </c>
      <c r="AC28" s="232">
        <v>1</v>
      </c>
      <c r="AD28" s="67">
        <f t="shared" si="3"/>
        <v>12</v>
      </c>
      <c r="AE28" s="68">
        <f t="shared" si="4"/>
        <v>0.92307692307692313</v>
      </c>
      <c r="AF28" s="57" t="s">
        <v>781</v>
      </c>
      <c r="AG28" s="18" t="str">
        <f t="shared" si="5"/>
        <v>-</v>
      </c>
      <c r="AH28" s="249"/>
      <c r="AL28" s="251"/>
    </row>
    <row r="29" spans="1:38" ht="12.75" customHeight="1">
      <c r="A29" s="58">
        <f t="shared" si="7"/>
        <v>27</v>
      </c>
      <c r="B29" s="59" t="s">
        <v>63</v>
      </c>
      <c r="C29" s="58" t="s">
        <v>22</v>
      </c>
      <c r="D29" s="60" t="s">
        <v>91</v>
      </c>
      <c r="E29" s="48">
        <f>NETWORKDAYS(Итого!C$2,Отчёт!C$2,Итого!C$3)</f>
        <v>14</v>
      </c>
      <c r="F29" s="49">
        <v>0.5</v>
      </c>
      <c r="G29" s="61">
        <v>2</v>
      </c>
      <c r="H29" s="62">
        <f t="shared" si="0"/>
        <v>1</v>
      </c>
      <c r="I29" s="63">
        <v>14</v>
      </c>
      <c r="J29" s="64">
        <f t="shared" si="1"/>
        <v>14</v>
      </c>
      <c r="K29" s="65">
        <v>130</v>
      </c>
      <c r="L29" s="66">
        <f t="shared" si="2"/>
        <v>1820</v>
      </c>
      <c r="M29" s="64"/>
      <c r="N29" s="238">
        <f t="shared" si="6"/>
        <v>13</v>
      </c>
      <c r="O29" s="240">
        <v>43179</v>
      </c>
      <c r="P29" s="232">
        <v>1</v>
      </c>
      <c r="Q29" s="232">
        <v>1</v>
      </c>
      <c r="R29" s="232">
        <v>1</v>
      </c>
      <c r="S29" s="232">
        <v>1</v>
      </c>
      <c r="T29" s="232">
        <v>1</v>
      </c>
      <c r="U29" s="232">
        <v>1</v>
      </c>
      <c r="V29" s="232">
        <v>1</v>
      </c>
      <c r="W29" s="232">
        <v>1</v>
      </c>
      <c r="X29" s="232">
        <v>1</v>
      </c>
      <c r="Y29" s="232">
        <v>1</v>
      </c>
      <c r="Z29" s="232">
        <v>1</v>
      </c>
      <c r="AA29" s="232" t="s">
        <v>115</v>
      </c>
      <c r="AB29" s="232">
        <v>1</v>
      </c>
      <c r="AC29" s="232">
        <v>1</v>
      </c>
      <c r="AD29" s="67">
        <f t="shared" si="3"/>
        <v>13</v>
      </c>
      <c r="AE29" s="68">
        <f t="shared" si="4"/>
        <v>1</v>
      </c>
      <c r="AF29" s="237"/>
      <c r="AG29" s="18" t="str">
        <f t="shared" si="5"/>
        <v>-</v>
      </c>
      <c r="AH29" s="249"/>
      <c r="AL29" s="251"/>
    </row>
    <row r="30" spans="1:38" ht="12.75" customHeight="1">
      <c r="A30" s="58">
        <f t="shared" si="7"/>
        <v>28</v>
      </c>
      <c r="B30" s="8" t="s">
        <v>63</v>
      </c>
      <c r="C30" s="35" t="s">
        <v>22</v>
      </c>
      <c r="D30" s="69" t="s">
        <v>92</v>
      </c>
      <c r="E30" s="48">
        <f>NETWORKDAYS(Итого!C$2,Отчёт!C$2,Итого!C$3)</f>
        <v>14</v>
      </c>
      <c r="F30" s="49">
        <v>0.5</v>
      </c>
      <c r="G30" s="70">
        <v>2</v>
      </c>
      <c r="H30" s="71">
        <f t="shared" si="0"/>
        <v>1</v>
      </c>
      <c r="I30" s="72">
        <v>14</v>
      </c>
      <c r="J30" s="73">
        <f t="shared" si="1"/>
        <v>14</v>
      </c>
      <c r="K30" s="65">
        <v>130</v>
      </c>
      <c r="L30" s="66">
        <f t="shared" si="2"/>
        <v>1820</v>
      </c>
      <c r="M30" s="64"/>
      <c r="N30" s="238">
        <f t="shared" si="6"/>
        <v>13</v>
      </c>
      <c r="O30" s="240">
        <v>43179</v>
      </c>
      <c r="P30" s="232">
        <v>1</v>
      </c>
      <c r="Q30" s="232">
        <v>1</v>
      </c>
      <c r="R30" s="232">
        <v>1</v>
      </c>
      <c r="S30" s="232">
        <v>1</v>
      </c>
      <c r="T30" s="232">
        <v>1</v>
      </c>
      <c r="U30" s="232">
        <v>1</v>
      </c>
      <c r="V30" s="232">
        <v>1</v>
      </c>
      <c r="W30" s="232">
        <v>1</v>
      </c>
      <c r="X30" s="232">
        <v>1</v>
      </c>
      <c r="Y30" s="232">
        <v>1</v>
      </c>
      <c r="Z30" s="232">
        <v>0</v>
      </c>
      <c r="AA30" s="232" t="s">
        <v>115</v>
      </c>
      <c r="AB30" s="232">
        <v>1</v>
      </c>
      <c r="AC30" s="232">
        <v>1</v>
      </c>
      <c r="AD30" s="67">
        <f t="shared" si="3"/>
        <v>12</v>
      </c>
      <c r="AE30" s="68">
        <f t="shared" si="4"/>
        <v>0.92307692307692313</v>
      </c>
      <c r="AF30" s="57" t="s">
        <v>854</v>
      </c>
      <c r="AG30" s="18" t="str">
        <f t="shared" si="5"/>
        <v>-</v>
      </c>
      <c r="AH30" s="249"/>
      <c r="AL30" s="251"/>
    </row>
    <row r="31" spans="1:38" ht="12.75" customHeight="1">
      <c r="A31" s="58">
        <f t="shared" si="7"/>
        <v>29</v>
      </c>
      <c r="B31" s="8" t="s">
        <v>63</v>
      </c>
      <c r="C31" s="35" t="s">
        <v>22</v>
      </c>
      <c r="D31" s="69" t="s">
        <v>93</v>
      </c>
      <c r="E31" s="48">
        <f>NETWORKDAYS(Итого!C$2,Отчёт!C$2,Итого!C$3)</f>
        <v>14</v>
      </c>
      <c r="F31" s="49">
        <v>0.5</v>
      </c>
      <c r="G31" s="70">
        <v>2</v>
      </c>
      <c r="H31" s="71">
        <f t="shared" si="0"/>
        <v>1</v>
      </c>
      <c r="I31" s="72">
        <v>14</v>
      </c>
      <c r="J31" s="73">
        <f t="shared" si="1"/>
        <v>14</v>
      </c>
      <c r="K31" s="65">
        <v>130</v>
      </c>
      <c r="L31" s="66">
        <f t="shared" si="2"/>
        <v>1820</v>
      </c>
      <c r="M31" s="64"/>
      <c r="N31" s="238">
        <f t="shared" si="6"/>
        <v>13</v>
      </c>
      <c r="O31" s="240">
        <v>43179</v>
      </c>
      <c r="P31" s="232">
        <v>0</v>
      </c>
      <c r="Q31" s="232">
        <v>1</v>
      </c>
      <c r="R31" s="232">
        <v>1</v>
      </c>
      <c r="S31" s="232">
        <v>1</v>
      </c>
      <c r="T31" s="232">
        <v>1</v>
      </c>
      <c r="U31" s="232">
        <v>1</v>
      </c>
      <c r="V31" s="232">
        <v>1</v>
      </c>
      <c r="W31" s="232">
        <v>1</v>
      </c>
      <c r="X31" s="232">
        <v>1</v>
      </c>
      <c r="Y31" s="232">
        <v>1</v>
      </c>
      <c r="Z31" s="232">
        <v>0</v>
      </c>
      <c r="AA31" s="232" t="s">
        <v>115</v>
      </c>
      <c r="AB31" s="232">
        <v>1</v>
      </c>
      <c r="AC31" s="232">
        <v>1</v>
      </c>
      <c r="AD31" s="67">
        <f t="shared" si="3"/>
        <v>11</v>
      </c>
      <c r="AE31" s="68">
        <f t="shared" si="4"/>
        <v>0.84615384615384615</v>
      </c>
      <c r="AF31" s="57" t="s">
        <v>854</v>
      </c>
      <c r="AG31" s="18" t="str">
        <f t="shared" si="5"/>
        <v>-</v>
      </c>
      <c r="AH31" s="249"/>
      <c r="AL31" s="251"/>
    </row>
    <row r="32" spans="1:38" ht="12.75" customHeight="1">
      <c r="A32" s="58">
        <f t="shared" si="7"/>
        <v>30</v>
      </c>
      <c r="B32" s="8" t="s">
        <v>63</v>
      </c>
      <c r="C32" s="58" t="s">
        <v>22</v>
      </c>
      <c r="D32" s="69" t="s">
        <v>94</v>
      </c>
      <c r="E32" s="48">
        <f>NETWORKDAYS(Итого!C$2,Отчёт!C$2,Итого!C$3)</f>
        <v>14</v>
      </c>
      <c r="F32" s="49">
        <v>0.5</v>
      </c>
      <c r="G32" s="70">
        <v>2</v>
      </c>
      <c r="H32" s="71">
        <f t="shared" si="0"/>
        <v>1</v>
      </c>
      <c r="I32" s="72">
        <v>14</v>
      </c>
      <c r="J32" s="73">
        <f t="shared" si="1"/>
        <v>14</v>
      </c>
      <c r="K32" s="65">
        <v>130</v>
      </c>
      <c r="L32" s="66">
        <f t="shared" si="2"/>
        <v>1820</v>
      </c>
      <c r="M32" s="64"/>
      <c r="N32" s="238">
        <f t="shared" si="6"/>
        <v>13</v>
      </c>
      <c r="O32" s="240">
        <v>43179</v>
      </c>
      <c r="P32" s="232">
        <v>1</v>
      </c>
      <c r="Q32" s="232">
        <v>1</v>
      </c>
      <c r="R32" s="232">
        <v>0</v>
      </c>
      <c r="S32" s="232">
        <v>1</v>
      </c>
      <c r="T32" s="232">
        <v>1</v>
      </c>
      <c r="U32" s="232">
        <v>1</v>
      </c>
      <c r="V32" s="232">
        <v>1</v>
      </c>
      <c r="W32" s="232">
        <v>1</v>
      </c>
      <c r="X32" s="232">
        <v>1</v>
      </c>
      <c r="Y32" s="232">
        <v>1</v>
      </c>
      <c r="Z32" s="232">
        <v>1</v>
      </c>
      <c r="AA32" s="232" t="s">
        <v>115</v>
      </c>
      <c r="AB32" s="232">
        <v>1</v>
      </c>
      <c r="AC32" s="232">
        <v>1</v>
      </c>
      <c r="AD32" s="67">
        <f t="shared" si="3"/>
        <v>12</v>
      </c>
      <c r="AE32" s="68">
        <f t="shared" si="4"/>
        <v>0.92307692307692313</v>
      </c>
      <c r="AF32" s="57" t="s">
        <v>857</v>
      </c>
      <c r="AG32" s="18" t="str">
        <f t="shared" si="5"/>
        <v>-</v>
      </c>
      <c r="AH32" s="249"/>
      <c r="AL32" s="251"/>
    </row>
    <row r="33" spans="1:38" ht="12.75" customHeight="1">
      <c r="A33" s="58">
        <f t="shared" si="7"/>
        <v>31</v>
      </c>
      <c r="B33" s="8" t="s">
        <v>63</v>
      </c>
      <c r="C33" s="58" t="s">
        <v>22</v>
      </c>
      <c r="D33" s="69" t="s">
        <v>95</v>
      </c>
      <c r="E33" s="48">
        <f>NETWORKDAYS(Итого!C$2,Отчёт!C$2,Итого!C$3)</f>
        <v>14</v>
      </c>
      <c r="F33" s="49">
        <v>0.5</v>
      </c>
      <c r="G33" s="70">
        <v>2</v>
      </c>
      <c r="H33" s="71">
        <f t="shared" si="0"/>
        <v>1</v>
      </c>
      <c r="I33" s="72">
        <v>14</v>
      </c>
      <c r="J33" s="73">
        <f t="shared" si="1"/>
        <v>14</v>
      </c>
      <c r="K33" s="65">
        <v>130</v>
      </c>
      <c r="L33" s="66">
        <f t="shared" si="2"/>
        <v>1820</v>
      </c>
      <c r="M33" s="64"/>
      <c r="N33" s="238">
        <f t="shared" si="6"/>
        <v>13</v>
      </c>
      <c r="O33" s="240">
        <v>43179</v>
      </c>
      <c r="P33" s="232">
        <v>1</v>
      </c>
      <c r="Q33" s="232">
        <v>1</v>
      </c>
      <c r="R33" s="232">
        <v>1</v>
      </c>
      <c r="S33" s="232">
        <v>1</v>
      </c>
      <c r="T33" s="232">
        <v>1</v>
      </c>
      <c r="U33" s="232">
        <v>1</v>
      </c>
      <c r="V33" s="232">
        <v>1</v>
      </c>
      <c r="W33" s="232">
        <v>1</v>
      </c>
      <c r="X33" s="232">
        <v>0</v>
      </c>
      <c r="Y33" s="232">
        <v>1</v>
      </c>
      <c r="Z33" s="232">
        <v>1</v>
      </c>
      <c r="AA33" s="232" t="s">
        <v>115</v>
      </c>
      <c r="AB33" s="232">
        <v>1</v>
      </c>
      <c r="AC33" s="232">
        <v>1</v>
      </c>
      <c r="AD33" s="67">
        <f t="shared" si="3"/>
        <v>12</v>
      </c>
      <c r="AE33" s="68">
        <f t="shared" si="4"/>
        <v>0.92307692307692313</v>
      </c>
      <c r="AF33" s="57" t="s">
        <v>857</v>
      </c>
      <c r="AG33" s="18" t="str">
        <f t="shared" si="5"/>
        <v>-</v>
      </c>
      <c r="AH33" s="249"/>
      <c r="AL33" s="251"/>
    </row>
    <row r="34" spans="1:38" ht="12.75" customHeight="1">
      <c r="A34" s="58">
        <f t="shared" si="7"/>
        <v>32</v>
      </c>
      <c r="B34" s="8" t="s">
        <v>63</v>
      </c>
      <c r="C34" s="58" t="s">
        <v>22</v>
      </c>
      <c r="D34" s="69" t="s">
        <v>96</v>
      </c>
      <c r="E34" s="48">
        <f>NETWORKDAYS(Итого!C$2,Отчёт!C$2,Итого!C$3)</f>
        <v>14</v>
      </c>
      <c r="F34" s="49">
        <v>0.5</v>
      </c>
      <c r="G34" s="70">
        <v>2</v>
      </c>
      <c r="H34" s="71">
        <f t="shared" si="0"/>
        <v>1</v>
      </c>
      <c r="I34" s="72">
        <v>14</v>
      </c>
      <c r="J34" s="73">
        <f t="shared" si="1"/>
        <v>14</v>
      </c>
      <c r="K34" s="65">
        <v>130</v>
      </c>
      <c r="L34" s="66">
        <f t="shared" si="2"/>
        <v>1820</v>
      </c>
      <c r="M34" s="64"/>
      <c r="N34" s="238">
        <f t="shared" si="6"/>
        <v>13</v>
      </c>
      <c r="O34" s="240">
        <v>43179</v>
      </c>
      <c r="P34" s="232">
        <v>1</v>
      </c>
      <c r="Q34" s="232">
        <v>1</v>
      </c>
      <c r="R34" s="232">
        <v>1</v>
      </c>
      <c r="S34" s="232">
        <v>1</v>
      </c>
      <c r="T34" s="232">
        <v>1</v>
      </c>
      <c r="U34" s="232">
        <v>1</v>
      </c>
      <c r="V34" s="232">
        <v>1</v>
      </c>
      <c r="W34" s="232">
        <v>1</v>
      </c>
      <c r="X34" s="232">
        <v>1</v>
      </c>
      <c r="Y34" s="232">
        <v>1</v>
      </c>
      <c r="Z34" s="232">
        <v>1</v>
      </c>
      <c r="AA34" s="232" t="s">
        <v>115</v>
      </c>
      <c r="AB34" s="232">
        <v>1</v>
      </c>
      <c r="AC34" s="232">
        <v>1</v>
      </c>
      <c r="AD34" s="67">
        <f t="shared" si="3"/>
        <v>13</v>
      </c>
      <c r="AE34" s="68">
        <f t="shared" si="4"/>
        <v>1</v>
      </c>
      <c r="AF34" s="237"/>
      <c r="AG34" s="18" t="str">
        <f t="shared" si="5"/>
        <v>-</v>
      </c>
      <c r="AH34" s="249"/>
      <c r="AL34" s="251"/>
    </row>
    <row r="35" spans="1:38" ht="12.75" customHeight="1">
      <c r="A35" s="58">
        <v>275</v>
      </c>
      <c r="B35" s="59" t="s">
        <v>63</v>
      </c>
      <c r="C35" s="58" t="s">
        <v>1</v>
      </c>
      <c r="D35" s="60" t="s">
        <v>97</v>
      </c>
      <c r="E35" s="48">
        <f>NETWORKDAYS(Итого!C$2,Отчёт!C$2,Итого!C$3)</f>
        <v>14</v>
      </c>
      <c r="F35" s="49">
        <v>0.5</v>
      </c>
      <c r="G35" s="61">
        <v>2</v>
      </c>
      <c r="H35" s="62">
        <f t="shared" si="0"/>
        <v>1</v>
      </c>
      <c r="I35" s="63">
        <v>6</v>
      </c>
      <c r="J35" s="64">
        <f t="shared" si="1"/>
        <v>14</v>
      </c>
      <c r="K35" s="65">
        <v>130</v>
      </c>
      <c r="L35" s="66">
        <f t="shared" si="2"/>
        <v>1820</v>
      </c>
      <c r="M35" s="64"/>
      <c r="N35" s="238">
        <f t="shared" si="6"/>
        <v>13</v>
      </c>
      <c r="O35" s="240">
        <v>43179</v>
      </c>
      <c r="P35" s="232">
        <v>0</v>
      </c>
      <c r="Q35" s="232">
        <v>1</v>
      </c>
      <c r="R35" s="232">
        <v>1</v>
      </c>
      <c r="S35" s="232">
        <v>1</v>
      </c>
      <c r="T35" s="232">
        <v>1</v>
      </c>
      <c r="U35" s="232">
        <v>1</v>
      </c>
      <c r="V35" s="232">
        <v>0</v>
      </c>
      <c r="W35" s="232" t="s">
        <v>115</v>
      </c>
      <c r="X35" s="232">
        <v>1</v>
      </c>
      <c r="Y35" s="232">
        <v>1</v>
      </c>
      <c r="Z35" s="232">
        <v>0</v>
      </c>
      <c r="AA35" s="232">
        <v>1</v>
      </c>
      <c r="AB35" s="232">
        <v>0</v>
      </c>
      <c r="AC35" s="232">
        <v>0</v>
      </c>
      <c r="AD35" s="67">
        <f>COUNTIF(P35:AA35,1)</f>
        <v>8</v>
      </c>
      <c r="AE35" s="68">
        <f t="shared" ref="AE35:AE62" si="13">AD35/N35</f>
        <v>0.61538461538461542</v>
      </c>
      <c r="AF35" s="57" t="s">
        <v>827</v>
      </c>
      <c r="AG35" s="18" t="str">
        <f t="shared" ref="AG35:AG62" si="14">IF(OR(AND(E35&gt;0,AE35&gt;0),AND(E35=0,AE35=0)),"-","Что-то не так!")</f>
        <v>-</v>
      </c>
      <c r="AH35" s="249"/>
      <c r="AL35" s="251"/>
    </row>
    <row r="36" spans="1:38" ht="12.75" customHeight="1" thickBot="1">
      <c r="A36" s="58">
        <f>A35+1</f>
        <v>276</v>
      </c>
      <c r="B36" s="59" t="s">
        <v>63</v>
      </c>
      <c r="C36" s="58" t="s">
        <v>1</v>
      </c>
      <c r="D36" s="60" t="s">
        <v>98</v>
      </c>
      <c r="E36" s="48">
        <f>NETWORKDAYS(Итого!C$2,Отчёт!C$2,Итого!C$3)</f>
        <v>14</v>
      </c>
      <c r="F36" s="49">
        <v>0.5</v>
      </c>
      <c r="G36" s="61">
        <v>2</v>
      </c>
      <c r="H36" s="62">
        <f t="shared" si="0"/>
        <v>1</v>
      </c>
      <c r="I36" s="63">
        <v>6</v>
      </c>
      <c r="J36" s="64">
        <f t="shared" si="1"/>
        <v>14</v>
      </c>
      <c r="K36" s="65">
        <v>130</v>
      </c>
      <c r="L36" s="66">
        <f t="shared" si="2"/>
        <v>1820</v>
      </c>
      <c r="M36" s="64"/>
      <c r="N36" s="238">
        <f t="shared" si="6"/>
        <v>14</v>
      </c>
      <c r="O36" s="240">
        <v>43179</v>
      </c>
      <c r="P36" s="232">
        <v>0</v>
      </c>
      <c r="Q36" s="232">
        <v>1</v>
      </c>
      <c r="R36" s="232">
        <v>0</v>
      </c>
      <c r="S36" s="232">
        <v>0</v>
      </c>
      <c r="T36" s="232">
        <v>0</v>
      </c>
      <c r="U36" s="232">
        <v>0</v>
      </c>
      <c r="V36" s="232">
        <v>0</v>
      </c>
      <c r="W36" s="232">
        <v>0</v>
      </c>
      <c r="X36" s="232">
        <v>1</v>
      </c>
      <c r="Y36" s="232">
        <v>0</v>
      </c>
      <c r="Z36" s="232">
        <v>0</v>
      </c>
      <c r="AA36" s="232">
        <v>1</v>
      </c>
      <c r="AB36" s="232">
        <v>0</v>
      </c>
      <c r="AC36" s="232">
        <v>0</v>
      </c>
      <c r="AD36" s="67">
        <f>COUNTIF(P36:AA36,1)</f>
        <v>3</v>
      </c>
      <c r="AE36" s="68">
        <f t="shared" si="13"/>
        <v>0.21428571428571427</v>
      </c>
      <c r="AF36" s="78" t="s">
        <v>856</v>
      </c>
      <c r="AG36" s="18" t="str">
        <f t="shared" si="14"/>
        <v>-</v>
      </c>
      <c r="AH36" s="249"/>
      <c r="AL36" s="251"/>
    </row>
    <row r="37" spans="1:38" ht="12.75" customHeight="1">
      <c r="A37" s="58">
        <v>278</v>
      </c>
      <c r="B37" s="59" t="s">
        <v>63</v>
      </c>
      <c r="C37" s="58" t="s">
        <v>1</v>
      </c>
      <c r="D37" s="60" t="s">
        <v>99</v>
      </c>
      <c r="E37" s="48">
        <f>NETWORKDAYS(Итого!C$2,Отчёт!C$2,Итого!C$3)</f>
        <v>14</v>
      </c>
      <c r="F37" s="49">
        <v>0.5</v>
      </c>
      <c r="G37" s="61">
        <v>2</v>
      </c>
      <c r="H37" s="62">
        <f t="shared" si="0"/>
        <v>1</v>
      </c>
      <c r="I37" s="63">
        <v>6</v>
      </c>
      <c r="J37" s="64">
        <f t="shared" si="1"/>
        <v>14</v>
      </c>
      <c r="K37" s="65">
        <v>130</v>
      </c>
      <c r="L37" s="66">
        <f t="shared" si="2"/>
        <v>1820</v>
      </c>
      <c r="M37" s="64"/>
      <c r="N37" s="238">
        <f t="shared" si="6"/>
        <v>14</v>
      </c>
      <c r="O37" s="240">
        <v>43179</v>
      </c>
      <c r="P37" s="232">
        <v>1</v>
      </c>
      <c r="Q37" s="232">
        <v>1</v>
      </c>
      <c r="R37" s="232">
        <v>1</v>
      </c>
      <c r="S37" s="232">
        <v>1</v>
      </c>
      <c r="T37" s="232">
        <v>1</v>
      </c>
      <c r="U37" s="232">
        <v>1</v>
      </c>
      <c r="V37" s="232">
        <v>1</v>
      </c>
      <c r="W37" s="232">
        <v>1</v>
      </c>
      <c r="X37" s="232">
        <v>1</v>
      </c>
      <c r="Y37" s="232">
        <v>0</v>
      </c>
      <c r="Z37" s="232">
        <v>0</v>
      </c>
      <c r="AA37" s="232">
        <v>0</v>
      </c>
      <c r="AB37" s="232">
        <v>0</v>
      </c>
      <c r="AC37" s="232">
        <v>0</v>
      </c>
      <c r="AD37" s="75">
        <f>COUNTIF(P37:AC37,1)</f>
        <v>9</v>
      </c>
      <c r="AE37" s="68">
        <f t="shared" si="13"/>
        <v>0.6428571428571429</v>
      </c>
      <c r="AF37" s="237" t="s">
        <v>834</v>
      </c>
      <c r="AG37" s="18" t="str">
        <f t="shared" si="14"/>
        <v>-</v>
      </c>
      <c r="AH37" s="249"/>
      <c r="AL37" s="251"/>
    </row>
    <row r="38" spans="1:38" ht="12.75" customHeight="1">
      <c r="A38" s="58">
        <f t="shared" ref="A38:A42" si="15">A37+1</f>
        <v>279</v>
      </c>
      <c r="B38" s="59" t="s">
        <v>63</v>
      </c>
      <c r="C38" s="58" t="s">
        <v>1</v>
      </c>
      <c r="D38" s="60" t="s">
        <v>101</v>
      </c>
      <c r="E38" s="48">
        <f>NETWORKDAYS(Итого!C$2,Отчёт!C$2,Итого!C$3)</f>
        <v>14</v>
      </c>
      <c r="F38" s="49">
        <v>0.5</v>
      </c>
      <c r="G38" s="61">
        <v>2</v>
      </c>
      <c r="H38" s="62">
        <f t="shared" si="0"/>
        <v>1</v>
      </c>
      <c r="I38" s="63">
        <v>6</v>
      </c>
      <c r="J38" s="64">
        <f t="shared" si="1"/>
        <v>14</v>
      </c>
      <c r="K38" s="65">
        <v>130</v>
      </c>
      <c r="L38" s="66">
        <f t="shared" si="2"/>
        <v>1820</v>
      </c>
      <c r="M38" s="64"/>
      <c r="N38" s="238">
        <f t="shared" si="6"/>
        <v>13</v>
      </c>
      <c r="O38" s="240">
        <v>43179</v>
      </c>
      <c r="P38" s="232" t="s">
        <v>115</v>
      </c>
      <c r="Q38" s="232">
        <v>1</v>
      </c>
      <c r="R38" s="232">
        <v>1</v>
      </c>
      <c r="S38" s="232">
        <v>1</v>
      </c>
      <c r="T38" s="232">
        <v>0</v>
      </c>
      <c r="U38" s="232">
        <v>1</v>
      </c>
      <c r="V38" s="232">
        <v>1</v>
      </c>
      <c r="W38" s="232">
        <v>1</v>
      </c>
      <c r="X38" s="232">
        <v>1</v>
      </c>
      <c r="Y38" s="232">
        <v>1</v>
      </c>
      <c r="Z38" s="232">
        <v>0</v>
      </c>
      <c r="AA38" s="232">
        <v>1</v>
      </c>
      <c r="AB38" s="232">
        <v>0</v>
      </c>
      <c r="AC38" s="232">
        <v>1</v>
      </c>
      <c r="AD38" s="76">
        <f t="shared" ref="AD38:AD62" si="16">COUNTIF(P38:AA38,1)</f>
        <v>9</v>
      </c>
      <c r="AE38" s="77">
        <f t="shared" si="13"/>
        <v>0.69230769230769229</v>
      </c>
      <c r="AF38" s="242" t="s">
        <v>772</v>
      </c>
      <c r="AG38" s="18" t="str">
        <f t="shared" si="14"/>
        <v>-</v>
      </c>
      <c r="AH38" s="249"/>
      <c r="AL38" s="251"/>
    </row>
    <row r="39" spans="1:38" ht="12.75" customHeight="1">
      <c r="A39" s="58">
        <f t="shared" si="15"/>
        <v>280</v>
      </c>
      <c r="B39" s="59" t="s">
        <v>63</v>
      </c>
      <c r="C39" s="58" t="s">
        <v>1</v>
      </c>
      <c r="D39" s="60" t="s">
        <v>102</v>
      </c>
      <c r="E39" s="48">
        <f>NETWORKDAYS(Итого!C$2,Отчёт!C$2,Итого!C$3)</f>
        <v>14</v>
      </c>
      <c r="F39" s="49">
        <v>0.5</v>
      </c>
      <c r="G39" s="61">
        <v>2</v>
      </c>
      <c r="H39" s="62">
        <f t="shared" si="0"/>
        <v>1</v>
      </c>
      <c r="I39" s="63">
        <v>6</v>
      </c>
      <c r="J39" s="64">
        <f t="shared" si="1"/>
        <v>14</v>
      </c>
      <c r="K39" s="65">
        <v>130</v>
      </c>
      <c r="L39" s="66">
        <f t="shared" si="2"/>
        <v>1820</v>
      </c>
      <c r="M39" s="64"/>
      <c r="N39" s="238">
        <f t="shared" si="6"/>
        <v>14</v>
      </c>
      <c r="O39" s="240">
        <v>43179</v>
      </c>
      <c r="P39" s="232">
        <v>1</v>
      </c>
      <c r="Q39" s="232">
        <v>1</v>
      </c>
      <c r="R39" s="232">
        <v>1</v>
      </c>
      <c r="S39" s="232">
        <v>1</v>
      </c>
      <c r="T39" s="232">
        <v>1</v>
      </c>
      <c r="U39" s="232">
        <v>1</v>
      </c>
      <c r="V39" s="232">
        <v>1</v>
      </c>
      <c r="W39" s="232">
        <v>1</v>
      </c>
      <c r="X39" s="232">
        <v>1</v>
      </c>
      <c r="Y39" s="232">
        <v>1</v>
      </c>
      <c r="Z39" s="232">
        <v>1</v>
      </c>
      <c r="AA39" s="232">
        <v>1</v>
      </c>
      <c r="AB39" s="232">
        <v>1</v>
      </c>
      <c r="AC39" s="232">
        <v>1</v>
      </c>
      <c r="AD39" s="67">
        <f t="shared" si="16"/>
        <v>12</v>
      </c>
      <c r="AE39" s="68">
        <f t="shared" si="13"/>
        <v>0.8571428571428571</v>
      </c>
      <c r="AF39" s="74" t="s">
        <v>772</v>
      </c>
      <c r="AG39" s="18" t="str">
        <f t="shared" si="14"/>
        <v>-</v>
      </c>
      <c r="AH39" s="249"/>
      <c r="AL39" s="251"/>
    </row>
    <row r="40" spans="1:38" ht="12.75" customHeight="1" thickBot="1">
      <c r="A40" s="58">
        <f t="shared" si="15"/>
        <v>281</v>
      </c>
      <c r="B40" s="59" t="s">
        <v>63</v>
      </c>
      <c r="C40" s="58" t="s">
        <v>1</v>
      </c>
      <c r="D40" s="60" t="s">
        <v>103</v>
      </c>
      <c r="E40" s="48">
        <f>NETWORKDAYS(Итого!C$2,Отчёт!C$2,Итого!C$3)</f>
        <v>14</v>
      </c>
      <c r="F40" s="49">
        <v>0.5</v>
      </c>
      <c r="G40" s="61">
        <v>2</v>
      </c>
      <c r="H40" s="62">
        <f t="shared" si="0"/>
        <v>1</v>
      </c>
      <c r="I40" s="63">
        <v>6</v>
      </c>
      <c r="J40" s="64">
        <f t="shared" si="1"/>
        <v>14</v>
      </c>
      <c r="K40" s="65">
        <v>130</v>
      </c>
      <c r="L40" s="66">
        <f t="shared" si="2"/>
        <v>1820</v>
      </c>
      <c r="M40" s="64"/>
      <c r="N40" s="238">
        <f t="shared" si="6"/>
        <v>13</v>
      </c>
      <c r="O40" s="240">
        <v>43179</v>
      </c>
      <c r="P40" s="232">
        <v>0</v>
      </c>
      <c r="Q40" s="232">
        <v>1</v>
      </c>
      <c r="R40" s="232">
        <v>1</v>
      </c>
      <c r="S40" s="232">
        <v>1</v>
      </c>
      <c r="T40" s="232">
        <v>1</v>
      </c>
      <c r="U40" s="232">
        <v>1</v>
      </c>
      <c r="V40" s="232">
        <v>0</v>
      </c>
      <c r="W40" s="232">
        <v>0</v>
      </c>
      <c r="X40" s="232">
        <v>1</v>
      </c>
      <c r="Y40" s="232">
        <v>1</v>
      </c>
      <c r="Z40" s="232">
        <v>0</v>
      </c>
      <c r="AA40" s="232">
        <v>0</v>
      </c>
      <c r="AB40" s="232">
        <v>1</v>
      </c>
      <c r="AC40" s="232" t="s">
        <v>115</v>
      </c>
      <c r="AD40" s="67">
        <f t="shared" si="16"/>
        <v>7</v>
      </c>
      <c r="AE40" s="68">
        <f t="shared" si="13"/>
        <v>0.53846153846153844</v>
      </c>
      <c r="AF40" s="78" t="s">
        <v>856</v>
      </c>
      <c r="AG40" s="18" t="str">
        <f t="shared" si="14"/>
        <v>-</v>
      </c>
      <c r="AH40" s="249"/>
      <c r="AL40" s="251"/>
    </row>
    <row r="41" spans="1:38" ht="12.75" customHeight="1">
      <c r="A41" s="45">
        <f t="shared" si="15"/>
        <v>282</v>
      </c>
      <c r="B41" s="46" t="s">
        <v>104</v>
      </c>
      <c r="C41" s="45" t="s">
        <v>1</v>
      </c>
      <c r="D41" s="47" t="s">
        <v>105</v>
      </c>
      <c r="E41" s="48">
        <f>NETWORKDAYS(Итого!C$2,Отчёт!C$2,Итого!C$3)</f>
        <v>14</v>
      </c>
      <c r="F41" s="49">
        <f t="shared" ref="F41:F62" si="17">7/12</f>
        <v>0.58333333333333337</v>
      </c>
      <c r="G41" s="48">
        <v>1</v>
      </c>
      <c r="H41" s="50">
        <f t="shared" si="0"/>
        <v>0.58333333333333337</v>
      </c>
      <c r="I41" s="51">
        <v>6</v>
      </c>
      <c r="J41" s="52">
        <f t="shared" si="1"/>
        <v>8.1666666666666679</v>
      </c>
      <c r="K41" s="53">
        <v>130</v>
      </c>
      <c r="L41" s="54">
        <f t="shared" si="2"/>
        <v>1061.6666666666667</v>
      </c>
      <c r="M41" s="52"/>
      <c r="N41" s="238">
        <f t="shared" si="6"/>
        <v>3</v>
      </c>
      <c r="O41" s="240">
        <v>43179</v>
      </c>
      <c r="P41" s="232" t="s">
        <v>115</v>
      </c>
      <c r="Q41" s="232" t="s">
        <v>115</v>
      </c>
      <c r="R41" s="232" t="s">
        <v>115</v>
      </c>
      <c r="S41" s="232">
        <v>1</v>
      </c>
      <c r="T41" s="232" t="s">
        <v>115</v>
      </c>
      <c r="U41" s="232" t="s">
        <v>115</v>
      </c>
      <c r="V41" s="232">
        <v>1</v>
      </c>
      <c r="W41" s="232">
        <v>1</v>
      </c>
      <c r="X41" s="232" t="s">
        <v>115</v>
      </c>
      <c r="Y41" s="232" t="s">
        <v>115</v>
      </c>
      <c r="Z41" s="232" t="s">
        <v>115</v>
      </c>
      <c r="AA41" s="232" t="s">
        <v>115</v>
      </c>
      <c r="AB41" s="232" t="s">
        <v>115</v>
      </c>
      <c r="AC41" s="232" t="s">
        <v>115</v>
      </c>
      <c r="AD41" s="67">
        <f t="shared" si="16"/>
        <v>3</v>
      </c>
      <c r="AE41" s="68">
        <f t="shared" si="13"/>
        <v>1</v>
      </c>
      <c r="AF41" s="79" t="s">
        <v>106</v>
      </c>
      <c r="AG41" s="18" t="str">
        <f t="shared" si="14"/>
        <v>-</v>
      </c>
      <c r="AH41" s="249"/>
      <c r="AL41" s="251"/>
    </row>
    <row r="42" spans="1:38" ht="12.75" customHeight="1">
      <c r="A42" s="58">
        <f t="shared" si="15"/>
        <v>283</v>
      </c>
      <c r="B42" s="59" t="s">
        <v>104</v>
      </c>
      <c r="C42" s="58" t="s">
        <v>1</v>
      </c>
      <c r="D42" s="60" t="s">
        <v>107</v>
      </c>
      <c r="E42" s="48">
        <f>NETWORKDAYS(Итого!C$2,Отчёт!C$2,Итого!C$3)</f>
        <v>14</v>
      </c>
      <c r="F42" s="49">
        <f t="shared" si="17"/>
        <v>0.58333333333333337</v>
      </c>
      <c r="G42" s="61">
        <v>1</v>
      </c>
      <c r="H42" s="62">
        <f t="shared" si="0"/>
        <v>0.58333333333333337</v>
      </c>
      <c r="I42" s="63">
        <v>6</v>
      </c>
      <c r="J42" s="64">
        <f t="shared" si="1"/>
        <v>8.1666666666666679</v>
      </c>
      <c r="K42" s="65">
        <v>130</v>
      </c>
      <c r="L42" s="66">
        <f t="shared" si="2"/>
        <v>1061.6666666666667</v>
      </c>
      <c r="M42" s="64"/>
      <c r="N42" s="238">
        <f t="shared" si="6"/>
        <v>3</v>
      </c>
      <c r="O42" s="240">
        <v>43179</v>
      </c>
      <c r="P42" s="232" t="s">
        <v>115</v>
      </c>
      <c r="Q42" s="232" t="s">
        <v>115</v>
      </c>
      <c r="R42" s="232" t="s">
        <v>115</v>
      </c>
      <c r="S42" s="232">
        <v>1</v>
      </c>
      <c r="T42" s="232" t="s">
        <v>115</v>
      </c>
      <c r="U42" s="232" t="s">
        <v>115</v>
      </c>
      <c r="V42" s="232">
        <v>1</v>
      </c>
      <c r="W42" s="232">
        <v>1</v>
      </c>
      <c r="X42" s="232" t="s">
        <v>115</v>
      </c>
      <c r="Y42" s="232" t="s">
        <v>115</v>
      </c>
      <c r="Z42" s="232" t="s">
        <v>115</v>
      </c>
      <c r="AA42" s="232" t="s">
        <v>115</v>
      </c>
      <c r="AB42" s="232" t="s">
        <v>115</v>
      </c>
      <c r="AC42" s="232" t="s">
        <v>115</v>
      </c>
      <c r="AD42" s="67">
        <f t="shared" si="16"/>
        <v>3</v>
      </c>
      <c r="AE42" s="68">
        <f t="shared" si="13"/>
        <v>1</v>
      </c>
      <c r="AF42" s="57" t="s">
        <v>108</v>
      </c>
      <c r="AG42" s="18" t="str">
        <f t="shared" si="14"/>
        <v>-</v>
      </c>
      <c r="AH42" s="249"/>
      <c r="AL42" s="251"/>
    </row>
    <row r="43" spans="1:38" ht="12.75" customHeight="1">
      <c r="A43" s="45">
        <v>285</v>
      </c>
      <c r="B43" s="59" t="s">
        <v>104</v>
      </c>
      <c r="C43" s="58" t="s">
        <v>1</v>
      </c>
      <c r="D43" s="60" t="s">
        <v>109</v>
      </c>
      <c r="E43" s="48">
        <f>NETWORKDAYS(Итого!C$2,Отчёт!C$2,Итого!C$3)</f>
        <v>14</v>
      </c>
      <c r="F43" s="49">
        <f t="shared" si="17"/>
        <v>0.58333333333333337</v>
      </c>
      <c r="G43" s="61">
        <v>1</v>
      </c>
      <c r="H43" s="62">
        <f t="shared" si="0"/>
        <v>0.58333333333333337</v>
      </c>
      <c r="I43" s="63">
        <v>6</v>
      </c>
      <c r="J43" s="64">
        <f t="shared" si="1"/>
        <v>8.1666666666666679</v>
      </c>
      <c r="K43" s="65">
        <v>130</v>
      </c>
      <c r="L43" s="66">
        <f t="shared" si="2"/>
        <v>1061.6666666666667</v>
      </c>
      <c r="M43" s="64"/>
      <c r="N43" s="238">
        <f t="shared" si="6"/>
        <v>2</v>
      </c>
      <c r="O43" s="240">
        <v>43179</v>
      </c>
      <c r="P43" s="232" t="s">
        <v>115</v>
      </c>
      <c r="Q43" s="232" t="s">
        <v>115</v>
      </c>
      <c r="R43" s="232" t="s">
        <v>115</v>
      </c>
      <c r="S43" s="232">
        <v>1</v>
      </c>
      <c r="T43" s="232" t="s">
        <v>115</v>
      </c>
      <c r="U43" s="232" t="s">
        <v>115</v>
      </c>
      <c r="V43" s="232" t="s">
        <v>115</v>
      </c>
      <c r="W43" s="232">
        <v>1</v>
      </c>
      <c r="X43" s="232" t="s">
        <v>115</v>
      </c>
      <c r="Y43" s="232" t="s">
        <v>115</v>
      </c>
      <c r="Z43" s="232" t="s">
        <v>115</v>
      </c>
      <c r="AA43" s="232" t="s">
        <v>115</v>
      </c>
      <c r="AB43" s="232" t="s">
        <v>115</v>
      </c>
      <c r="AC43" s="232" t="s">
        <v>115</v>
      </c>
      <c r="AD43" s="67">
        <f t="shared" si="16"/>
        <v>2</v>
      </c>
      <c r="AE43" s="68">
        <f t="shared" si="13"/>
        <v>1</v>
      </c>
      <c r="AF43" s="79" t="s">
        <v>860</v>
      </c>
      <c r="AG43" s="18" t="str">
        <f t="shared" si="14"/>
        <v>-</v>
      </c>
      <c r="AH43" s="249"/>
      <c r="AL43" s="251"/>
    </row>
    <row r="44" spans="1:38" ht="12.75" customHeight="1">
      <c r="A44" s="58">
        <f t="shared" ref="A44:A48" si="18">A43+1</f>
        <v>286</v>
      </c>
      <c r="B44" s="59" t="s">
        <v>104</v>
      </c>
      <c r="C44" s="58" t="s">
        <v>1</v>
      </c>
      <c r="D44" s="60" t="s">
        <v>110</v>
      </c>
      <c r="E44" s="48">
        <f>NETWORKDAYS(Итого!C$2,Отчёт!C$2,Итого!C$3)</f>
        <v>14</v>
      </c>
      <c r="F44" s="49">
        <f t="shared" si="17"/>
        <v>0.58333333333333337</v>
      </c>
      <c r="G44" s="61">
        <v>1</v>
      </c>
      <c r="H44" s="62">
        <f t="shared" si="0"/>
        <v>0.58333333333333337</v>
      </c>
      <c r="I44" s="63">
        <v>6</v>
      </c>
      <c r="J44" s="64">
        <f t="shared" si="1"/>
        <v>8.1666666666666679</v>
      </c>
      <c r="K44" s="65">
        <v>130</v>
      </c>
      <c r="L44" s="66">
        <f t="shared" si="2"/>
        <v>1061.6666666666667</v>
      </c>
      <c r="M44" s="64"/>
      <c r="N44" s="238">
        <f t="shared" si="6"/>
        <v>3</v>
      </c>
      <c r="O44" s="240">
        <v>43179</v>
      </c>
      <c r="P44" s="232" t="s">
        <v>115</v>
      </c>
      <c r="Q44" s="232" t="s">
        <v>115</v>
      </c>
      <c r="R44" s="232" t="s">
        <v>115</v>
      </c>
      <c r="S44" s="232">
        <v>1</v>
      </c>
      <c r="T44" s="232" t="s">
        <v>115</v>
      </c>
      <c r="U44" s="232" t="s">
        <v>115</v>
      </c>
      <c r="V44" s="232">
        <v>1</v>
      </c>
      <c r="W44" s="232">
        <v>1</v>
      </c>
      <c r="X44" s="232" t="s">
        <v>115</v>
      </c>
      <c r="Y44" s="232" t="s">
        <v>115</v>
      </c>
      <c r="Z44" s="232" t="s">
        <v>115</v>
      </c>
      <c r="AA44" s="232" t="s">
        <v>115</v>
      </c>
      <c r="AB44" s="232" t="s">
        <v>115</v>
      </c>
      <c r="AC44" s="232" t="s">
        <v>115</v>
      </c>
      <c r="AD44" s="67">
        <f t="shared" si="16"/>
        <v>3</v>
      </c>
      <c r="AE44" s="68">
        <f t="shared" si="13"/>
        <v>1</v>
      </c>
      <c r="AF44" s="57" t="s">
        <v>111</v>
      </c>
      <c r="AG44" s="18" t="str">
        <f t="shared" si="14"/>
        <v>-</v>
      </c>
      <c r="AH44" s="249"/>
      <c r="AL44" s="251"/>
    </row>
    <row r="45" spans="1:38" ht="12.75" customHeight="1">
      <c r="A45" s="45">
        <f t="shared" si="18"/>
        <v>287</v>
      </c>
      <c r="B45" s="59" t="s">
        <v>104</v>
      </c>
      <c r="C45" s="58" t="s">
        <v>1</v>
      </c>
      <c r="D45" s="60" t="s">
        <v>112</v>
      </c>
      <c r="E45" s="48">
        <f>NETWORKDAYS(Итого!C$2,Отчёт!C$2,Итого!C$3)</f>
        <v>14</v>
      </c>
      <c r="F45" s="49">
        <f t="shared" si="17"/>
        <v>0.58333333333333337</v>
      </c>
      <c r="G45" s="61">
        <v>1</v>
      </c>
      <c r="H45" s="62">
        <f t="shared" si="0"/>
        <v>0.58333333333333337</v>
      </c>
      <c r="I45" s="63">
        <v>6</v>
      </c>
      <c r="J45" s="64">
        <f t="shared" si="1"/>
        <v>8.1666666666666679</v>
      </c>
      <c r="K45" s="65">
        <v>130</v>
      </c>
      <c r="L45" s="66">
        <f t="shared" si="2"/>
        <v>1061.6666666666667</v>
      </c>
      <c r="M45" s="64"/>
      <c r="N45" s="238">
        <f t="shared" si="6"/>
        <v>2</v>
      </c>
      <c r="O45" s="240">
        <v>43179</v>
      </c>
      <c r="P45" s="232" t="s">
        <v>115</v>
      </c>
      <c r="Q45" s="232" t="s">
        <v>115</v>
      </c>
      <c r="R45" s="232" t="s">
        <v>115</v>
      </c>
      <c r="S45" s="232" t="s">
        <v>115</v>
      </c>
      <c r="T45" s="232" t="s">
        <v>115</v>
      </c>
      <c r="U45" s="232" t="s">
        <v>115</v>
      </c>
      <c r="V45" s="232">
        <v>1</v>
      </c>
      <c r="W45" s="232">
        <v>1</v>
      </c>
      <c r="X45" s="232" t="s">
        <v>115</v>
      </c>
      <c r="Y45" s="232" t="s">
        <v>115</v>
      </c>
      <c r="Z45" s="232" t="s">
        <v>115</v>
      </c>
      <c r="AA45" s="232" t="s">
        <v>115</v>
      </c>
      <c r="AB45" s="232" t="s">
        <v>115</v>
      </c>
      <c r="AC45" s="232" t="s">
        <v>115</v>
      </c>
      <c r="AD45" s="67">
        <f t="shared" si="16"/>
        <v>2</v>
      </c>
      <c r="AE45" s="68">
        <f t="shared" si="13"/>
        <v>1</v>
      </c>
      <c r="AF45" s="79" t="s">
        <v>860</v>
      </c>
      <c r="AG45" s="18" t="str">
        <f t="shared" si="14"/>
        <v>-</v>
      </c>
      <c r="AH45" s="249"/>
      <c r="AL45" s="251"/>
    </row>
    <row r="46" spans="1:38" ht="12.75" customHeight="1">
      <c r="A46" s="58">
        <f t="shared" si="18"/>
        <v>288</v>
      </c>
      <c r="B46" s="59" t="s">
        <v>104</v>
      </c>
      <c r="C46" s="58" t="s">
        <v>1</v>
      </c>
      <c r="D46" s="60" t="s">
        <v>113</v>
      </c>
      <c r="E46" s="48">
        <f>NETWORKDAYS(Итого!C$2,Отчёт!C$2,Итого!C$3)</f>
        <v>14</v>
      </c>
      <c r="F46" s="49">
        <f t="shared" si="17"/>
        <v>0.58333333333333337</v>
      </c>
      <c r="G46" s="61">
        <v>1</v>
      </c>
      <c r="H46" s="62">
        <f t="shared" si="0"/>
        <v>0.58333333333333337</v>
      </c>
      <c r="I46" s="63">
        <v>6</v>
      </c>
      <c r="J46" s="64">
        <f t="shared" si="1"/>
        <v>8.1666666666666679</v>
      </c>
      <c r="K46" s="65">
        <v>130</v>
      </c>
      <c r="L46" s="66">
        <f t="shared" si="2"/>
        <v>1061.6666666666667</v>
      </c>
      <c r="M46" s="64"/>
      <c r="N46" s="238">
        <f t="shared" si="6"/>
        <v>2</v>
      </c>
      <c r="O46" s="240">
        <v>43179</v>
      </c>
      <c r="P46" s="232" t="s">
        <v>115</v>
      </c>
      <c r="Q46" s="232" t="s">
        <v>115</v>
      </c>
      <c r="R46" s="232" t="s">
        <v>115</v>
      </c>
      <c r="S46" s="232">
        <v>1</v>
      </c>
      <c r="T46" s="232" t="s">
        <v>115</v>
      </c>
      <c r="U46" s="232" t="s">
        <v>115</v>
      </c>
      <c r="V46" s="232" t="s">
        <v>115</v>
      </c>
      <c r="W46" s="232">
        <v>1</v>
      </c>
      <c r="X46" s="232" t="s">
        <v>115</v>
      </c>
      <c r="Y46" s="232" t="s">
        <v>115</v>
      </c>
      <c r="Z46" s="232" t="s">
        <v>115</v>
      </c>
      <c r="AA46" s="232" t="s">
        <v>115</v>
      </c>
      <c r="AB46" s="232" t="s">
        <v>115</v>
      </c>
      <c r="AC46" s="232" t="s">
        <v>115</v>
      </c>
      <c r="AD46" s="67">
        <f t="shared" si="16"/>
        <v>2</v>
      </c>
      <c r="AE46" s="68">
        <f t="shared" si="13"/>
        <v>1</v>
      </c>
      <c r="AF46" s="79" t="s">
        <v>860</v>
      </c>
      <c r="AG46" s="18" t="str">
        <f t="shared" si="14"/>
        <v>-</v>
      </c>
      <c r="AH46" s="249"/>
      <c r="AL46" s="251"/>
    </row>
    <row r="47" spans="1:38" ht="12.75" customHeight="1">
      <c r="A47" s="45">
        <f t="shared" si="18"/>
        <v>289</v>
      </c>
      <c r="B47" s="59" t="s">
        <v>104</v>
      </c>
      <c r="C47" s="58" t="s">
        <v>1</v>
      </c>
      <c r="D47" s="60" t="s">
        <v>114</v>
      </c>
      <c r="E47" s="48">
        <f>NETWORKDAYS(Итого!C$2,Отчёт!C$2,Итого!C$3)</f>
        <v>14</v>
      </c>
      <c r="F47" s="49">
        <f t="shared" si="17"/>
        <v>0.58333333333333337</v>
      </c>
      <c r="G47" s="61">
        <v>1</v>
      </c>
      <c r="H47" s="62">
        <f t="shared" si="0"/>
        <v>0.58333333333333337</v>
      </c>
      <c r="I47" s="63">
        <v>6</v>
      </c>
      <c r="J47" s="64">
        <f t="shared" si="1"/>
        <v>8.1666666666666679</v>
      </c>
      <c r="K47" s="65">
        <v>130</v>
      </c>
      <c r="L47" s="66">
        <f t="shared" si="2"/>
        <v>1061.6666666666667</v>
      </c>
      <c r="M47" s="64"/>
      <c r="N47" s="238">
        <f t="shared" si="6"/>
        <v>3</v>
      </c>
      <c r="O47" s="240">
        <v>43179</v>
      </c>
      <c r="P47" s="232" t="s">
        <v>115</v>
      </c>
      <c r="Q47" s="232" t="s">
        <v>115</v>
      </c>
      <c r="R47" s="232" t="s">
        <v>115</v>
      </c>
      <c r="S47" s="232">
        <v>1</v>
      </c>
      <c r="T47" s="232" t="s">
        <v>115</v>
      </c>
      <c r="U47" s="232" t="s">
        <v>115</v>
      </c>
      <c r="V47" s="232">
        <v>1</v>
      </c>
      <c r="W47" s="232">
        <v>1</v>
      </c>
      <c r="X47" s="232" t="s">
        <v>115</v>
      </c>
      <c r="Y47" s="232" t="s">
        <v>115</v>
      </c>
      <c r="Z47" s="232" t="s">
        <v>115</v>
      </c>
      <c r="AA47" s="232" t="s">
        <v>115</v>
      </c>
      <c r="AB47" s="232" t="s">
        <v>115</v>
      </c>
      <c r="AC47" s="232" t="s">
        <v>115</v>
      </c>
      <c r="AD47" s="67">
        <f t="shared" si="16"/>
        <v>3</v>
      </c>
      <c r="AE47" s="68">
        <f t="shared" si="13"/>
        <v>1</v>
      </c>
      <c r="AF47" s="79" t="s">
        <v>116</v>
      </c>
      <c r="AG47" s="18" t="str">
        <f t="shared" si="14"/>
        <v>-</v>
      </c>
      <c r="AH47" s="249"/>
      <c r="AL47" s="251"/>
    </row>
    <row r="48" spans="1:38" ht="12.75" customHeight="1">
      <c r="A48" s="58">
        <f t="shared" si="18"/>
        <v>290</v>
      </c>
      <c r="B48" s="59" t="s">
        <v>104</v>
      </c>
      <c r="C48" s="58" t="s">
        <v>1</v>
      </c>
      <c r="D48" s="60" t="s">
        <v>117</v>
      </c>
      <c r="E48" s="48">
        <f>NETWORKDAYS(Итого!C$2,Отчёт!C$2,Итого!C$3)</f>
        <v>14</v>
      </c>
      <c r="F48" s="49">
        <f t="shared" si="17"/>
        <v>0.58333333333333337</v>
      </c>
      <c r="G48" s="61">
        <v>1</v>
      </c>
      <c r="H48" s="62">
        <f t="shared" si="0"/>
        <v>0.58333333333333337</v>
      </c>
      <c r="I48" s="63">
        <v>6</v>
      </c>
      <c r="J48" s="64">
        <f t="shared" si="1"/>
        <v>8.1666666666666679</v>
      </c>
      <c r="K48" s="65">
        <v>130</v>
      </c>
      <c r="L48" s="66">
        <f t="shared" si="2"/>
        <v>1061.6666666666667</v>
      </c>
      <c r="M48" s="64"/>
      <c r="N48" s="238">
        <f t="shared" si="6"/>
        <v>3</v>
      </c>
      <c r="O48" s="240">
        <v>43179</v>
      </c>
      <c r="P48" s="232" t="s">
        <v>115</v>
      </c>
      <c r="Q48" s="232" t="s">
        <v>115</v>
      </c>
      <c r="R48" s="232" t="s">
        <v>115</v>
      </c>
      <c r="S48" s="232">
        <v>1</v>
      </c>
      <c r="T48" s="232" t="s">
        <v>115</v>
      </c>
      <c r="U48" s="232" t="s">
        <v>115</v>
      </c>
      <c r="V48" s="232">
        <v>1</v>
      </c>
      <c r="W48" s="232">
        <v>1</v>
      </c>
      <c r="X48" s="232" t="s">
        <v>115</v>
      </c>
      <c r="Y48" s="232" t="s">
        <v>115</v>
      </c>
      <c r="Z48" s="232" t="s">
        <v>115</v>
      </c>
      <c r="AA48" s="232" t="s">
        <v>115</v>
      </c>
      <c r="AB48" s="232" t="s">
        <v>115</v>
      </c>
      <c r="AC48" s="232" t="s">
        <v>115</v>
      </c>
      <c r="AD48" s="67">
        <f t="shared" si="16"/>
        <v>3</v>
      </c>
      <c r="AE48" s="68">
        <f t="shared" si="13"/>
        <v>1</v>
      </c>
      <c r="AF48" s="79" t="s">
        <v>106</v>
      </c>
      <c r="AG48" s="18" t="str">
        <f t="shared" si="14"/>
        <v>-</v>
      </c>
      <c r="AH48" s="249"/>
      <c r="AL48" s="251"/>
    </row>
    <row r="49" spans="1:38" ht="12.75" customHeight="1">
      <c r="A49" s="58">
        <v>292</v>
      </c>
      <c r="B49" s="59" t="s">
        <v>104</v>
      </c>
      <c r="C49" s="58" t="s">
        <v>1</v>
      </c>
      <c r="D49" s="60" t="s">
        <v>118</v>
      </c>
      <c r="E49" s="48">
        <f>NETWORKDAYS(Итого!C$2,Отчёт!C$2,Итого!C$3)</f>
        <v>14</v>
      </c>
      <c r="F49" s="49">
        <f t="shared" si="17"/>
        <v>0.58333333333333337</v>
      </c>
      <c r="G49" s="61">
        <v>1</v>
      </c>
      <c r="H49" s="62">
        <f t="shared" si="0"/>
        <v>0.58333333333333337</v>
      </c>
      <c r="I49" s="63">
        <v>6</v>
      </c>
      <c r="J49" s="64">
        <f t="shared" si="1"/>
        <v>8.1666666666666679</v>
      </c>
      <c r="K49" s="65">
        <v>130</v>
      </c>
      <c r="L49" s="66">
        <f t="shared" si="2"/>
        <v>1061.6666666666667</v>
      </c>
      <c r="M49" s="64"/>
      <c r="N49" s="238">
        <f t="shared" si="6"/>
        <v>3</v>
      </c>
      <c r="O49" s="240">
        <v>43179</v>
      </c>
      <c r="P49" s="232" t="s">
        <v>115</v>
      </c>
      <c r="Q49" s="232" t="s">
        <v>115</v>
      </c>
      <c r="R49" s="232" t="s">
        <v>115</v>
      </c>
      <c r="S49" s="232">
        <v>1</v>
      </c>
      <c r="T49" s="232" t="s">
        <v>115</v>
      </c>
      <c r="U49" s="232" t="s">
        <v>115</v>
      </c>
      <c r="V49" s="232">
        <v>1</v>
      </c>
      <c r="W49" s="232">
        <v>0</v>
      </c>
      <c r="X49" s="232" t="s">
        <v>115</v>
      </c>
      <c r="Y49" s="232" t="s">
        <v>115</v>
      </c>
      <c r="Z49" s="232" t="s">
        <v>115</v>
      </c>
      <c r="AA49" s="232" t="s">
        <v>115</v>
      </c>
      <c r="AB49" s="232" t="s">
        <v>115</v>
      </c>
      <c r="AC49" s="232" t="s">
        <v>115</v>
      </c>
      <c r="AD49" s="67">
        <f t="shared" si="16"/>
        <v>2</v>
      </c>
      <c r="AE49" s="68">
        <f t="shared" si="13"/>
        <v>0.66666666666666663</v>
      </c>
      <c r="AF49" s="237" t="s">
        <v>859</v>
      </c>
      <c r="AG49" s="18" t="str">
        <f t="shared" si="14"/>
        <v>-</v>
      </c>
      <c r="AH49" s="249"/>
      <c r="AL49" s="251"/>
    </row>
    <row r="50" spans="1:38" ht="12.75" customHeight="1">
      <c r="A50" s="45">
        <f t="shared" ref="A50:A55" si="19">A49+1</f>
        <v>293</v>
      </c>
      <c r="B50" s="59" t="s">
        <v>104</v>
      </c>
      <c r="C50" s="58" t="s">
        <v>1</v>
      </c>
      <c r="D50" s="60" t="s">
        <v>119</v>
      </c>
      <c r="E50" s="48">
        <f>NETWORKDAYS(Итого!C$2,Отчёт!C$2,Итого!C$3)</f>
        <v>14</v>
      </c>
      <c r="F50" s="49">
        <f t="shared" si="17"/>
        <v>0.58333333333333337</v>
      </c>
      <c r="G50" s="61">
        <v>1</v>
      </c>
      <c r="H50" s="62">
        <f t="shared" si="0"/>
        <v>0.58333333333333337</v>
      </c>
      <c r="I50" s="63">
        <v>6</v>
      </c>
      <c r="J50" s="64">
        <f t="shared" si="1"/>
        <v>8.1666666666666679</v>
      </c>
      <c r="K50" s="65">
        <v>130</v>
      </c>
      <c r="L50" s="66">
        <f t="shared" si="2"/>
        <v>1061.6666666666667</v>
      </c>
      <c r="M50" s="64"/>
      <c r="N50" s="238">
        <f t="shared" si="6"/>
        <v>2</v>
      </c>
      <c r="O50" s="240">
        <v>43179</v>
      </c>
      <c r="P50" s="232" t="s">
        <v>115</v>
      </c>
      <c r="Q50" s="232" t="s">
        <v>115</v>
      </c>
      <c r="R50" s="232" t="s">
        <v>115</v>
      </c>
      <c r="S50" s="232">
        <v>1</v>
      </c>
      <c r="T50" s="232" t="s">
        <v>115</v>
      </c>
      <c r="U50" s="232" t="s">
        <v>115</v>
      </c>
      <c r="V50" s="232" t="s">
        <v>115</v>
      </c>
      <c r="W50" s="232">
        <v>1</v>
      </c>
      <c r="X50" s="232" t="s">
        <v>115</v>
      </c>
      <c r="Y50" s="232" t="s">
        <v>115</v>
      </c>
      <c r="Z50" s="232" t="s">
        <v>115</v>
      </c>
      <c r="AA50" s="232" t="s">
        <v>115</v>
      </c>
      <c r="AB50" s="232" t="s">
        <v>115</v>
      </c>
      <c r="AC50" s="232" t="s">
        <v>115</v>
      </c>
      <c r="AD50" s="67">
        <f t="shared" si="16"/>
        <v>2</v>
      </c>
      <c r="AE50" s="68">
        <f t="shared" si="13"/>
        <v>1</v>
      </c>
      <c r="AF50" s="79" t="s">
        <v>860</v>
      </c>
      <c r="AG50" s="18" t="str">
        <f t="shared" si="14"/>
        <v>-</v>
      </c>
      <c r="AH50" s="249"/>
      <c r="AL50" s="251"/>
    </row>
    <row r="51" spans="1:38" ht="12.75" customHeight="1">
      <c r="A51" s="58">
        <f t="shared" si="19"/>
        <v>294</v>
      </c>
      <c r="B51" s="59" t="s">
        <v>104</v>
      </c>
      <c r="C51" s="58" t="s">
        <v>1</v>
      </c>
      <c r="D51" s="60" t="s">
        <v>120</v>
      </c>
      <c r="E51" s="48">
        <f>NETWORKDAYS(Итого!C$2,Отчёт!C$2,Итого!C$3)</f>
        <v>14</v>
      </c>
      <c r="F51" s="49">
        <f t="shared" si="17"/>
        <v>0.58333333333333337</v>
      </c>
      <c r="G51" s="61">
        <v>1</v>
      </c>
      <c r="H51" s="62">
        <f t="shared" si="0"/>
        <v>0.58333333333333337</v>
      </c>
      <c r="I51" s="63">
        <v>6</v>
      </c>
      <c r="J51" s="64">
        <f t="shared" si="1"/>
        <v>8.1666666666666679</v>
      </c>
      <c r="K51" s="65">
        <v>130</v>
      </c>
      <c r="L51" s="66">
        <f t="shared" si="2"/>
        <v>1061.6666666666667</v>
      </c>
      <c r="M51" s="64"/>
      <c r="N51" s="238">
        <f t="shared" si="6"/>
        <v>3</v>
      </c>
      <c r="O51" s="240">
        <v>43179</v>
      </c>
      <c r="P51" s="232" t="s">
        <v>115</v>
      </c>
      <c r="Q51" s="232" t="s">
        <v>115</v>
      </c>
      <c r="R51" s="232" t="s">
        <v>115</v>
      </c>
      <c r="S51" s="232">
        <v>1</v>
      </c>
      <c r="T51" s="232" t="s">
        <v>115</v>
      </c>
      <c r="U51" s="232" t="s">
        <v>115</v>
      </c>
      <c r="V51" s="232">
        <v>1</v>
      </c>
      <c r="W51" s="232">
        <v>1</v>
      </c>
      <c r="X51" s="232" t="s">
        <v>115</v>
      </c>
      <c r="Y51" s="232" t="s">
        <v>115</v>
      </c>
      <c r="Z51" s="232" t="s">
        <v>115</v>
      </c>
      <c r="AA51" s="232" t="s">
        <v>115</v>
      </c>
      <c r="AB51" s="232" t="s">
        <v>115</v>
      </c>
      <c r="AC51" s="232" t="s">
        <v>115</v>
      </c>
      <c r="AD51" s="67">
        <f t="shared" si="16"/>
        <v>3</v>
      </c>
      <c r="AE51" s="68">
        <f t="shared" si="13"/>
        <v>1</v>
      </c>
      <c r="AF51" s="237"/>
      <c r="AG51" s="18" t="str">
        <f t="shared" si="14"/>
        <v>-</v>
      </c>
      <c r="AH51" s="249"/>
      <c r="AL51" s="251"/>
    </row>
    <row r="52" spans="1:38" ht="12.75" customHeight="1">
      <c r="A52" s="45">
        <f t="shared" si="19"/>
        <v>295</v>
      </c>
      <c r="B52" s="59" t="s">
        <v>104</v>
      </c>
      <c r="C52" s="58" t="s">
        <v>1</v>
      </c>
      <c r="D52" s="60" t="s">
        <v>121</v>
      </c>
      <c r="E52" s="48">
        <f>NETWORKDAYS(Итого!C$2,Отчёт!C$2,Итого!C$3)</f>
        <v>14</v>
      </c>
      <c r="F52" s="49">
        <f t="shared" si="17"/>
        <v>0.58333333333333337</v>
      </c>
      <c r="G52" s="61">
        <v>1</v>
      </c>
      <c r="H52" s="62">
        <f t="shared" si="0"/>
        <v>0.58333333333333337</v>
      </c>
      <c r="I52" s="63">
        <v>6</v>
      </c>
      <c r="J52" s="64">
        <f t="shared" si="1"/>
        <v>8.1666666666666679</v>
      </c>
      <c r="K52" s="65">
        <v>130</v>
      </c>
      <c r="L52" s="66">
        <f t="shared" si="2"/>
        <v>1061.6666666666667</v>
      </c>
      <c r="M52" s="64"/>
      <c r="N52" s="238">
        <f t="shared" si="6"/>
        <v>3</v>
      </c>
      <c r="O52" s="240">
        <v>43179</v>
      </c>
      <c r="P52" s="232" t="s">
        <v>115</v>
      </c>
      <c r="Q52" s="232" t="s">
        <v>115</v>
      </c>
      <c r="R52" s="232" t="s">
        <v>115</v>
      </c>
      <c r="S52" s="232">
        <v>1</v>
      </c>
      <c r="T52" s="232" t="s">
        <v>115</v>
      </c>
      <c r="U52" s="232" t="s">
        <v>115</v>
      </c>
      <c r="V52" s="232">
        <v>0</v>
      </c>
      <c r="W52" s="232">
        <v>1</v>
      </c>
      <c r="X52" s="232" t="s">
        <v>115</v>
      </c>
      <c r="Y52" s="232" t="s">
        <v>115</v>
      </c>
      <c r="Z52" s="232" t="s">
        <v>115</v>
      </c>
      <c r="AA52" s="232" t="s">
        <v>115</v>
      </c>
      <c r="AB52" s="232" t="s">
        <v>115</v>
      </c>
      <c r="AC52" s="232" t="s">
        <v>115</v>
      </c>
      <c r="AD52" s="67">
        <f t="shared" si="16"/>
        <v>2</v>
      </c>
      <c r="AE52" s="68">
        <f t="shared" si="13"/>
        <v>0.66666666666666663</v>
      </c>
      <c r="AF52" s="79" t="s">
        <v>860</v>
      </c>
      <c r="AG52" s="18" t="str">
        <f t="shared" si="14"/>
        <v>-</v>
      </c>
      <c r="AH52" s="249"/>
      <c r="AL52" s="251"/>
    </row>
    <row r="53" spans="1:38" ht="12.75" customHeight="1">
      <c r="A53" s="58">
        <f t="shared" si="19"/>
        <v>296</v>
      </c>
      <c r="B53" s="59" t="s">
        <v>104</v>
      </c>
      <c r="C53" s="58" t="s">
        <v>1</v>
      </c>
      <c r="D53" s="60" t="s">
        <v>122</v>
      </c>
      <c r="E53" s="48">
        <f>NETWORKDAYS(Итого!C$2,Отчёт!C$2,Итого!C$3)</f>
        <v>14</v>
      </c>
      <c r="F53" s="49">
        <f t="shared" si="17"/>
        <v>0.58333333333333337</v>
      </c>
      <c r="G53" s="61">
        <v>1</v>
      </c>
      <c r="H53" s="62">
        <f t="shared" si="0"/>
        <v>0.58333333333333337</v>
      </c>
      <c r="I53" s="63">
        <v>6</v>
      </c>
      <c r="J53" s="64">
        <f t="shared" si="1"/>
        <v>8.1666666666666679</v>
      </c>
      <c r="K53" s="65">
        <v>130</v>
      </c>
      <c r="L53" s="66">
        <f t="shared" si="2"/>
        <v>1061.6666666666667</v>
      </c>
      <c r="M53" s="64"/>
      <c r="N53" s="238">
        <f t="shared" si="6"/>
        <v>3</v>
      </c>
      <c r="O53" s="240">
        <v>43179</v>
      </c>
      <c r="P53" s="232" t="s">
        <v>115</v>
      </c>
      <c r="Q53" s="232" t="s">
        <v>115</v>
      </c>
      <c r="R53" s="232" t="s">
        <v>115</v>
      </c>
      <c r="S53" s="232">
        <v>1</v>
      </c>
      <c r="T53" s="232" t="s">
        <v>115</v>
      </c>
      <c r="U53" s="232" t="s">
        <v>115</v>
      </c>
      <c r="V53" s="232">
        <v>1</v>
      </c>
      <c r="W53" s="232">
        <v>1</v>
      </c>
      <c r="X53" s="232" t="s">
        <v>115</v>
      </c>
      <c r="Y53" s="232" t="s">
        <v>115</v>
      </c>
      <c r="Z53" s="232" t="s">
        <v>115</v>
      </c>
      <c r="AA53" s="232" t="s">
        <v>115</v>
      </c>
      <c r="AB53" s="232" t="s">
        <v>115</v>
      </c>
      <c r="AC53" s="232" t="s">
        <v>115</v>
      </c>
      <c r="AD53" s="67">
        <f t="shared" si="16"/>
        <v>3</v>
      </c>
      <c r="AE53" s="68">
        <f t="shared" si="13"/>
        <v>1</v>
      </c>
      <c r="AF53" s="79" t="s">
        <v>106</v>
      </c>
      <c r="AG53" s="18" t="str">
        <f t="shared" si="14"/>
        <v>-</v>
      </c>
      <c r="AH53" s="249"/>
      <c r="AL53" s="251"/>
    </row>
    <row r="54" spans="1:38" ht="12.75" customHeight="1">
      <c r="A54" s="45">
        <f t="shared" si="19"/>
        <v>297</v>
      </c>
      <c r="B54" s="59" t="s">
        <v>104</v>
      </c>
      <c r="C54" s="58" t="s">
        <v>1</v>
      </c>
      <c r="D54" s="60" t="s">
        <v>123</v>
      </c>
      <c r="E54" s="48">
        <f>NETWORKDAYS(Итого!C$2,Отчёт!C$2,Итого!C$3)</f>
        <v>14</v>
      </c>
      <c r="F54" s="49">
        <f t="shared" si="17"/>
        <v>0.58333333333333337</v>
      </c>
      <c r="G54" s="61">
        <v>1</v>
      </c>
      <c r="H54" s="62">
        <f t="shared" si="0"/>
        <v>0.58333333333333337</v>
      </c>
      <c r="I54" s="63">
        <v>6</v>
      </c>
      <c r="J54" s="64">
        <f t="shared" si="1"/>
        <v>8.1666666666666679</v>
      </c>
      <c r="K54" s="65">
        <v>130</v>
      </c>
      <c r="L54" s="66">
        <f t="shared" si="2"/>
        <v>1061.6666666666667</v>
      </c>
      <c r="M54" s="64"/>
      <c r="N54" s="238">
        <f t="shared" si="6"/>
        <v>3</v>
      </c>
      <c r="O54" s="240">
        <v>43179</v>
      </c>
      <c r="P54" s="232" t="s">
        <v>115</v>
      </c>
      <c r="Q54" s="232" t="s">
        <v>115</v>
      </c>
      <c r="R54" s="232" t="s">
        <v>115</v>
      </c>
      <c r="S54" s="232">
        <v>1</v>
      </c>
      <c r="T54" s="232" t="s">
        <v>115</v>
      </c>
      <c r="U54" s="232" t="s">
        <v>115</v>
      </c>
      <c r="V54" s="232">
        <v>1</v>
      </c>
      <c r="W54" s="232">
        <v>1</v>
      </c>
      <c r="X54" s="232" t="s">
        <v>115</v>
      </c>
      <c r="Y54" s="232" t="s">
        <v>115</v>
      </c>
      <c r="Z54" s="232" t="s">
        <v>115</v>
      </c>
      <c r="AA54" s="232" t="s">
        <v>115</v>
      </c>
      <c r="AB54" s="232" t="s">
        <v>115</v>
      </c>
      <c r="AC54" s="232" t="s">
        <v>115</v>
      </c>
      <c r="AD54" s="67">
        <f t="shared" si="16"/>
        <v>3</v>
      </c>
      <c r="AE54" s="68">
        <f t="shared" si="13"/>
        <v>1</v>
      </c>
      <c r="AF54" s="57"/>
      <c r="AG54" s="18" t="str">
        <f t="shared" si="14"/>
        <v>-</v>
      </c>
      <c r="AH54" s="249"/>
      <c r="AL54" s="251"/>
    </row>
    <row r="55" spans="1:38" ht="12.75" customHeight="1">
      <c r="A55" s="58">
        <f t="shared" si="19"/>
        <v>298</v>
      </c>
      <c r="B55" s="59" t="s">
        <v>104</v>
      </c>
      <c r="C55" s="58" t="s">
        <v>1</v>
      </c>
      <c r="D55" s="60" t="s">
        <v>124</v>
      </c>
      <c r="E55" s="48">
        <f>NETWORKDAYS(Итого!C$2,Отчёт!C$2,Итого!C$3)</f>
        <v>14</v>
      </c>
      <c r="F55" s="49">
        <f t="shared" si="17"/>
        <v>0.58333333333333337</v>
      </c>
      <c r="G55" s="61">
        <v>1</v>
      </c>
      <c r="H55" s="62">
        <f t="shared" si="0"/>
        <v>0.58333333333333337</v>
      </c>
      <c r="I55" s="63">
        <v>6</v>
      </c>
      <c r="J55" s="64">
        <f t="shared" si="1"/>
        <v>8.1666666666666679</v>
      </c>
      <c r="K55" s="65">
        <v>130</v>
      </c>
      <c r="L55" s="66">
        <f t="shared" si="2"/>
        <v>1061.6666666666667</v>
      </c>
      <c r="M55" s="64"/>
      <c r="N55" s="238">
        <f t="shared" si="6"/>
        <v>3</v>
      </c>
      <c r="O55" s="240">
        <v>43179</v>
      </c>
      <c r="P55" s="232" t="s">
        <v>115</v>
      </c>
      <c r="Q55" s="232" t="s">
        <v>115</v>
      </c>
      <c r="R55" s="232" t="s">
        <v>115</v>
      </c>
      <c r="S55" s="232">
        <v>1</v>
      </c>
      <c r="T55" s="232" t="s">
        <v>115</v>
      </c>
      <c r="U55" s="232" t="s">
        <v>115</v>
      </c>
      <c r="V55" s="232">
        <v>1</v>
      </c>
      <c r="W55" s="232">
        <v>1</v>
      </c>
      <c r="X55" s="232" t="s">
        <v>115</v>
      </c>
      <c r="Y55" s="232" t="s">
        <v>115</v>
      </c>
      <c r="Z55" s="232" t="s">
        <v>115</v>
      </c>
      <c r="AA55" s="232" t="s">
        <v>115</v>
      </c>
      <c r="AB55" s="232" t="s">
        <v>115</v>
      </c>
      <c r="AC55" s="232" t="s">
        <v>115</v>
      </c>
      <c r="AD55" s="67">
        <f t="shared" si="16"/>
        <v>3</v>
      </c>
      <c r="AE55" s="68">
        <f t="shared" si="13"/>
        <v>1</v>
      </c>
      <c r="AF55" s="79" t="s">
        <v>106</v>
      </c>
      <c r="AG55" s="18" t="str">
        <f t="shared" si="14"/>
        <v>-</v>
      </c>
      <c r="AH55" s="249"/>
      <c r="AL55" s="251"/>
    </row>
    <row r="56" spans="1:38" ht="12.75" customHeight="1">
      <c r="A56" s="58">
        <v>301</v>
      </c>
      <c r="B56" s="59" t="s">
        <v>104</v>
      </c>
      <c r="C56" s="58" t="s">
        <v>1</v>
      </c>
      <c r="D56" s="60" t="s">
        <v>125</v>
      </c>
      <c r="E56" s="48">
        <f>NETWORKDAYS(Итого!C$2,Отчёт!C$2,Итого!C$3)</f>
        <v>14</v>
      </c>
      <c r="F56" s="49">
        <f t="shared" si="17"/>
        <v>0.58333333333333337</v>
      </c>
      <c r="G56" s="61">
        <v>1</v>
      </c>
      <c r="H56" s="62">
        <f t="shared" si="0"/>
        <v>0.58333333333333337</v>
      </c>
      <c r="I56" s="63">
        <v>6</v>
      </c>
      <c r="J56" s="64">
        <f t="shared" si="1"/>
        <v>8.1666666666666679</v>
      </c>
      <c r="K56" s="65">
        <v>130</v>
      </c>
      <c r="L56" s="66">
        <f t="shared" si="2"/>
        <v>1061.6666666666667</v>
      </c>
      <c r="M56" s="64"/>
      <c r="N56" s="238">
        <f t="shared" si="6"/>
        <v>2</v>
      </c>
      <c r="O56" s="240">
        <v>43179</v>
      </c>
      <c r="P56" s="232" t="s">
        <v>115</v>
      </c>
      <c r="Q56" s="232" t="s">
        <v>115</v>
      </c>
      <c r="R56" s="232" t="s">
        <v>115</v>
      </c>
      <c r="S56" s="232" t="s">
        <v>115</v>
      </c>
      <c r="T56" s="232" t="s">
        <v>115</v>
      </c>
      <c r="U56" s="232" t="s">
        <v>115</v>
      </c>
      <c r="V56" s="232">
        <v>1</v>
      </c>
      <c r="W56" s="232">
        <v>1</v>
      </c>
      <c r="X56" s="232" t="s">
        <v>115</v>
      </c>
      <c r="Y56" s="232" t="s">
        <v>115</v>
      </c>
      <c r="Z56" s="232" t="s">
        <v>115</v>
      </c>
      <c r="AA56" s="232" t="s">
        <v>115</v>
      </c>
      <c r="AB56" s="232" t="s">
        <v>115</v>
      </c>
      <c r="AC56" s="232" t="s">
        <v>115</v>
      </c>
      <c r="AD56" s="67">
        <f t="shared" si="16"/>
        <v>2</v>
      </c>
      <c r="AE56" s="68">
        <f t="shared" si="13"/>
        <v>1</v>
      </c>
      <c r="AF56" s="57" t="s">
        <v>771</v>
      </c>
      <c r="AG56" s="18" t="str">
        <f t="shared" si="14"/>
        <v>-</v>
      </c>
      <c r="AH56" s="249"/>
      <c r="AL56" s="251"/>
    </row>
    <row r="57" spans="1:38" ht="12.75" customHeight="1">
      <c r="A57" s="58">
        <f t="shared" ref="A57:A62" si="20">A56+1</f>
        <v>302</v>
      </c>
      <c r="B57" s="59" t="s">
        <v>104</v>
      </c>
      <c r="C57" s="58" t="s">
        <v>1</v>
      </c>
      <c r="D57" s="60" t="s">
        <v>127</v>
      </c>
      <c r="E57" s="48">
        <f>NETWORKDAYS(Итого!C$2,Отчёт!C$2,Итого!C$3)</f>
        <v>14</v>
      </c>
      <c r="F57" s="49">
        <f t="shared" si="17"/>
        <v>0.58333333333333337</v>
      </c>
      <c r="G57" s="61">
        <v>1</v>
      </c>
      <c r="H57" s="62">
        <f t="shared" si="0"/>
        <v>0.58333333333333337</v>
      </c>
      <c r="I57" s="63">
        <v>6</v>
      </c>
      <c r="J57" s="64">
        <f t="shared" si="1"/>
        <v>8.1666666666666679</v>
      </c>
      <c r="K57" s="65">
        <v>130</v>
      </c>
      <c r="L57" s="66">
        <f t="shared" si="2"/>
        <v>1061.6666666666667</v>
      </c>
      <c r="M57" s="64"/>
      <c r="N57" s="238">
        <f t="shared" si="6"/>
        <v>2</v>
      </c>
      <c r="O57" s="240">
        <v>43179</v>
      </c>
      <c r="P57" s="232" t="s">
        <v>115</v>
      </c>
      <c r="Q57" s="232" t="s">
        <v>115</v>
      </c>
      <c r="R57" s="232" t="s">
        <v>115</v>
      </c>
      <c r="S57" s="232" t="s">
        <v>115</v>
      </c>
      <c r="T57" s="232" t="s">
        <v>115</v>
      </c>
      <c r="U57" s="232" t="s">
        <v>115</v>
      </c>
      <c r="V57" s="232">
        <v>1</v>
      </c>
      <c r="W57" s="232">
        <v>1</v>
      </c>
      <c r="X57" s="232" t="s">
        <v>115</v>
      </c>
      <c r="Y57" s="232" t="s">
        <v>115</v>
      </c>
      <c r="Z57" s="232" t="s">
        <v>115</v>
      </c>
      <c r="AA57" s="232" t="s">
        <v>115</v>
      </c>
      <c r="AB57" s="232" t="s">
        <v>115</v>
      </c>
      <c r="AC57" s="232" t="s">
        <v>115</v>
      </c>
      <c r="AD57" s="67">
        <f t="shared" si="16"/>
        <v>2</v>
      </c>
      <c r="AE57" s="68">
        <f t="shared" si="13"/>
        <v>1</v>
      </c>
      <c r="AF57" s="79" t="s">
        <v>860</v>
      </c>
      <c r="AG57" s="18" t="str">
        <f t="shared" si="14"/>
        <v>-</v>
      </c>
      <c r="AH57" s="249"/>
      <c r="AL57" s="251"/>
    </row>
    <row r="58" spans="1:38" ht="12.75" customHeight="1">
      <c r="A58" s="58">
        <f t="shared" si="20"/>
        <v>303</v>
      </c>
      <c r="B58" s="59" t="s">
        <v>104</v>
      </c>
      <c r="C58" s="58" t="s">
        <v>1</v>
      </c>
      <c r="D58" s="60" t="s">
        <v>128</v>
      </c>
      <c r="E58" s="48">
        <f>NETWORKDAYS(Итого!C$2,Отчёт!C$2,Итого!C$3)</f>
        <v>14</v>
      </c>
      <c r="F58" s="49">
        <f t="shared" si="17"/>
        <v>0.58333333333333337</v>
      </c>
      <c r="G58" s="61">
        <v>1</v>
      </c>
      <c r="H58" s="62">
        <f t="shared" si="0"/>
        <v>0.58333333333333337</v>
      </c>
      <c r="I58" s="63">
        <v>6</v>
      </c>
      <c r="J58" s="64">
        <f t="shared" si="1"/>
        <v>8.1666666666666679</v>
      </c>
      <c r="K58" s="65">
        <v>130</v>
      </c>
      <c r="L58" s="66">
        <f t="shared" si="2"/>
        <v>1061.6666666666667</v>
      </c>
      <c r="M58" s="64"/>
      <c r="N58" s="238">
        <f t="shared" si="6"/>
        <v>3</v>
      </c>
      <c r="O58" s="240">
        <v>43179</v>
      </c>
      <c r="P58" s="232" t="s">
        <v>115</v>
      </c>
      <c r="Q58" s="232" t="s">
        <v>115</v>
      </c>
      <c r="R58" s="232" t="s">
        <v>115</v>
      </c>
      <c r="S58" s="232">
        <v>1</v>
      </c>
      <c r="T58" s="232" t="s">
        <v>115</v>
      </c>
      <c r="U58" s="232" t="s">
        <v>115</v>
      </c>
      <c r="V58" s="232">
        <v>1</v>
      </c>
      <c r="W58" s="232">
        <v>0</v>
      </c>
      <c r="X58" s="232" t="s">
        <v>115</v>
      </c>
      <c r="Y58" s="232" t="s">
        <v>115</v>
      </c>
      <c r="Z58" s="232" t="s">
        <v>115</v>
      </c>
      <c r="AA58" s="232" t="s">
        <v>115</v>
      </c>
      <c r="AB58" s="232" t="s">
        <v>115</v>
      </c>
      <c r="AC58" s="232" t="s">
        <v>115</v>
      </c>
      <c r="AD58" s="67">
        <f t="shared" si="16"/>
        <v>2</v>
      </c>
      <c r="AE58" s="68">
        <f t="shared" si="13"/>
        <v>0.66666666666666663</v>
      </c>
      <c r="AF58" s="79" t="s">
        <v>856</v>
      </c>
      <c r="AG58" s="18" t="str">
        <f t="shared" si="14"/>
        <v>-</v>
      </c>
      <c r="AH58" s="249"/>
      <c r="AL58" s="251"/>
    </row>
    <row r="59" spans="1:38" ht="12.75" customHeight="1">
      <c r="A59" s="58">
        <f t="shared" si="20"/>
        <v>304</v>
      </c>
      <c r="B59" s="59" t="s">
        <v>104</v>
      </c>
      <c r="C59" s="58" t="s">
        <v>1</v>
      </c>
      <c r="D59" s="60" t="s">
        <v>129</v>
      </c>
      <c r="E59" s="48">
        <f>NETWORKDAYS(Итого!C$2,Отчёт!C$2,Итого!C$3)</f>
        <v>14</v>
      </c>
      <c r="F59" s="49">
        <f t="shared" si="17"/>
        <v>0.58333333333333337</v>
      </c>
      <c r="G59" s="61">
        <v>1</v>
      </c>
      <c r="H59" s="62">
        <f t="shared" si="0"/>
        <v>0.58333333333333337</v>
      </c>
      <c r="I59" s="63">
        <v>6</v>
      </c>
      <c r="J59" s="64">
        <f t="shared" si="1"/>
        <v>8.1666666666666679</v>
      </c>
      <c r="K59" s="65">
        <v>130</v>
      </c>
      <c r="L59" s="66">
        <f t="shared" si="2"/>
        <v>1061.6666666666667</v>
      </c>
      <c r="M59" s="64"/>
      <c r="N59" s="238">
        <f t="shared" si="6"/>
        <v>3</v>
      </c>
      <c r="O59" s="240">
        <v>43179</v>
      </c>
      <c r="P59" s="232" t="s">
        <v>115</v>
      </c>
      <c r="Q59" s="232" t="s">
        <v>115</v>
      </c>
      <c r="R59" s="232" t="s">
        <v>115</v>
      </c>
      <c r="S59" s="232">
        <v>1</v>
      </c>
      <c r="T59" s="232" t="s">
        <v>115</v>
      </c>
      <c r="U59" s="232" t="s">
        <v>115</v>
      </c>
      <c r="V59" s="232">
        <v>1</v>
      </c>
      <c r="W59" s="232">
        <v>1</v>
      </c>
      <c r="X59" s="232" t="s">
        <v>115</v>
      </c>
      <c r="Y59" s="232" t="s">
        <v>115</v>
      </c>
      <c r="Z59" s="232" t="s">
        <v>115</v>
      </c>
      <c r="AA59" s="232" t="s">
        <v>115</v>
      </c>
      <c r="AB59" s="232" t="s">
        <v>115</v>
      </c>
      <c r="AC59" s="232" t="s">
        <v>115</v>
      </c>
      <c r="AD59" s="67">
        <f t="shared" si="16"/>
        <v>3</v>
      </c>
      <c r="AE59" s="68">
        <f t="shared" si="13"/>
        <v>1</v>
      </c>
      <c r="AF59" s="79" t="s">
        <v>249</v>
      </c>
      <c r="AG59" s="18" t="str">
        <f t="shared" si="14"/>
        <v>-</v>
      </c>
      <c r="AH59" s="249"/>
      <c r="AL59" s="251"/>
    </row>
    <row r="60" spans="1:38" ht="12.75" customHeight="1">
      <c r="A60" s="58">
        <f t="shared" si="20"/>
        <v>305</v>
      </c>
      <c r="B60" s="59" t="s">
        <v>104</v>
      </c>
      <c r="C60" s="58" t="s">
        <v>1</v>
      </c>
      <c r="D60" s="60" t="s">
        <v>130</v>
      </c>
      <c r="E60" s="48">
        <f>NETWORKDAYS(Итого!C$2,Отчёт!C$2,Итого!C$3)</f>
        <v>14</v>
      </c>
      <c r="F60" s="49">
        <f t="shared" si="17"/>
        <v>0.58333333333333337</v>
      </c>
      <c r="G60" s="61">
        <v>1</v>
      </c>
      <c r="H60" s="62">
        <f t="shared" si="0"/>
        <v>0.58333333333333337</v>
      </c>
      <c r="I60" s="63">
        <v>6</v>
      </c>
      <c r="J60" s="64">
        <f t="shared" si="1"/>
        <v>8.1666666666666679</v>
      </c>
      <c r="K60" s="65">
        <v>130</v>
      </c>
      <c r="L60" s="66">
        <f t="shared" si="2"/>
        <v>1061.6666666666667</v>
      </c>
      <c r="M60" s="64"/>
      <c r="N60" s="238">
        <f t="shared" si="6"/>
        <v>2</v>
      </c>
      <c r="O60" s="240">
        <v>43179</v>
      </c>
      <c r="P60" s="232" t="s">
        <v>115</v>
      </c>
      <c r="Q60" s="232" t="s">
        <v>115</v>
      </c>
      <c r="R60" s="232" t="s">
        <v>115</v>
      </c>
      <c r="S60" s="232">
        <v>1</v>
      </c>
      <c r="T60" s="232" t="s">
        <v>115</v>
      </c>
      <c r="U60" s="232" t="s">
        <v>115</v>
      </c>
      <c r="V60" s="232" t="s">
        <v>115</v>
      </c>
      <c r="W60" s="232">
        <v>1</v>
      </c>
      <c r="X60" s="232" t="s">
        <v>115</v>
      </c>
      <c r="Y60" s="232" t="s">
        <v>115</v>
      </c>
      <c r="Z60" s="232" t="s">
        <v>115</v>
      </c>
      <c r="AA60" s="232" t="s">
        <v>115</v>
      </c>
      <c r="AB60" s="232" t="s">
        <v>115</v>
      </c>
      <c r="AC60" s="232" t="s">
        <v>115</v>
      </c>
      <c r="AD60" s="67">
        <f t="shared" si="16"/>
        <v>2</v>
      </c>
      <c r="AE60" s="68">
        <f t="shared" si="13"/>
        <v>1</v>
      </c>
      <c r="AF60" s="79" t="s">
        <v>106</v>
      </c>
      <c r="AG60" s="18" t="str">
        <f t="shared" si="14"/>
        <v>-</v>
      </c>
      <c r="AH60" s="249"/>
      <c r="AL60" s="251"/>
    </row>
    <row r="61" spans="1:38" ht="12.75" customHeight="1">
      <c r="A61" s="58">
        <f t="shared" si="20"/>
        <v>306</v>
      </c>
      <c r="B61" s="59" t="s">
        <v>104</v>
      </c>
      <c r="C61" s="58" t="s">
        <v>1</v>
      </c>
      <c r="D61" s="60" t="s">
        <v>131</v>
      </c>
      <c r="E61" s="48">
        <f>NETWORKDAYS(Итого!C$2,Отчёт!C$2,Итого!C$3)</f>
        <v>14</v>
      </c>
      <c r="F61" s="49">
        <f t="shared" si="17"/>
        <v>0.58333333333333337</v>
      </c>
      <c r="G61" s="61">
        <v>1</v>
      </c>
      <c r="H61" s="62">
        <f t="shared" si="0"/>
        <v>0.58333333333333337</v>
      </c>
      <c r="I61" s="63">
        <v>6</v>
      </c>
      <c r="J61" s="64">
        <f t="shared" si="1"/>
        <v>8.1666666666666679</v>
      </c>
      <c r="K61" s="65">
        <v>130</v>
      </c>
      <c r="L61" s="66">
        <f t="shared" si="2"/>
        <v>1061.6666666666667</v>
      </c>
      <c r="M61" s="64"/>
      <c r="N61" s="238">
        <f t="shared" si="6"/>
        <v>3</v>
      </c>
      <c r="O61" s="240">
        <v>43179</v>
      </c>
      <c r="P61" s="232" t="s">
        <v>115</v>
      </c>
      <c r="Q61" s="232" t="s">
        <v>115</v>
      </c>
      <c r="R61" s="232" t="s">
        <v>115</v>
      </c>
      <c r="S61" s="232">
        <v>1</v>
      </c>
      <c r="T61" s="232" t="s">
        <v>115</v>
      </c>
      <c r="U61" s="232" t="s">
        <v>115</v>
      </c>
      <c r="V61" s="232">
        <v>1</v>
      </c>
      <c r="W61" s="232">
        <v>1</v>
      </c>
      <c r="X61" s="232" t="s">
        <v>115</v>
      </c>
      <c r="Y61" s="232" t="s">
        <v>115</v>
      </c>
      <c r="Z61" s="232" t="s">
        <v>115</v>
      </c>
      <c r="AA61" s="232" t="s">
        <v>115</v>
      </c>
      <c r="AB61" s="232" t="s">
        <v>115</v>
      </c>
      <c r="AC61" s="232" t="s">
        <v>115</v>
      </c>
      <c r="AD61" s="67">
        <f t="shared" si="16"/>
        <v>3</v>
      </c>
      <c r="AE61" s="68">
        <f t="shared" si="13"/>
        <v>1</v>
      </c>
      <c r="AF61" s="57" t="s">
        <v>132</v>
      </c>
      <c r="AG61" s="18" t="str">
        <f t="shared" si="14"/>
        <v>-</v>
      </c>
      <c r="AH61" s="249"/>
      <c r="AL61" s="251"/>
    </row>
    <row r="62" spans="1:38" ht="12.75" customHeight="1">
      <c r="A62" s="58">
        <f t="shared" si="20"/>
        <v>307</v>
      </c>
      <c r="B62" s="59" t="s">
        <v>104</v>
      </c>
      <c r="C62" s="58" t="s">
        <v>1</v>
      </c>
      <c r="D62" s="60" t="s">
        <v>133</v>
      </c>
      <c r="E62" s="48">
        <f>NETWORKDAYS(Итого!C$2,Отчёт!C$2,Итого!C$3)</f>
        <v>14</v>
      </c>
      <c r="F62" s="49">
        <f t="shared" si="17"/>
        <v>0.58333333333333337</v>
      </c>
      <c r="G62" s="61">
        <v>1</v>
      </c>
      <c r="H62" s="62">
        <f t="shared" si="0"/>
        <v>0.58333333333333337</v>
      </c>
      <c r="I62" s="63">
        <v>6</v>
      </c>
      <c r="J62" s="64">
        <f t="shared" si="1"/>
        <v>8.1666666666666679</v>
      </c>
      <c r="K62" s="65">
        <v>130</v>
      </c>
      <c r="L62" s="66">
        <f t="shared" si="2"/>
        <v>1061.6666666666667</v>
      </c>
      <c r="M62" s="64"/>
      <c r="N62" s="238">
        <f t="shared" si="6"/>
        <v>8</v>
      </c>
      <c r="O62" s="240">
        <v>43179</v>
      </c>
      <c r="P62" s="232">
        <v>0</v>
      </c>
      <c r="Q62" s="232">
        <v>1</v>
      </c>
      <c r="R62" s="232">
        <v>0</v>
      </c>
      <c r="S62" s="232">
        <v>1</v>
      </c>
      <c r="T62" s="232">
        <v>1</v>
      </c>
      <c r="U62" s="232">
        <v>1</v>
      </c>
      <c r="V62" s="232" t="s">
        <v>115</v>
      </c>
      <c r="W62" s="232">
        <v>1</v>
      </c>
      <c r="X62" s="232">
        <v>1</v>
      </c>
      <c r="Y62" s="232" t="s">
        <v>115</v>
      </c>
      <c r="Z62" s="232" t="s">
        <v>115</v>
      </c>
      <c r="AA62" s="232" t="s">
        <v>115</v>
      </c>
      <c r="AB62" s="232" t="s">
        <v>115</v>
      </c>
      <c r="AC62" s="232" t="s">
        <v>115</v>
      </c>
      <c r="AD62" s="67">
        <f t="shared" si="16"/>
        <v>6</v>
      </c>
      <c r="AE62" s="68">
        <f t="shared" si="13"/>
        <v>0.75</v>
      </c>
      <c r="AF62" s="57" t="s">
        <v>795</v>
      </c>
      <c r="AG62" s="18" t="str">
        <f t="shared" si="14"/>
        <v>-</v>
      </c>
      <c r="AH62" s="249"/>
      <c r="AL62" s="251"/>
    </row>
    <row r="63" spans="1:38" ht="12.75" customHeight="1">
      <c r="B63" s="26"/>
      <c r="D63" s="30"/>
      <c r="L63" s="31">
        <f>SUM(L3:L62)</f>
        <v>92516.666666666773</v>
      </c>
      <c r="M63" s="32"/>
      <c r="AC63" s="18" t="s">
        <v>1</v>
      </c>
      <c r="AD63" s="80">
        <f>COUNT(O35:O62)</f>
        <v>28</v>
      </c>
      <c r="AE63" s="18"/>
      <c r="AF63" s="34"/>
    </row>
    <row r="64" spans="1:38" ht="12.75" customHeight="1">
      <c r="D64" s="30"/>
      <c r="M64" s="26"/>
      <c r="AC64" s="18" t="s">
        <v>134</v>
      </c>
      <c r="AD64" s="80">
        <f>COUNT(O3:O34)</f>
        <v>32</v>
      </c>
      <c r="AF64" s="34"/>
    </row>
    <row r="65" spans="4:32" ht="12.75" customHeight="1">
      <c r="D65" s="30"/>
      <c r="M65" s="26"/>
      <c r="AC65" s="18" t="s">
        <v>135</v>
      </c>
      <c r="AD65" s="18">
        <f>COUNTIF(O3:O62,"=20.03.18")</f>
        <v>60</v>
      </c>
      <c r="AF65" s="34"/>
    </row>
    <row r="66" spans="4:32" ht="12.75" customHeight="1">
      <c r="D66" s="30"/>
      <c r="M66" s="26"/>
      <c r="O66" s="33"/>
      <c r="AF66" s="81"/>
    </row>
    <row r="67" spans="4:32" ht="12.75" customHeight="1">
      <c r="D67" s="30"/>
      <c r="M67" s="26"/>
      <c r="AF67" s="34"/>
    </row>
  </sheetData>
  <autoFilter ref="A2:AF65"/>
  <mergeCells count="1">
    <mergeCell ref="AI1:AL1"/>
  </mergeCells>
  <conditionalFormatting sqref="AE3:AE62">
    <cfRule type="cellIs" dxfId="736" priority="62" stopIfTrue="1" operator="greaterThan">
      <formula>1</formula>
    </cfRule>
  </conditionalFormatting>
  <conditionalFormatting sqref="Q35 R3:AC62">
    <cfRule type="cellIs" dxfId="735" priority="15" operator="equal">
      <formula>1</formula>
    </cfRule>
  </conditionalFormatting>
  <conditionalFormatting sqref="P35">
    <cfRule type="cellIs" dxfId="734" priority="13" operator="equal">
      <formula>1</formula>
    </cfRule>
  </conditionalFormatting>
  <conditionalFormatting sqref="Q36:Q62">
    <cfRule type="cellIs" dxfId="733" priority="12" operator="equal">
      <formula>1</formula>
    </cfRule>
  </conditionalFormatting>
  <conditionalFormatting sqref="P36:P62">
    <cfRule type="cellIs" dxfId="732" priority="10" operator="equal">
      <formula>1</formula>
    </cfRule>
  </conditionalFormatting>
  <conditionalFormatting sqref="Q3:Q34">
    <cfRule type="cellIs" dxfId="731" priority="3" operator="equal">
      <formula>1</formula>
    </cfRule>
  </conditionalFormatting>
  <conditionalFormatting sqref="P3:P34">
    <cfRule type="cellIs" dxfId="730" priority="1" operator="equal">
      <formula>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notEqual" id="{D0B40641-4C1A-492B-A161-176DBBD0FF6E}">
            <xm:f>Отчёт!$C$2</xm:f>
            <x14:dxf>
              <fill>
                <patternFill patternType="solid">
                  <fgColor rgb="FFF4C7C3"/>
                  <bgColor rgb="FFF4C7C3"/>
                </patternFill>
              </fill>
            </x14:dxf>
          </x14:cfRule>
          <xm:sqref>O3:O62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"/>
  <sheetViews>
    <sheetView zoomScale="70" zoomScaleNormal="70" workbookViewId="0">
      <pane xSplit="4" ySplit="2" topLeftCell="K3" activePane="bottomRight" state="frozen"/>
      <selection pane="topRight" activeCell="E1" sqref="E1"/>
      <selection pane="bottomLeft" activeCell="A3" sqref="A3"/>
      <selection pane="bottomRight" activeCell="AB30" sqref="AB30:AB31"/>
    </sheetView>
  </sheetViews>
  <sheetFormatPr defaultColWidth="14.42578125" defaultRowHeight="15" customHeight="1" outlineLevelCol="1"/>
  <cols>
    <col min="1" max="3" width="4.28515625" customWidth="1"/>
    <col min="4" max="4" width="47.5703125" customWidth="1"/>
    <col min="5" max="12" width="9.140625" customWidth="1" outlineLevel="1"/>
    <col min="13" max="13" width="8.7109375" customWidth="1"/>
    <col min="14" max="14" width="9.140625" customWidth="1"/>
    <col min="15" max="27" width="9.140625" customWidth="1" outlineLevel="1"/>
    <col min="28" max="28" width="43.140625" customWidth="1"/>
    <col min="29" max="29" width="8.7109375" customWidth="1"/>
    <col min="30" max="30" width="0" hidden="1" customWidth="1"/>
    <col min="31" max="31" width="4" customWidth="1"/>
  </cols>
  <sheetData>
    <row r="1" spans="1:35" ht="12.75" customHeight="1">
      <c r="A1" s="1"/>
      <c r="B1" s="15"/>
      <c r="C1" s="1"/>
      <c r="D1" s="82"/>
      <c r="E1" s="1"/>
      <c r="F1" s="1"/>
      <c r="G1" s="1"/>
      <c r="H1" s="1"/>
      <c r="I1" s="1"/>
      <c r="J1" s="1"/>
      <c r="K1" s="1"/>
      <c r="L1" s="31">
        <f>SUM(L3:L33)</f>
        <v>56420</v>
      </c>
      <c r="M1" s="83"/>
      <c r="N1" s="83"/>
      <c r="O1" s="1"/>
      <c r="P1" s="1"/>
      <c r="Q1" s="1"/>
      <c r="R1" s="1"/>
      <c r="S1" s="1"/>
      <c r="T1" s="1"/>
      <c r="U1" s="1"/>
      <c r="V1" s="1"/>
      <c r="W1" s="279" t="s">
        <v>136</v>
      </c>
      <c r="X1" s="280"/>
      <c r="Y1" s="281"/>
      <c r="Z1" s="1"/>
      <c r="AA1" s="119"/>
      <c r="AB1" s="34"/>
      <c r="AF1" s="277" t="s">
        <v>798</v>
      </c>
      <c r="AG1" s="277"/>
      <c r="AH1" s="278"/>
      <c r="AI1" s="278"/>
    </row>
    <row r="2" spans="1:35" ht="65.25" customHeight="1">
      <c r="A2" s="35" t="s">
        <v>29</v>
      </c>
      <c r="B2" s="8" t="s">
        <v>30</v>
      </c>
      <c r="C2" s="102" t="s">
        <v>31</v>
      </c>
      <c r="D2" s="36" t="s">
        <v>32</v>
      </c>
      <c r="E2" s="123" t="s">
        <v>33</v>
      </c>
      <c r="F2" s="124" t="s">
        <v>34</v>
      </c>
      <c r="G2" s="123" t="s">
        <v>35</v>
      </c>
      <c r="H2" s="123" t="s">
        <v>36</v>
      </c>
      <c r="I2" s="124" t="s">
        <v>37</v>
      </c>
      <c r="J2" s="127" t="s">
        <v>38</v>
      </c>
      <c r="K2" s="123" t="s">
        <v>39</v>
      </c>
      <c r="L2" s="123" t="s">
        <v>40</v>
      </c>
      <c r="M2" s="43" t="s">
        <v>41</v>
      </c>
      <c r="N2" s="42" t="s">
        <v>43</v>
      </c>
      <c r="O2" s="41" t="s">
        <v>42</v>
      </c>
      <c r="P2" s="43" t="s">
        <v>158</v>
      </c>
      <c r="Q2" s="43" t="s">
        <v>159</v>
      </c>
      <c r="R2" s="43" t="s">
        <v>47</v>
      </c>
      <c r="S2" s="43" t="s">
        <v>48</v>
      </c>
      <c r="T2" s="43" t="s">
        <v>49</v>
      </c>
      <c r="U2" s="43" t="s">
        <v>50</v>
      </c>
      <c r="V2" s="43" t="s">
        <v>51</v>
      </c>
      <c r="W2" s="43" t="s">
        <v>160</v>
      </c>
      <c r="X2" s="43" t="s">
        <v>161</v>
      </c>
      <c r="Y2" s="43" t="s">
        <v>162</v>
      </c>
      <c r="Z2" s="41" t="s">
        <v>60</v>
      </c>
      <c r="AA2" s="41" t="s">
        <v>5</v>
      </c>
      <c r="AB2" s="44" t="s">
        <v>61</v>
      </c>
      <c r="AC2" s="30" t="s">
        <v>62</v>
      </c>
      <c r="AE2" s="252"/>
      <c r="AF2" s="253" t="s">
        <v>799</v>
      </c>
      <c r="AG2" s="254" t="s">
        <v>800</v>
      </c>
      <c r="AH2" s="255" t="s">
        <v>801</v>
      </c>
      <c r="AI2" s="256" t="s">
        <v>802</v>
      </c>
    </row>
    <row r="3" spans="1:35" ht="12.75" customHeight="1">
      <c r="A3" s="35">
        <v>309</v>
      </c>
      <c r="B3" s="8" t="s">
        <v>63</v>
      </c>
      <c r="C3" s="35" t="s">
        <v>1</v>
      </c>
      <c r="D3" s="88" t="s">
        <v>163</v>
      </c>
      <c r="E3" s="48">
        <f>NETWORKDAYS(Итого!C$2,Отчёт!C$2,Итого!C$3)</f>
        <v>14</v>
      </c>
      <c r="F3" s="49">
        <v>0.5</v>
      </c>
      <c r="G3" s="48">
        <v>2</v>
      </c>
      <c r="H3" s="50">
        <f t="shared" ref="H3:H33" si="0">G3*F3</f>
        <v>1</v>
      </c>
      <c r="I3" s="89">
        <v>5</v>
      </c>
      <c r="J3" s="90">
        <f t="shared" ref="J3:J33" si="1">H3*E3</f>
        <v>14</v>
      </c>
      <c r="K3" s="91">
        <v>130</v>
      </c>
      <c r="L3" s="92">
        <f t="shared" ref="L3:L33" si="2">K3*J3</f>
        <v>1820</v>
      </c>
      <c r="M3" s="130" t="s">
        <v>164</v>
      </c>
      <c r="N3" s="236">
        <v>43179</v>
      </c>
      <c r="O3" s="8">
        <v>10</v>
      </c>
      <c r="P3" s="272">
        <v>1</v>
      </c>
      <c r="Q3" s="272">
        <v>1</v>
      </c>
      <c r="R3" s="272">
        <v>0</v>
      </c>
      <c r="S3" s="272">
        <v>1</v>
      </c>
      <c r="T3" s="272">
        <v>1</v>
      </c>
      <c r="U3" s="272">
        <v>1</v>
      </c>
      <c r="V3" s="272">
        <v>1</v>
      </c>
      <c r="W3" s="272">
        <v>1</v>
      </c>
      <c r="X3" s="272">
        <v>1</v>
      </c>
      <c r="Y3" s="272">
        <v>1</v>
      </c>
      <c r="Z3" s="67">
        <f>COUNTIF(P3:Y3,1)</f>
        <v>9</v>
      </c>
      <c r="AA3" s="56">
        <f t="shared" ref="AA3:AA33" si="3">Z3/O3</f>
        <v>0.9</v>
      </c>
      <c r="AB3" s="94" t="s">
        <v>856</v>
      </c>
      <c r="AC3" s="18" t="str">
        <f t="shared" ref="AC3:AC33" si="4">IF(OR(AND(E3&gt;0,AA3&gt;0),AND(E3=0,AA3=0)),"-","Что-то не так!")</f>
        <v>-</v>
      </c>
      <c r="AD3" s="18" t="s">
        <v>100</v>
      </c>
      <c r="AE3" s="252"/>
    </row>
    <row r="4" spans="1:35" ht="12.75" customHeight="1">
      <c r="A4" s="35">
        <v>310</v>
      </c>
      <c r="B4" s="8" t="s">
        <v>63</v>
      </c>
      <c r="C4" s="35" t="s">
        <v>1</v>
      </c>
      <c r="D4" s="95" t="s">
        <v>167</v>
      </c>
      <c r="E4" s="61">
        <f>NETWORKDAYS(Итого!C$2,Отчёт!C$2,Итого!C$3)</f>
        <v>14</v>
      </c>
      <c r="F4" s="49">
        <v>0.5</v>
      </c>
      <c r="G4" s="48">
        <v>2</v>
      </c>
      <c r="H4" s="62">
        <f t="shared" si="0"/>
        <v>1</v>
      </c>
      <c r="I4" s="72">
        <v>5</v>
      </c>
      <c r="J4" s="73">
        <f t="shared" si="1"/>
        <v>14</v>
      </c>
      <c r="K4" s="97">
        <v>130</v>
      </c>
      <c r="L4" s="98">
        <f t="shared" si="2"/>
        <v>1820</v>
      </c>
      <c r="M4" s="134" t="s">
        <v>169</v>
      </c>
      <c r="N4" s="236">
        <v>43179</v>
      </c>
      <c r="O4" s="8">
        <v>10</v>
      </c>
      <c r="P4" s="272">
        <v>1</v>
      </c>
      <c r="Q4" s="272">
        <v>1</v>
      </c>
      <c r="R4" s="272">
        <v>1</v>
      </c>
      <c r="S4" s="272">
        <v>1</v>
      </c>
      <c r="T4" s="272">
        <v>1</v>
      </c>
      <c r="U4" s="272">
        <v>0</v>
      </c>
      <c r="V4" s="272">
        <v>1</v>
      </c>
      <c r="W4" s="272">
        <v>1</v>
      </c>
      <c r="X4" s="272">
        <v>1</v>
      </c>
      <c r="Y4" s="272">
        <v>1</v>
      </c>
      <c r="Z4" s="67">
        <f t="shared" ref="Z4:Z11" si="5">COUNTIF(P4:Y4,1)</f>
        <v>9</v>
      </c>
      <c r="AA4" s="68">
        <f t="shared" si="3"/>
        <v>0.9</v>
      </c>
      <c r="AB4" s="74" t="s">
        <v>842</v>
      </c>
      <c r="AC4" s="18" t="str">
        <f t="shared" si="4"/>
        <v>-</v>
      </c>
      <c r="AE4" s="252"/>
    </row>
    <row r="5" spans="1:35" ht="12.75" customHeight="1">
      <c r="A5" s="35">
        <v>311</v>
      </c>
      <c r="B5" s="8" t="s">
        <v>63</v>
      </c>
      <c r="C5" s="35" t="s">
        <v>1</v>
      </c>
      <c r="D5" s="95" t="s">
        <v>171</v>
      </c>
      <c r="E5" s="61">
        <f>NETWORKDAYS(Итого!C$2,Отчёт!C$2,Итого!C$3)</f>
        <v>14</v>
      </c>
      <c r="F5" s="49">
        <v>0.5</v>
      </c>
      <c r="G5" s="48">
        <v>2</v>
      </c>
      <c r="H5" s="62">
        <f t="shared" si="0"/>
        <v>1</v>
      </c>
      <c r="I5" s="72">
        <v>5</v>
      </c>
      <c r="J5" s="73">
        <f t="shared" si="1"/>
        <v>14</v>
      </c>
      <c r="K5" s="97">
        <v>130</v>
      </c>
      <c r="L5" s="98">
        <f t="shared" si="2"/>
        <v>1820</v>
      </c>
      <c r="M5" s="134" t="s">
        <v>173</v>
      </c>
      <c r="N5" s="236">
        <v>43179</v>
      </c>
      <c r="O5" s="8">
        <v>8</v>
      </c>
      <c r="P5" s="272">
        <v>1</v>
      </c>
      <c r="Q5" s="272">
        <v>1</v>
      </c>
      <c r="R5" s="272">
        <v>1</v>
      </c>
      <c r="S5" s="272">
        <v>1</v>
      </c>
      <c r="T5" s="272">
        <v>1</v>
      </c>
      <c r="U5" s="272" t="s">
        <v>115</v>
      </c>
      <c r="V5" s="272" t="s">
        <v>115</v>
      </c>
      <c r="W5" s="272">
        <v>1</v>
      </c>
      <c r="X5" s="272">
        <v>1</v>
      </c>
      <c r="Y5" s="272">
        <v>1</v>
      </c>
      <c r="Z5" s="67">
        <f t="shared" si="5"/>
        <v>8</v>
      </c>
      <c r="AA5" s="68">
        <f t="shared" si="3"/>
        <v>1</v>
      </c>
      <c r="AB5" s="57"/>
      <c r="AC5" s="18" t="str">
        <f t="shared" si="4"/>
        <v>-</v>
      </c>
      <c r="AE5" s="252"/>
    </row>
    <row r="6" spans="1:35" ht="12.75" customHeight="1">
      <c r="A6" s="35">
        <v>312</v>
      </c>
      <c r="B6" s="8" t="s">
        <v>63</v>
      </c>
      <c r="C6" s="35" t="s">
        <v>1</v>
      </c>
      <c r="D6" s="95" t="s">
        <v>175</v>
      </c>
      <c r="E6" s="61">
        <f>NETWORKDAYS(Итого!C$2,Отчёт!C$2,Итого!C$3)</f>
        <v>14</v>
      </c>
      <c r="F6" s="49">
        <v>0.5</v>
      </c>
      <c r="G6" s="48">
        <v>2</v>
      </c>
      <c r="H6" s="62">
        <f t="shared" si="0"/>
        <v>1</v>
      </c>
      <c r="I6" s="72">
        <v>5</v>
      </c>
      <c r="J6" s="73">
        <f t="shared" si="1"/>
        <v>14</v>
      </c>
      <c r="K6" s="97">
        <v>130</v>
      </c>
      <c r="L6" s="98">
        <f t="shared" si="2"/>
        <v>1820</v>
      </c>
      <c r="M6" s="134" t="s">
        <v>164</v>
      </c>
      <c r="N6" s="236">
        <v>43179</v>
      </c>
      <c r="O6" s="8">
        <v>10</v>
      </c>
      <c r="P6" s="272">
        <v>1</v>
      </c>
      <c r="Q6" s="272">
        <v>1</v>
      </c>
      <c r="R6" s="272">
        <v>1</v>
      </c>
      <c r="S6" s="272">
        <v>1</v>
      </c>
      <c r="T6" s="272">
        <v>1</v>
      </c>
      <c r="U6" s="272">
        <v>1</v>
      </c>
      <c r="V6" s="272">
        <v>1</v>
      </c>
      <c r="W6" s="272">
        <v>1</v>
      </c>
      <c r="X6" s="272">
        <v>1</v>
      </c>
      <c r="Y6" s="272">
        <v>1</v>
      </c>
      <c r="Z6" s="67">
        <f t="shared" si="5"/>
        <v>10</v>
      </c>
      <c r="AA6" s="68">
        <f t="shared" si="3"/>
        <v>1</v>
      </c>
      <c r="AB6" s="57"/>
      <c r="AC6" s="18" t="str">
        <f t="shared" si="4"/>
        <v>-</v>
      </c>
      <c r="AE6" s="252"/>
    </row>
    <row r="7" spans="1:35" ht="12.75" customHeight="1">
      <c r="A7" s="35">
        <v>313</v>
      </c>
      <c r="B7" s="8" t="s">
        <v>63</v>
      </c>
      <c r="C7" s="35" t="s">
        <v>1</v>
      </c>
      <c r="D7" s="95" t="s">
        <v>178</v>
      </c>
      <c r="E7" s="61">
        <f>NETWORKDAYS(Итого!C$2,Отчёт!C$2,Итого!C$3)</f>
        <v>14</v>
      </c>
      <c r="F7" s="49">
        <v>0.5</v>
      </c>
      <c r="G7" s="48">
        <v>2</v>
      </c>
      <c r="H7" s="62">
        <f t="shared" si="0"/>
        <v>1</v>
      </c>
      <c r="I7" s="72">
        <v>5</v>
      </c>
      <c r="J7" s="73">
        <f t="shared" si="1"/>
        <v>14</v>
      </c>
      <c r="K7" s="97">
        <v>130</v>
      </c>
      <c r="L7" s="135">
        <f t="shared" si="2"/>
        <v>1820</v>
      </c>
      <c r="M7" s="134" t="s">
        <v>164</v>
      </c>
      <c r="N7" s="236">
        <v>43179</v>
      </c>
      <c r="O7" s="8">
        <v>10</v>
      </c>
      <c r="P7" s="272">
        <v>1</v>
      </c>
      <c r="Q7" s="272">
        <v>1</v>
      </c>
      <c r="R7" s="272">
        <v>1</v>
      </c>
      <c r="S7" s="272">
        <v>1</v>
      </c>
      <c r="T7" s="272">
        <v>1</v>
      </c>
      <c r="U7" s="272">
        <v>1</v>
      </c>
      <c r="V7" s="272">
        <v>1</v>
      </c>
      <c r="W7" s="272">
        <v>1</v>
      </c>
      <c r="X7" s="272">
        <v>1</v>
      </c>
      <c r="Y7" s="272">
        <v>1</v>
      </c>
      <c r="Z7" s="67">
        <f t="shared" si="5"/>
        <v>10</v>
      </c>
      <c r="AA7" s="68">
        <f t="shared" si="3"/>
        <v>1</v>
      </c>
      <c r="AB7" s="57"/>
      <c r="AC7" s="18" t="str">
        <f t="shared" si="4"/>
        <v>-</v>
      </c>
      <c r="AE7" s="252"/>
    </row>
    <row r="8" spans="1:35" ht="12.75" customHeight="1">
      <c r="A8" s="35">
        <v>314</v>
      </c>
      <c r="B8" s="8" t="s">
        <v>63</v>
      </c>
      <c r="C8" s="35" t="s">
        <v>1</v>
      </c>
      <c r="D8" s="95" t="s">
        <v>183</v>
      </c>
      <c r="E8" s="61">
        <f>NETWORKDAYS(Итого!C$2,Отчёт!C$2,Итого!C$3)</f>
        <v>14</v>
      </c>
      <c r="F8" s="49">
        <v>0.5</v>
      </c>
      <c r="G8" s="48">
        <v>2</v>
      </c>
      <c r="H8" s="62">
        <f t="shared" si="0"/>
        <v>1</v>
      </c>
      <c r="I8" s="72">
        <v>5</v>
      </c>
      <c r="J8" s="73">
        <f t="shared" si="1"/>
        <v>14</v>
      </c>
      <c r="K8" s="97">
        <v>130</v>
      </c>
      <c r="L8" s="135">
        <f t="shared" si="2"/>
        <v>1820</v>
      </c>
      <c r="M8" s="134" t="s">
        <v>169</v>
      </c>
      <c r="N8" s="236">
        <v>43179</v>
      </c>
      <c r="O8" s="8">
        <v>10</v>
      </c>
      <c r="P8" s="272">
        <v>1</v>
      </c>
      <c r="Q8" s="272">
        <v>1</v>
      </c>
      <c r="R8" s="272">
        <v>1</v>
      </c>
      <c r="S8" s="272">
        <v>1</v>
      </c>
      <c r="T8" s="272">
        <v>1</v>
      </c>
      <c r="U8" s="272">
        <v>1</v>
      </c>
      <c r="V8" s="272">
        <v>1</v>
      </c>
      <c r="W8" s="272">
        <v>1</v>
      </c>
      <c r="X8" s="272">
        <v>1</v>
      </c>
      <c r="Y8" s="272">
        <v>1</v>
      </c>
      <c r="Z8" s="67">
        <f t="shared" si="5"/>
        <v>10</v>
      </c>
      <c r="AA8" s="68">
        <f t="shared" si="3"/>
        <v>1</v>
      </c>
      <c r="AB8" s="94"/>
      <c r="AC8" s="18" t="str">
        <f t="shared" si="4"/>
        <v>-</v>
      </c>
      <c r="AE8" s="252"/>
    </row>
    <row r="9" spans="1:35" ht="12.75" customHeight="1">
      <c r="A9" s="35">
        <v>316</v>
      </c>
      <c r="B9" s="8" t="s">
        <v>63</v>
      </c>
      <c r="C9" s="35" t="s">
        <v>1</v>
      </c>
      <c r="D9" s="95" t="s">
        <v>185</v>
      </c>
      <c r="E9" s="61">
        <f>NETWORKDAYS(Итого!C$2,Отчёт!C$2,Итого!C$3)</f>
        <v>14</v>
      </c>
      <c r="F9" s="49">
        <v>0.5</v>
      </c>
      <c r="G9" s="48">
        <v>2</v>
      </c>
      <c r="H9" s="62">
        <f t="shared" si="0"/>
        <v>1</v>
      </c>
      <c r="I9" s="72">
        <v>5</v>
      </c>
      <c r="J9" s="73">
        <f t="shared" si="1"/>
        <v>14</v>
      </c>
      <c r="K9" s="97">
        <v>130</v>
      </c>
      <c r="L9" s="135">
        <f t="shared" si="2"/>
        <v>1820</v>
      </c>
      <c r="M9" s="134" t="s">
        <v>164</v>
      </c>
      <c r="N9" s="236">
        <v>43179</v>
      </c>
      <c r="O9" s="8">
        <v>10</v>
      </c>
      <c r="P9" s="272">
        <v>1</v>
      </c>
      <c r="Q9" s="272">
        <v>1</v>
      </c>
      <c r="R9" s="272">
        <v>1</v>
      </c>
      <c r="S9" s="272">
        <v>1</v>
      </c>
      <c r="T9" s="272">
        <v>1</v>
      </c>
      <c r="U9" s="272">
        <v>1</v>
      </c>
      <c r="V9" s="272">
        <v>1</v>
      </c>
      <c r="W9" s="272">
        <v>1</v>
      </c>
      <c r="X9" s="272">
        <v>1</v>
      </c>
      <c r="Y9" s="272">
        <v>1</v>
      </c>
      <c r="Z9" s="67">
        <f t="shared" si="5"/>
        <v>10</v>
      </c>
      <c r="AA9" s="68">
        <f t="shared" si="3"/>
        <v>1</v>
      </c>
      <c r="AB9" s="237"/>
      <c r="AC9" s="18" t="str">
        <f t="shared" si="4"/>
        <v>-</v>
      </c>
      <c r="AD9" s="18" t="s">
        <v>100</v>
      </c>
      <c r="AE9" s="252"/>
    </row>
    <row r="10" spans="1:35" ht="12.75" customHeight="1">
      <c r="A10" s="35">
        <v>317</v>
      </c>
      <c r="B10" s="8" t="s">
        <v>63</v>
      </c>
      <c r="C10" s="35" t="s">
        <v>1</v>
      </c>
      <c r="D10" s="95" t="s">
        <v>187</v>
      </c>
      <c r="E10" s="61">
        <f>NETWORKDAYS(Итого!C$2,Отчёт!C$2,Итого!C$3)</f>
        <v>14</v>
      </c>
      <c r="F10" s="49">
        <v>0.5</v>
      </c>
      <c r="G10" s="48">
        <v>2</v>
      </c>
      <c r="H10" s="62">
        <f t="shared" si="0"/>
        <v>1</v>
      </c>
      <c r="I10" s="72">
        <v>5</v>
      </c>
      <c r="J10" s="73">
        <f t="shared" si="1"/>
        <v>14</v>
      </c>
      <c r="K10" s="97">
        <v>130</v>
      </c>
      <c r="L10" s="135">
        <f t="shared" si="2"/>
        <v>1820</v>
      </c>
      <c r="M10" s="134" t="s">
        <v>164</v>
      </c>
      <c r="N10" s="236">
        <v>43179</v>
      </c>
      <c r="O10" s="8">
        <v>10</v>
      </c>
      <c r="P10" s="272">
        <v>1</v>
      </c>
      <c r="Q10" s="272">
        <v>1</v>
      </c>
      <c r="R10" s="272">
        <v>0</v>
      </c>
      <c r="S10" s="272">
        <v>1</v>
      </c>
      <c r="T10" s="272">
        <v>1</v>
      </c>
      <c r="U10" s="272">
        <v>0</v>
      </c>
      <c r="V10" s="272">
        <v>1</v>
      </c>
      <c r="W10" s="272">
        <v>1</v>
      </c>
      <c r="X10" s="272">
        <v>1</v>
      </c>
      <c r="Y10" s="272">
        <v>1</v>
      </c>
      <c r="Z10" s="67">
        <f t="shared" si="5"/>
        <v>8</v>
      </c>
      <c r="AA10" s="68">
        <f t="shared" si="3"/>
        <v>0.8</v>
      </c>
      <c r="AB10" s="57" t="s">
        <v>816</v>
      </c>
      <c r="AC10" s="18" t="str">
        <f t="shared" si="4"/>
        <v>-</v>
      </c>
      <c r="AE10" s="252"/>
    </row>
    <row r="11" spans="1:35" ht="12.75" customHeight="1">
      <c r="A11" s="35">
        <v>318</v>
      </c>
      <c r="B11" s="8" t="s">
        <v>63</v>
      </c>
      <c r="C11" s="35" t="s">
        <v>1</v>
      </c>
      <c r="D11" s="95" t="s">
        <v>188</v>
      </c>
      <c r="E11" s="61">
        <f>NETWORKDAYS(Итого!C$2,Отчёт!C$2,Итого!C$3)</f>
        <v>14</v>
      </c>
      <c r="F11" s="49">
        <v>0.5</v>
      </c>
      <c r="G11" s="48">
        <v>2</v>
      </c>
      <c r="H11" s="62">
        <f t="shared" si="0"/>
        <v>1</v>
      </c>
      <c r="I11" s="72">
        <v>5</v>
      </c>
      <c r="J11" s="73">
        <f t="shared" si="1"/>
        <v>14</v>
      </c>
      <c r="K11" s="97">
        <v>130</v>
      </c>
      <c r="L11" s="135">
        <f t="shared" si="2"/>
        <v>1820</v>
      </c>
      <c r="M11" s="134" t="s">
        <v>192</v>
      </c>
      <c r="N11" s="236">
        <v>43179</v>
      </c>
      <c r="O11" s="8">
        <v>10</v>
      </c>
      <c r="P11" s="272">
        <v>1</v>
      </c>
      <c r="Q11" s="272">
        <v>1</v>
      </c>
      <c r="R11" s="272" t="s">
        <v>115</v>
      </c>
      <c r="S11" s="272">
        <v>1</v>
      </c>
      <c r="T11" s="272">
        <v>1</v>
      </c>
      <c r="U11" s="272" t="s">
        <v>115</v>
      </c>
      <c r="V11" s="272" t="s">
        <v>115</v>
      </c>
      <c r="W11" s="272">
        <v>1</v>
      </c>
      <c r="X11" s="272">
        <v>1</v>
      </c>
      <c r="Y11" s="272">
        <v>1</v>
      </c>
      <c r="Z11" s="67">
        <f t="shared" si="5"/>
        <v>7</v>
      </c>
      <c r="AA11" s="68">
        <f t="shared" si="3"/>
        <v>0.7</v>
      </c>
      <c r="AB11" s="79" t="s">
        <v>842</v>
      </c>
      <c r="AC11" s="18" t="str">
        <f t="shared" si="4"/>
        <v>-</v>
      </c>
      <c r="AE11" s="252"/>
    </row>
    <row r="12" spans="1:35" ht="12.75" customHeight="1">
      <c r="A12" s="35">
        <v>18</v>
      </c>
      <c r="B12" s="8" t="s">
        <v>63</v>
      </c>
      <c r="C12" s="35" t="s">
        <v>134</v>
      </c>
      <c r="D12" s="95" t="s">
        <v>193</v>
      </c>
      <c r="E12" s="61">
        <f>NETWORKDAYS(Итого!C$2,Отчёт!C$2,Итого!C$3)</f>
        <v>14</v>
      </c>
      <c r="F12" s="49">
        <v>0.5</v>
      </c>
      <c r="G12" s="48">
        <v>2</v>
      </c>
      <c r="H12" s="62">
        <f t="shared" si="0"/>
        <v>1</v>
      </c>
      <c r="I12" s="72">
        <v>5</v>
      </c>
      <c r="J12" s="73">
        <f t="shared" si="1"/>
        <v>14</v>
      </c>
      <c r="K12" s="97">
        <v>130</v>
      </c>
      <c r="L12" s="135">
        <f t="shared" si="2"/>
        <v>1820</v>
      </c>
      <c r="M12" s="136"/>
      <c r="N12" s="236">
        <v>43179</v>
      </c>
      <c r="O12" s="73">
        <f t="shared" ref="O12:O33" si="6">7-COUNTIF(P12:V12,"х")</f>
        <v>7</v>
      </c>
      <c r="P12" s="232">
        <v>1</v>
      </c>
      <c r="Q12" s="232">
        <v>1</v>
      </c>
      <c r="R12" s="232">
        <v>1</v>
      </c>
      <c r="S12" s="232">
        <v>1</v>
      </c>
      <c r="T12" s="232">
        <v>1</v>
      </c>
      <c r="U12" s="232">
        <v>1</v>
      </c>
      <c r="V12" s="232">
        <v>1</v>
      </c>
      <c r="W12" s="232"/>
      <c r="X12" s="232"/>
      <c r="Y12" s="232"/>
      <c r="Z12" s="67">
        <f t="shared" ref="Z12:Z33" si="7">COUNTIF(P12:V12,1)</f>
        <v>7</v>
      </c>
      <c r="AA12" s="68">
        <f t="shared" si="3"/>
        <v>1</v>
      </c>
      <c r="AB12" s="57"/>
      <c r="AC12" s="18" t="str">
        <f t="shared" si="4"/>
        <v>-</v>
      </c>
      <c r="AE12" s="252"/>
    </row>
    <row r="13" spans="1:35" ht="12.75" customHeight="1">
      <c r="A13" s="35">
        <v>19</v>
      </c>
      <c r="B13" s="8" t="s">
        <v>63</v>
      </c>
      <c r="C13" s="35" t="s">
        <v>134</v>
      </c>
      <c r="D13" s="95" t="s">
        <v>197</v>
      </c>
      <c r="E13" s="61">
        <f>NETWORKDAYS(Итого!C$2,Отчёт!C$2,Итого!C$3)</f>
        <v>14</v>
      </c>
      <c r="F13" s="49">
        <v>0.5</v>
      </c>
      <c r="G13" s="48">
        <v>2</v>
      </c>
      <c r="H13" s="62">
        <f t="shared" si="0"/>
        <v>1</v>
      </c>
      <c r="I13" s="72">
        <v>5</v>
      </c>
      <c r="J13" s="73">
        <f t="shared" si="1"/>
        <v>14</v>
      </c>
      <c r="K13" s="97">
        <v>130</v>
      </c>
      <c r="L13" s="135">
        <f t="shared" si="2"/>
        <v>1820</v>
      </c>
      <c r="M13" s="136"/>
      <c r="N13" s="236">
        <v>43179</v>
      </c>
      <c r="O13" s="73">
        <f t="shared" si="6"/>
        <v>7</v>
      </c>
      <c r="P13" s="232">
        <v>1</v>
      </c>
      <c r="Q13" s="232">
        <v>1</v>
      </c>
      <c r="R13" s="232">
        <v>1</v>
      </c>
      <c r="S13" s="232">
        <v>1</v>
      </c>
      <c r="T13" s="232">
        <v>1</v>
      </c>
      <c r="U13" s="232">
        <v>1</v>
      </c>
      <c r="V13" s="232">
        <v>1</v>
      </c>
      <c r="W13" s="232"/>
      <c r="X13" s="232"/>
      <c r="Y13" s="232"/>
      <c r="Z13" s="67">
        <f t="shared" si="7"/>
        <v>7</v>
      </c>
      <c r="AA13" s="68">
        <f t="shared" si="3"/>
        <v>1</v>
      </c>
      <c r="AB13" s="57"/>
      <c r="AC13" s="18" t="str">
        <f t="shared" si="4"/>
        <v>-</v>
      </c>
      <c r="AE13" s="252"/>
    </row>
    <row r="14" spans="1:35" ht="12.75" customHeight="1">
      <c r="A14" s="35">
        <v>20</v>
      </c>
      <c r="B14" s="8" t="s">
        <v>63</v>
      </c>
      <c r="C14" s="35" t="s">
        <v>134</v>
      </c>
      <c r="D14" s="95" t="s">
        <v>201</v>
      </c>
      <c r="E14" s="61">
        <f>NETWORKDAYS(Итого!C$2,Отчёт!C$2,Итого!C$3)</f>
        <v>14</v>
      </c>
      <c r="F14" s="49">
        <v>0.5</v>
      </c>
      <c r="G14" s="48">
        <v>2</v>
      </c>
      <c r="H14" s="62">
        <f t="shared" si="0"/>
        <v>1</v>
      </c>
      <c r="I14" s="72">
        <v>5</v>
      </c>
      <c r="J14" s="73">
        <f t="shared" si="1"/>
        <v>14</v>
      </c>
      <c r="K14" s="97">
        <v>130</v>
      </c>
      <c r="L14" s="98">
        <f t="shared" si="2"/>
        <v>1820</v>
      </c>
      <c r="M14" s="136"/>
      <c r="N14" s="236">
        <v>43179</v>
      </c>
      <c r="O14" s="73">
        <f t="shared" si="6"/>
        <v>7</v>
      </c>
      <c r="P14" s="232">
        <v>1</v>
      </c>
      <c r="Q14" s="232">
        <v>1</v>
      </c>
      <c r="R14" s="232">
        <v>0</v>
      </c>
      <c r="S14" s="232">
        <v>1</v>
      </c>
      <c r="T14" s="232">
        <v>1</v>
      </c>
      <c r="U14" s="232">
        <v>1</v>
      </c>
      <c r="V14" s="232">
        <v>1</v>
      </c>
      <c r="W14" s="232"/>
      <c r="X14" s="232"/>
      <c r="Y14" s="232"/>
      <c r="Z14" s="67">
        <f t="shared" si="7"/>
        <v>6</v>
      </c>
      <c r="AA14" s="68">
        <f t="shared" si="3"/>
        <v>0.8571428571428571</v>
      </c>
      <c r="AB14" s="270" t="s">
        <v>870</v>
      </c>
      <c r="AC14" s="18" t="str">
        <f t="shared" si="4"/>
        <v>-</v>
      </c>
      <c r="AE14" s="252"/>
    </row>
    <row r="15" spans="1:35" ht="12.75" customHeight="1">
      <c r="A15" s="35">
        <v>21</v>
      </c>
      <c r="B15" s="8" t="s">
        <v>63</v>
      </c>
      <c r="C15" s="35" t="s">
        <v>134</v>
      </c>
      <c r="D15" s="95" t="s">
        <v>204</v>
      </c>
      <c r="E15" s="61">
        <f>NETWORKDAYS(Итого!C$2,Отчёт!C$2,Итого!C$3)</f>
        <v>14</v>
      </c>
      <c r="F15" s="49">
        <v>0.5</v>
      </c>
      <c r="G15" s="48">
        <v>2</v>
      </c>
      <c r="H15" s="62">
        <f t="shared" si="0"/>
        <v>1</v>
      </c>
      <c r="I15" s="72">
        <v>5</v>
      </c>
      <c r="J15" s="73">
        <f t="shared" si="1"/>
        <v>14</v>
      </c>
      <c r="K15" s="97">
        <v>130</v>
      </c>
      <c r="L15" s="98">
        <f t="shared" si="2"/>
        <v>1820</v>
      </c>
      <c r="M15" s="136"/>
      <c r="N15" s="236">
        <v>43179</v>
      </c>
      <c r="O15" s="73">
        <f t="shared" si="6"/>
        <v>5</v>
      </c>
      <c r="P15" s="232">
        <v>1</v>
      </c>
      <c r="Q15" s="232">
        <v>1</v>
      </c>
      <c r="R15" s="232">
        <v>1</v>
      </c>
      <c r="S15" s="232">
        <v>1</v>
      </c>
      <c r="T15" s="232">
        <v>1</v>
      </c>
      <c r="U15" s="232" t="s">
        <v>115</v>
      </c>
      <c r="V15" s="232" t="s">
        <v>115</v>
      </c>
      <c r="W15" s="232"/>
      <c r="X15" s="232"/>
      <c r="Y15" s="232"/>
      <c r="Z15" s="67">
        <f t="shared" si="7"/>
        <v>5</v>
      </c>
      <c r="AA15" s="68">
        <f t="shared" si="3"/>
        <v>1</v>
      </c>
      <c r="AB15" s="57" t="s">
        <v>207</v>
      </c>
      <c r="AC15" s="18" t="str">
        <f t="shared" si="4"/>
        <v>-</v>
      </c>
      <c r="AE15" s="252"/>
    </row>
    <row r="16" spans="1:35" ht="12.75" customHeight="1">
      <c r="A16" s="35">
        <v>22</v>
      </c>
      <c r="B16" s="8" t="s">
        <v>63</v>
      </c>
      <c r="C16" s="35" t="s">
        <v>134</v>
      </c>
      <c r="D16" s="95" t="s">
        <v>209</v>
      </c>
      <c r="E16" s="61">
        <f>NETWORKDAYS(Итого!C$2,Отчёт!C$2,Итого!C$3)</f>
        <v>14</v>
      </c>
      <c r="F16" s="49">
        <v>0.5</v>
      </c>
      <c r="G16" s="48">
        <v>2</v>
      </c>
      <c r="H16" s="62">
        <f t="shared" si="0"/>
        <v>1</v>
      </c>
      <c r="I16" s="72">
        <v>5</v>
      </c>
      <c r="J16" s="73">
        <f t="shared" si="1"/>
        <v>14</v>
      </c>
      <c r="K16" s="97">
        <v>130</v>
      </c>
      <c r="L16" s="98">
        <f t="shared" si="2"/>
        <v>1820</v>
      </c>
      <c r="M16" s="136"/>
      <c r="N16" s="236">
        <v>43179</v>
      </c>
      <c r="O16" s="73">
        <f t="shared" si="6"/>
        <v>5</v>
      </c>
      <c r="P16" s="232">
        <v>1</v>
      </c>
      <c r="Q16" s="232">
        <v>1</v>
      </c>
      <c r="R16" s="232">
        <v>1</v>
      </c>
      <c r="S16" s="232">
        <v>1</v>
      </c>
      <c r="T16" s="232">
        <v>1</v>
      </c>
      <c r="U16" s="232" t="s">
        <v>115</v>
      </c>
      <c r="V16" s="232" t="s">
        <v>115</v>
      </c>
      <c r="W16" s="232"/>
      <c r="X16" s="232"/>
      <c r="Y16" s="232"/>
      <c r="Z16" s="67">
        <f t="shared" si="7"/>
        <v>5</v>
      </c>
      <c r="AA16" s="68">
        <f t="shared" si="3"/>
        <v>1</v>
      </c>
      <c r="AB16" s="57" t="s">
        <v>207</v>
      </c>
      <c r="AC16" s="18" t="str">
        <f t="shared" si="4"/>
        <v>-</v>
      </c>
      <c r="AE16" s="252"/>
    </row>
    <row r="17" spans="1:31" ht="12.75" customHeight="1">
      <c r="A17" s="35">
        <v>23</v>
      </c>
      <c r="B17" s="8" t="s">
        <v>63</v>
      </c>
      <c r="C17" s="35" t="s">
        <v>134</v>
      </c>
      <c r="D17" s="95" t="s">
        <v>211</v>
      </c>
      <c r="E17" s="61">
        <f>NETWORKDAYS(Итого!C$2,Отчёт!C$2,Итого!C$3)</f>
        <v>14</v>
      </c>
      <c r="F17" s="49">
        <v>0.5</v>
      </c>
      <c r="G17" s="48">
        <v>2</v>
      </c>
      <c r="H17" s="62">
        <f t="shared" si="0"/>
        <v>1</v>
      </c>
      <c r="I17" s="72">
        <v>5</v>
      </c>
      <c r="J17" s="73">
        <f t="shared" si="1"/>
        <v>14</v>
      </c>
      <c r="K17" s="97">
        <v>130</v>
      </c>
      <c r="L17" s="98">
        <f t="shared" si="2"/>
        <v>1820</v>
      </c>
      <c r="M17" s="136"/>
      <c r="N17" s="236">
        <v>43179</v>
      </c>
      <c r="O17" s="73">
        <f t="shared" si="6"/>
        <v>5</v>
      </c>
      <c r="P17" s="232">
        <v>1</v>
      </c>
      <c r="Q17" s="232">
        <v>1</v>
      </c>
      <c r="R17" s="232">
        <v>1</v>
      </c>
      <c r="S17" s="232">
        <v>1</v>
      </c>
      <c r="T17" s="232">
        <v>1</v>
      </c>
      <c r="U17" s="232" t="s">
        <v>115</v>
      </c>
      <c r="V17" s="232" t="s">
        <v>115</v>
      </c>
      <c r="W17" s="232"/>
      <c r="X17" s="232"/>
      <c r="Y17" s="232"/>
      <c r="Z17" s="67">
        <f t="shared" si="7"/>
        <v>5</v>
      </c>
      <c r="AA17" s="68">
        <f t="shared" si="3"/>
        <v>1</v>
      </c>
      <c r="AB17" s="57" t="s">
        <v>207</v>
      </c>
      <c r="AC17" s="18" t="str">
        <f t="shared" si="4"/>
        <v>-</v>
      </c>
      <c r="AE17" s="252"/>
    </row>
    <row r="18" spans="1:31" ht="12.75" customHeight="1">
      <c r="A18" s="35">
        <v>24</v>
      </c>
      <c r="B18" s="8" t="s">
        <v>63</v>
      </c>
      <c r="C18" s="35" t="s">
        <v>134</v>
      </c>
      <c r="D18" s="95" t="s">
        <v>213</v>
      </c>
      <c r="E18" s="61">
        <f>NETWORKDAYS(Итого!C$2,Отчёт!C$2,Итого!C$3)</f>
        <v>14</v>
      </c>
      <c r="F18" s="49">
        <v>0.5</v>
      </c>
      <c r="G18" s="48">
        <v>2</v>
      </c>
      <c r="H18" s="62">
        <f t="shared" si="0"/>
        <v>1</v>
      </c>
      <c r="I18" s="72">
        <v>5</v>
      </c>
      <c r="J18" s="73">
        <f t="shared" si="1"/>
        <v>14</v>
      </c>
      <c r="K18" s="97">
        <v>130</v>
      </c>
      <c r="L18" s="98">
        <f t="shared" si="2"/>
        <v>1820</v>
      </c>
      <c r="M18" s="136"/>
      <c r="N18" s="236">
        <v>43179</v>
      </c>
      <c r="O18" s="73">
        <f t="shared" si="6"/>
        <v>7</v>
      </c>
      <c r="P18" s="232">
        <v>1</v>
      </c>
      <c r="Q18" s="232">
        <v>1</v>
      </c>
      <c r="R18" s="232">
        <v>0</v>
      </c>
      <c r="S18" s="232">
        <v>1</v>
      </c>
      <c r="T18" s="232">
        <v>1</v>
      </c>
      <c r="U18" s="232">
        <v>1</v>
      </c>
      <c r="V18" s="232">
        <v>1</v>
      </c>
      <c r="W18" s="232"/>
      <c r="X18" s="232"/>
      <c r="Y18" s="232"/>
      <c r="Z18" s="67">
        <f t="shared" si="7"/>
        <v>6</v>
      </c>
      <c r="AA18" s="68">
        <f t="shared" si="3"/>
        <v>0.8571428571428571</v>
      </c>
      <c r="AB18" s="57" t="s">
        <v>859</v>
      </c>
      <c r="AC18" s="18" t="str">
        <f t="shared" si="4"/>
        <v>-</v>
      </c>
      <c r="AE18" s="252"/>
    </row>
    <row r="19" spans="1:31" ht="12.75" customHeight="1">
      <c r="A19" s="35">
        <v>25</v>
      </c>
      <c r="B19" s="8" t="s">
        <v>63</v>
      </c>
      <c r="C19" s="35" t="s">
        <v>134</v>
      </c>
      <c r="D19" s="95" t="s">
        <v>215</v>
      </c>
      <c r="E19" s="61">
        <f>NETWORKDAYS(Итого!C$2,Отчёт!C$2,Итого!C$3)</f>
        <v>14</v>
      </c>
      <c r="F19" s="49">
        <v>0.5</v>
      </c>
      <c r="G19" s="48">
        <v>2</v>
      </c>
      <c r="H19" s="62">
        <f t="shared" si="0"/>
        <v>1</v>
      </c>
      <c r="I19" s="72">
        <v>5</v>
      </c>
      <c r="J19" s="73">
        <f t="shared" si="1"/>
        <v>14</v>
      </c>
      <c r="K19" s="97">
        <v>130</v>
      </c>
      <c r="L19" s="98">
        <f t="shared" si="2"/>
        <v>1820</v>
      </c>
      <c r="M19" s="136"/>
      <c r="N19" s="236">
        <v>43179</v>
      </c>
      <c r="O19" s="73">
        <f t="shared" si="6"/>
        <v>7</v>
      </c>
      <c r="P19" s="232">
        <v>1</v>
      </c>
      <c r="Q19" s="232">
        <v>1</v>
      </c>
      <c r="R19" s="232">
        <v>0</v>
      </c>
      <c r="S19" s="232">
        <v>1</v>
      </c>
      <c r="T19" s="232">
        <v>1</v>
      </c>
      <c r="U19" s="232">
        <v>1</v>
      </c>
      <c r="V19" s="232">
        <v>1</v>
      </c>
      <c r="W19" s="232"/>
      <c r="X19" s="232"/>
      <c r="Y19" s="232"/>
      <c r="Z19" s="67">
        <f t="shared" si="7"/>
        <v>6</v>
      </c>
      <c r="AA19" s="68">
        <f t="shared" si="3"/>
        <v>0.8571428571428571</v>
      </c>
      <c r="AB19" s="57" t="s">
        <v>856</v>
      </c>
      <c r="AC19" s="18" t="str">
        <f t="shared" si="4"/>
        <v>-</v>
      </c>
      <c r="AE19" s="252"/>
    </row>
    <row r="20" spans="1:31" ht="12.75" customHeight="1">
      <c r="A20" s="35">
        <v>26</v>
      </c>
      <c r="B20" s="8" t="s">
        <v>63</v>
      </c>
      <c r="C20" s="35" t="s">
        <v>134</v>
      </c>
      <c r="D20" s="95" t="s">
        <v>217</v>
      </c>
      <c r="E20" s="61">
        <f>NETWORKDAYS(Итого!C$2,Отчёт!C$2,Итого!C$3)</f>
        <v>14</v>
      </c>
      <c r="F20" s="49">
        <v>0.5</v>
      </c>
      <c r="G20" s="48">
        <v>2</v>
      </c>
      <c r="H20" s="62">
        <f t="shared" si="0"/>
        <v>1</v>
      </c>
      <c r="I20" s="72">
        <v>5</v>
      </c>
      <c r="J20" s="73">
        <f t="shared" si="1"/>
        <v>14</v>
      </c>
      <c r="K20" s="97">
        <v>130</v>
      </c>
      <c r="L20" s="98">
        <f t="shared" si="2"/>
        <v>1820</v>
      </c>
      <c r="M20" s="136"/>
      <c r="N20" s="236">
        <v>43179</v>
      </c>
      <c r="O20" s="73">
        <f t="shared" si="6"/>
        <v>7</v>
      </c>
      <c r="P20" s="232">
        <v>1</v>
      </c>
      <c r="Q20" s="232">
        <v>1</v>
      </c>
      <c r="R20" s="232">
        <v>1</v>
      </c>
      <c r="S20" s="232">
        <v>1</v>
      </c>
      <c r="T20" s="232">
        <v>1</v>
      </c>
      <c r="U20" s="232">
        <v>1</v>
      </c>
      <c r="V20" s="232">
        <v>0</v>
      </c>
      <c r="W20" s="232"/>
      <c r="X20" s="232"/>
      <c r="Y20" s="232"/>
      <c r="Z20" s="67">
        <f t="shared" si="7"/>
        <v>6</v>
      </c>
      <c r="AA20" s="68">
        <f t="shared" si="3"/>
        <v>0.8571428571428571</v>
      </c>
      <c r="AB20" s="57" t="s">
        <v>842</v>
      </c>
      <c r="AC20" s="18" t="str">
        <f t="shared" si="4"/>
        <v>-</v>
      </c>
      <c r="AE20" s="252"/>
    </row>
    <row r="21" spans="1:31" ht="12.75" customHeight="1">
      <c r="A21" s="35">
        <v>27</v>
      </c>
      <c r="B21" s="8" t="s">
        <v>63</v>
      </c>
      <c r="C21" s="35" t="s">
        <v>134</v>
      </c>
      <c r="D21" s="95" t="s">
        <v>218</v>
      </c>
      <c r="E21" s="61">
        <f>NETWORKDAYS(Итого!C$2,Отчёт!C$2,Итого!C$3)</f>
        <v>14</v>
      </c>
      <c r="F21" s="49">
        <v>0.5</v>
      </c>
      <c r="G21" s="48">
        <v>2</v>
      </c>
      <c r="H21" s="62">
        <f t="shared" si="0"/>
        <v>1</v>
      </c>
      <c r="I21" s="72">
        <v>5</v>
      </c>
      <c r="J21" s="73">
        <f t="shared" si="1"/>
        <v>14</v>
      </c>
      <c r="K21" s="97">
        <v>130</v>
      </c>
      <c r="L21" s="98">
        <f t="shared" si="2"/>
        <v>1820</v>
      </c>
      <c r="M21" s="136"/>
      <c r="N21" s="236">
        <v>43179</v>
      </c>
      <c r="O21" s="73">
        <f t="shared" si="6"/>
        <v>7</v>
      </c>
      <c r="P21" s="232">
        <v>1</v>
      </c>
      <c r="Q21" s="232">
        <v>1</v>
      </c>
      <c r="R21" s="232">
        <v>1</v>
      </c>
      <c r="S21" s="232">
        <v>1</v>
      </c>
      <c r="T21" s="232">
        <v>1</v>
      </c>
      <c r="U21" s="232">
        <v>1</v>
      </c>
      <c r="V21" s="232">
        <v>1</v>
      </c>
      <c r="W21" s="232"/>
      <c r="X21" s="232"/>
      <c r="Y21" s="232"/>
      <c r="Z21" s="67">
        <f t="shared" si="7"/>
        <v>7</v>
      </c>
      <c r="AA21" s="68">
        <f t="shared" si="3"/>
        <v>1</v>
      </c>
      <c r="AB21" s="57"/>
      <c r="AC21" s="18" t="str">
        <f t="shared" si="4"/>
        <v>-</v>
      </c>
      <c r="AE21" s="252"/>
    </row>
    <row r="22" spans="1:31" ht="12.75" customHeight="1">
      <c r="A22" s="35">
        <v>28</v>
      </c>
      <c r="B22" s="8" t="s">
        <v>63</v>
      </c>
      <c r="C22" s="35" t="s">
        <v>134</v>
      </c>
      <c r="D22" s="95" t="s">
        <v>221</v>
      </c>
      <c r="E22" s="61">
        <f>NETWORKDAYS(Итого!C$2,Отчёт!C$2,Итого!C$3)</f>
        <v>14</v>
      </c>
      <c r="F22" s="49">
        <v>0.5</v>
      </c>
      <c r="G22" s="48">
        <v>2</v>
      </c>
      <c r="H22" s="62">
        <f t="shared" si="0"/>
        <v>1</v>
      </c>
      <c r="I22" s="72">
        <v>5</v>
      </c>
      <c r="J22" s="73">
        <f t="shared" si="1"/>
        <v>14</v>
      </c>
      <c r="K22" s="97">
        <v>130</v>
      </c>
      <c r="L22" s="98">
        <f t="shared" si="2"/>
        <v>1820</v>
      </c>
      <c r="M22" s="136"/>
      <c r="N22" s="236">
        <v>43179</v>
      </c>
      <c r="O22" s="73">
        <f t="shared" si="6"/>
        <v>7</v>
      </c>
      <c r="P22" s="232">
        <v>1</v>
      </c>
      <c r="Q22" s="232">
        <v>1</v>
      </c>
      <c r="R22" s="232">
        <v>1</v>
      </c>
      <c r="S22" s="232">
        <v>1</v>
      </c>
      <c r="T22" s="232">
        <v>1</v>
      </c>
      <c r="U22" s="232">
        <v>1</v>
      </c>
      <c r="V22" s="232">
        <v>1</v>
      </c>
      <c r="W22" s="232"/>
      <c r="X22" s="232"/>
      <c r="Y22" s="232"/>
      <c r="Z22" s="67">
        <f t="shared" si="7"/>
        <v>7</v>
      </c>
      <c r="AA22" s="68">
        <f t="shared" si="3"/>
        <v>1</v>
      </c>
      <c r="AB22" s="57"/>
      <c r="AC22" s="18" t="str">
        <f t="shared" si="4"/>
        <v>-</v>
      </c>
      <c r="AE22" s="252"/>
    </row>
    <row r="23" spans="1:31" ht="12.75" customHeight="1">
      <c r="A23" s="35">
        <v>29</v>
      </c>
      <c r="B23" s="8" t="s">
        <v>63</v>
      </c>
      <c r="C23" s="35" t="s">
        <v>134</v>
      </c>
      <c r="D23" s="95" t="s">
        <v>224</v>
      </c>
      <c r="E23" s="61">
        <f>NETWORKDAYS(Итого!C$2,Отчёт!C$2,Итого!C$3)</f>
        <v>14</v>
      </c>
      <c r="F23" s="49">
        <v>0.5</v>
      </c>
      <c r="G23" s="48">
        <v>2</v>
      </c>
      <c r="H23" s="62">
        <f t="shared" si="0"/>
        <v>1</v>
      </c>
      <c r="I23" s="72">
        <v>5</v>
      </c>
      <c r="J23" s="73">
        <f t="shared" si="1"/>
        <v>14</v>
      </c>
      <c r="K23" s="97">
        <v>130</v>
      </c>
      <c r="L23" s="98">
        <f t="shared" si="2"/>
        <v>1820</v>
      </c>
      <c r="M23" s="136"/>
      <c r="N23" s="236">
        <v>43179</v>
      </c>
      <c r="O23" s="73">
        <f t="shared" si="6"/>
        <v>5</v>
      </c>
      <c r="P23" s="232">
        <v>0</v>
      </c>
      <c r="Q23" s="232">
        <v>1</v>
      </c>
      <c r="R23" s="232">
        <v>1</v>
      </c>
      <c r="S23" s="232">
        <v>0</v>
      </c>
      <c r="T23" s="232">
        <v>1</v>
      </c>
      <c r="U23" s="232" t="s">
        <v>115</v>
      </c>
      <c r="V23" s="232" t="s">
        <v>115</v>
      </c>
      <c r="W23" s="232"/>
      <c r="X23" s="232"/>
      <c r="Y23" s="232"/>
      <c r="Z23" s="67">
        <f t="shared" si="7"/>
        <v>3</v>
      </c>
      <c r="AA23" s="68">
        <f t="shared" si="3"/>
        <v>0.6</v>
      </c>
      <c r="AB23" s="57" t="s">
        <v>850</v>
      </c>
      <c r="AC23" s="18" t="str">
        <f t="shared" si="4"/>
        <v>-</v>
      </c>
      <c r="AE23" s="252"/>
    </row>
    <row r="24" spans="1:31" ht="12.75" customHeight="1">
      <c r="A24" s="35">
        <v>30</v>
      </c>
      <c r="B24" s="8" t="s">
        <v>63</v>
      </c>
      <c r="C24" s="35" t="s">
        <v>134</v>
      </c>
      <c r="D24" s="95" t="s">
        <v>226</v>
      </c>
      <c r="E24" s="61">
        <f>NETWORKDAYS(Итого!C$2,Отчёт!C$2,Итого!C$3)</f>
        <v>14</v>
      </c>
      <c r="F24" s="49">
        <v>0.5</v>
      </c>
      <c r="G24" s="48">
        <v>2</v>
      </c>
      <c r="H24" s="62">
        <f t="shared" si="0"/>
        <v>1</v>
      </c>
      <c r="I24" s="72">
        <v>5</v>
      </c>
      <c r="J24" s="73">
        <f t="shared" si="1"/>
        <v>14</v>
      </c>
      <c r="K24" s="97">
        <v>130</v>
      </c>
      <c r="L24" s="98">
        <f t="shared" si="2"/>
        <v>1820</v>
      </c>
      <c r="M24" s="136"/>
      <c r="N24" s="236">
        <v>43179</v>
      </c>
      <c r="O24" s="73">
        <f t="shared" si="6"/>
        <v>5</v>
      </c>
      <c r="P24" s="232">
        <v>1</v>
      </c>
      <c r="Q24" s="232">
        <v>1</v>
      </c>
      <c r="R24" s="232">
        <v>1</v>
      </c>
      <c r="S24" s="232">
        <v>1</v>
      </c>
      <c r="T24" s="232">
        <v>1</v>
      </c>
      <c r="U24" s="232" t="s">
        <v>115</v>
      </c>
      <c r="V24" s="232" t="s">
        <v>115</v>
      </c>
      <c r="W24" s="232"/>
      <c r="X24" s="232"/>
      <c r="Y24" s="232"/>
      <c r="Z24" s="67">
        <f t="shared" si="7"/>
        <v>5</v>
      </c>
      <c r="AA24" s="68">
        <f t="shared" si="3"/>
        <v>1</v>
      </c>
      <c r="AB24" s="57"/>
      <c r="AC24" s="18" t="str">
        <f t="shared" si="4"/>
        <v>-</v>
      </c>
      <c r="AE24" s="252"/>
    </row>
    <row r="25" spans="1:31" ht="12.75" customHeight="1">
      <c r="A25" s="35">
        <v>31</v>
      </c>
      <c r="B25" s="8" t="s">
        <v>63</v>
      </c>
      <c r="C25" s="35" t="s">
        <v>134</v>
      </c>
      <c r="D25" s="95" t="s">
        <v>228</v>
      </c>
      <c r="E25" s="61">
        <f>NETWORKDAYS(Итого!C$2,Отчёт!C$2,Итого!C$3)</f>
        <v>14</v>
      </c>
      <c r="F25" s="49">
        <v>0.5</v>
      </c>
      <c r="G25" s="48">
        <v>2</v>
      </c>
      <c r="H25" s="62">
        <f t="shared" si="0"/>
        <v>1</v>
      </c>
      <c r="I25" s="72">
        <v>5</v>
      </c>
      <c r="J25" s="73">
        <f t="shared" si="1"/>
        <v>14</v>
      </c>
      <c r="K25" s="97">
        <v>130</v>
      </c>
      <c r="L25" s="98">
        <f t="shared" si="2"/>
        <v>1820</v>
      </c>
      <c r="M25" s="136"/>
      <c r="N25" s="236">
        <v>43179</v>
      </c>
      <c r="O25" s="73">
        <f t="shared" si="6"/>
        <v>7</v>
      </c>
      <c r="P25" s="232">
        <v>1</v>
      </c>
      <c r="Q25" s="232">
        <v>1</v>
      </c>
      <c r="R25" s="232">
        <v>1</v>
      </c>
      <c r="S25" s="232">
        <v>1</v>
      </c>
      <c r="T25" s="232">
        <v>1</v>
      </c>
      <c r="U25" s="232">
        <v>1</v>
      </c>
      <c r="V25" s="232">
        <v>0</v>
      </c>
      <c r="W25" s="232"/>
      <c r="X25" s="232"/>
      <c r="Y25" s="232"/>
      <c r="Z25" s="67">
        <f t="shared" si="7"/>
        <v>6</v>
      </c>
      <c r="AA25" s="68">
        <f t="shared" si="3"/>
        <v>0.8571428571428571</v>
      </c>
      <c r="AB25" s="57" t="s">
        <v>842</v>
      </c>
      <c r="AC25" s="18" t="str">
        <f t="shared" si="4"/>
        <v>-</v>
      </c>
      <c r="AE25" s="252"/>
    </row>
    <row r="26" spans="1:31" ht="12.75" customHeight="1">
      <c r="A26" s="35">
        <v>32</v>
      </c>
      <c r="B26" s="8" t="s">
        <v>63</v>
      </c>
      <c r="C26" s="35" t="s">
        <v>134</v>
      </c>
      <c r="D26" s="95" t="s">
        <v>230</v>
      </c>
      <c r="E26" s="61">
        <f>NETWORKDAYS(Итого!C$2,Отчёт!C$2,Итого!C$3)</f>
        <v>14</v>
      </c>
      <c r="F26" s="49">
        <v>0.5</v>
      </c>
      <c r="G26" s="48">
        <v>2</v>
      </c>
      <c r="H26" s="62">
        <f t="shared" si="0"/>
        <v>1</v>
      </c>
      <c r="I26" s="72">
        <v>5</v>
      </c>
      <c r="J26" s="73">
        <f t="shared" si="1"/>
        <v>14</v>
      </c>
      <c r="K26" s="97">
        <v>130</v>
      </c>
      <c r="L26" s="98">
        <f t="shared" si="2"/>
        <v>1820</v>
      </c>
      <c r="M26" s="136"/>
      <c r="N26" s="236">
        <v>43179</v>
      </c>
      <c r="O26" s="73">
        <f t="shared" si="6"/>
        <v>5</v>
      </c>
      <c r="P26" s="232">
        <v>1</v>
      </c>
      <c r="Q26" s="232">
        <v>1</v>
      </c>
      <c r="R26" s="232">
        <v>1</v>
      </c>
      <c r="S26" s="232">
        <v>1</v>
      </c>
      <c r="T26" s="232">
        <v>1</v>
      </c>
      <c r="U26" s="232" t="s">
        <v>115</v>
      </c>
      <c r="V26" s="232" t="s">
        <v>115</v>
      </c>
      <c r="W26" s="232"/>
      <c r="X26" s="232"/>
      <c r="Y26" s="232"/>
      <c r="Z26" s="67">
        <f t="shared" si="7"/>
        <v>5</v>
      </c>
      <c r="AA26" s="68">
        <f t="shared" si="3"/>
        <v>1</v>
      </c>
      <c r="AB26" s="57" t="s">
        <v>207</v>
      </c>
      <c r="AC26" s="18" t="str">
        <f t="shared" si="4"/>
        <v>-</v>
      </c>
      <c r="AE26" s="252"/>
    </row>
    <row r="27" spans="1:31" ht="12.75" customHeight="1">
      <c r="A27" s="35">
        <v>33</v>
      </c>
      <c r="B27" s="8" t="s">
        <v>63</v>
      </c>
      <c r="C27" s="35" t="s">
        <v>134</v>
      </c>
      <c r="D27" s="95" t="s">
        <v>232</v>
      </c>
      <c r="E27" s="61">
        <f>NETWORKDAYS(Итого!C$2,Отчёт!C$2,Итого!C$3)</f>
        <v>14</v>
      </c>
      <c r="F27" s="49">
        <v>0.5</v>
      </c>
      <c r="G27" s="48">
        <v>2</v>
      </c>
      <c r="H27" s="62">
        <f t="shared" si="0"/>
        <v>1</v>
      </c>
      <c r="I27" s="72">
        <v>5</v>
      </c>
      <c r="J27" s="73">
        <f t="shared" si="1"/>
        <v>14</v>
      </c>
      <c r="K27" s="97">
        <v>130</v>
      </c>
      <c r="L27" s="98">
        <f t="shared" si="2"/>
        <v>1820</v>
      </c>
      <c r="M27" s="136"/>
      <c r="N27" s="236">
        <v>43179</v>
      </c>
      <c r="O27" s="73">
        <f t="shared" si="6"/>
        <v>7</v>
      </c>
      <c r="P27" s="232">
        <v>1</v>
      </c>
      <c r="Q27" s="232">
        <v>1</v>
      </c>
      <c r="R27" s="232">
        <v>1</v>
      </c>
      <c r="S27" s="232">
        <v>1</v>
      </c>
      <c r="T27" s="232">
        <v>1</v>
      </c>
      <c r="U27" s="232">
        <v>1</v>
      </c>
      <c r="V27" s="232">
        <v>1</v>
      </c>
      <c r="W27" s="232"/>
      <c r="X27" s="232"/>
      <c r="Y27" s="232"/>
      <c r="Z27" s="67">
        <f t="shared" si="7"/>
        <v>7</v>
      </c>
      <c r="AA27" s="68">
        <f t="shared" si="3"/>
        <v>1</v>
      </c>
      <c r="AB27" s="57"/>
      <c r="AC27" s="18" t="str">
        <f t="shared" si="4"/>
        <v>-</v>
      </c>
      <c r="AE27" s="252"/>
    </row>
    <row r="28" spans="1:31" ht="12.75" customHeight="1">
      <c r="A28" s="35">
        <v>34</v>
      </c>
      <c r="B28" s="8" t="s">
        <v>63</v>
      </c>
      <c r="C28" s="35" t="s">
        <v>134</v>
      </c>
      <c r="D28" s="95" t="s">
        <v>234</v>
      </c>
      <c r="E28" s="61">
        <f>NETWORKDAYS(Итого!C$2,Отчёт!C$2,Итого!C$3)</f>
        <v>14</v>
      </c>
      <c r="F28" s="49">
        <v>0.5</v>
      </c>
      <c r="G28" s="48">
        <v>2</v>
      </c>
      <c r="H28" s="62">
        <f t="shared" si="0"/>
        <v>1</v>
      </c>
      <c r="I28" s="72">
        <v>5</v>
      </c>
      <c r="J28" s="73">
        <f t="shared" si="1"/>
        <v>14</v>
      </c>
      <c r="K28" s="97">
        <v>130</v>
      </c>
      <c r="L28" s="98">
        <f t="shared" si="2"/>
        <v>1820</v>
      </c>
      <c r="M28" s="136"/>
      <c r="N28" s="236">
        <v>43179</v>
      </c>
      <c r="O28" s="73">
        <f t="shared" si="6"/>
        <v>7</v>
      </c>
      <c r="P28" s="232">
        <v>1</v>
      </c>
      <c r="Q28" s="232">
        <v>1</v>
      </c>
      <c r="R28" s="232">
        <v>1</v>
      </c>
      <c r="S28" s="232">
        <v>1</v>
      </c>
      <c r="T28" s="232">
        <v>1</v>
      </c>
      <c r="U28" s="232">
        <v>1</v>
      </c>
      <c r="V28" s="232">
        <v>1</v>
      </c>
      <c r="W28" s="232"/>
      <c r="X28" s="232"/>
      <c r="Y28" s="232"/>
      <c r="Z28" s="67">
        <f t="shared" si="7"/>
        <v>7</v>
      </c>
      <c r="AA28" s="68">
        <f t="shared" si="3"/>
        <v>1</v>
      </c>
      <c r="AB28" s="237"/>
      <c r="AC28" s="18" t="str">
        <f t="shared" si="4"/>
        <v>-</v>
      </c>
      <c r="AE28" s="252"/>
    </row>
    <row r="29" spans="1:31" ht="12.75" customHeight="1">
      <c r="A29" s="35">
        <v>35</v>
      </c>
      <c r="B29" s="8" t="s">
        <v>63</v>
      </c>
      <c r="C29" s="35" t="s">
        <v>134</v>
      </c>
      <c r="D29" s="95" t="s">
        <v>236</v>
      </c>
      <c r="E29" s="61">
        <f>NETWORKDAYS(Итого!C$2,Отчёт!C$2,Итого!C$3)</f>
        <v>14</v>
      </c>
      <c r="F29" s="49">
        <v>0.5</v>
      </c>
      <c r="G29" s="48">
        <v>2</v>
      </c>
      <c r="H29" s="62">
        <f t="shared" si="0"/>
        <v>1</v>
      </c>
      <c r="I29" s="72">
        <v>5</v>
      </c>
      <c r="J29" s="73">
        <f t="shared" si="1"/>
        <v>14</v>
      </c>
      <c r="K29" s="97">
        <v>130</v>
      </c>
      <c r="L29" s="98">
        <f t="shared" si="2"/>
        <v>1820</v>
      </c>
      <c r="M29" s="136"/>
      <c r="N29" s="236">
        <v>43179</v>
      </c>
      <c r="O29" s="73">
        <f t="shared" si="6"/>
        <v>7</v>
      </c>
      <c r="P29" s="232">
        <v>1</v>
      </c>
      <c r="Q29" s="232">
        <v>1</v>
      </c>
      <c r="R29" s="232">
        <v>1</v>
      </c>
      <c r="S29" s="232">
        <v>0</v>
      </c>
      <c r="T29" s="232">
        <v>1</v>
      </c>
      <c r="U29" s="232">
        <v>1</v>
      </c>
      <c r="V29" s="232">
        <v>0</v>
      </c>
      <c r="W29" s="232"/>
      <c r="X29" s="232"/>
      <c r="Y29" s="232"/>
      <c r="Z29" s="67">
        <f t="shared" si="7"/>
        <v>5</v>
      </c>
      <c r="AA29" s="68">
        <f t="shared" si="3"/>
        <v>0.7142857142857143</v>
      </c>
      <c r="AB29" s="57" t="s">
        <v>819</v>
      </c>
      <c r="AC29" s="18" t="str">
        <f t="shared" si="4"/>
        <v>-</v>
      </c>
      <c r="AE29" s="252"/>
    </row>
    <row r="30" spans="1:31" ht="12.75" customHeight="1">
      <c r="A30" s="35">
        <v>36</v>
      </c>
      <c r="B30" s="8" t="s">
        <v>63</v>
      </c>
      <c r="C30" s="35" t="s">
        <v>134</v>
      </c>
      <c r="D30" s="95" t="s">
        <v>238</v>
      </c>
      <c r="E30" s="61">
        <f>NETWORKDAYS(Итого!C$2,Отчёт!C$2,Итого!C$3)</f>
        <v>14</v>
      </c>
      <c r="F30" s="49">
        <v>0.5</v>
      </c>
      <c r="G30" s="48">
        <v>2</v>
      </c>
      <c r="H30" s="62">
        <f t="shared" si="0"/>
        <v>1</v>
      </c>
      <c r="I30" s="72">
        <v>5</v>
      </c>
      <c r="J30" s="73">
        <f t="shared" si="1"/>
        <v>14</v>
      </c>
      <c r="K30" s="97">
        <v>130</v>
      </c>
      <c r="L30" s="98">
        <f t="shared" si="2"/>
        <v>1820</v>
      </c>
      <c r="M30" s="136"/>
      <c r="N30" s="236">
        <v>43179</v>
      </c>
      <c r="O30" s="73">
        <f t="shared" si="6"/>
        <v>5</v>
      </c>
      <c r="P30" s="232">
        <v>1</v>
      </c>
      <c r="Q30" s="232">
        <v>1</v>
      </c>
      <c r="R30" s="232">
        <v>1</v>
      </c>
      <c r="S30" s="232">
        <v>1</v>
      </c>
      <c r="T30" s="232">
        <v>1</v>
      </c>
      <c r="U30" s="232" t="s">
        <v>115</v>
      </c>
      <c r="V30" s="232" t="s">
        <v>115</v>
      </c>
      <c r="W30" s="232"/>
      <c r="X30" s="232"/>
      <c r="Y30" s="232"/>
      <c r="Z30" s="67">
        <f t="shared" si="7"/>
        <v>5</v>
      </c>
      <c r="AA30" s="68">
        <f t="shared" si="3"/>
        <v>1</v>
      </c>
      <c r="AB30" s="57"/>
      <c r="AC30" s="18" t="str">
        <f t="shared" si="4"/>
        <v>-</v>
      </c>
      <c r="AE30" s="252"/>
    </row>
    <row r="31" spans="1:31" ht="12.75" customHeight="1">
      <c r="A31" s="35">
        <v>37</v>
      </c>
      <c r="B31" s="8" t="s">
        <v>63</v>
      </c>
      <c r="C31" s="35" t="s">
        <v>134</v>
      </c>
      <c r="D31" s="95" t="s">
        <v>240</v>
      </c>
      <c r="E31" s="61">
        <f>NETWORKDAYS(Итого!C$2,Отчёт!C$2,Итого!C$3)</f>
        <v>14</v>
      </c>
      <c r="F31" s="49">
        <v>0.5</v>
      </c>
      <c r="G31" s="48">
        <v>2</v>
      </c>
      <c r="H31" s="62">
        <f t="shared" si="0"/>
        <v>1</v>
      </c>
      <c r="I31" s="72">
        <v>5</v>
      </c>
      <c r="J31" s="73">
        <f t="shared" si="1"/>
        <v>14</v>
      </c>
      <c r="K31" s="97">
        <v>130</v>
      </c>
      <c r="L31" s="98">
        <f t="shared" si="2"/>
        <v>1820</v>
      </c>
      <c r="M31" s="136"/>
      <c r="N31" s="236">
        <v>43179</v>
      </c>
      <c r="O31" s="73">
        <f t="shared" si="6"/>
        <v>5</v>
      </c>
      <c r="P31" s="232">
        <v>1</v>
      </c>
      <c r="Q31" s="232">
        <v>1</v>
      </c>
      <c r="R31" s="232">
        <v>1</v>
      </c>
      <c r="S31" s="232">
        <v>1</v>
      </c>
      <c r="T31" s="232">
        <v>1</v>
      </c>
      <c r="U31" s="232" t="s">
        <v>115</v>
      </c>
      <c r="V31" s="232" t="s">
        <v>115</v>
      </c>
      <c r="W31" s="232"/>
      <c r="X31" s="232"/>
      <c r="Y31" s="232"/>
      <c r="Z31" s="67">
        <f t="shared" si="7"/>
        <v>5</v>
      </c>
      <c r="AA31" s="77">
        <f t="shared" si="3"/>
        <v>1</v>
      </c>
      <c r="AB31" s="57"/>
      <c r="AC31" s="18" t="str">
        <f t="shared" si="4"/>
        <v>-</v>
      </c>
      <c r="AE31" s="252"/>
    </row>
    <row r="32" spans="1:31" ht="12.75" customHeight="1">
      <c r="A32" s="35">
        <v>38</v>
      </c>
      <c r="B32" s="8" t="s">
        <v>63</v>
      </c>
      <c r="C32" s="35" t="s">
        <v>134</v>
      </c>
      <c r="D32" s="69" t="s">
        <v>242</v>
      </c>
      <c r="E32" s="61">
        <f>NETWORKDAYS(Итого!C$2,Отчёт!C$2,Итого!C$3)</f>
        <v>14</v>
      </c>
      <c r="F32" s="49">
        <v>0.5</v>
      </c>
      <c r="G32" s="48">
        <v>2</v>
      </c>
      <c r="H32" s="71">
        <f t="shared" si="0"/>
        <v>1</v>
      </c>
      <c r="I32" s="72">
        <v>5</v>
      </c>
      <c r="J32" s="73">
        <f t="shared" si="1"/>
        <v>14</v>
      </c>
      <c r="K32" s="97">
        <v>130</v>
      </c>
      <c r="L32" s="135">
        <f t="shared" si="2"/>
        <v>1820</v>
      </c>
      <c r="M32" s="136"/>
      <c r="N32" s="236">
        <v>43179</v>
      </c>
      <c r="O32" s="73">
        <f t="shared" si="6"/>
        <v>7</v>
      </c>
      <c r="P32" s="232">
        <v>1</v>
      </c>
      <c r="Q32" s="232">
        <v>1</v>
      </c>
      <c r="R32" s="232">
        <v>1</v>
      </c>
      <c r="S32" s="232">
        <v>1</v>
      </c>
      <c r="T32" s="232">
        <v>1</v>
      </c>
      <c r="U32" s="232">
        <v>1</v>
      </c>
      <c r="V32" s="232">
        <v>0</v>
      </c>
      <c r="W32" s="232"/>
      <c r="X32" s="232"/>
      <c r="Y32" s="232"/>
      <c r="Z32" s="67">
        <f t="shared" si="7"/>
        <v>6</v>
      </c>
      <c r="AA32" s="77">
        <f t="shared" si="3"/>
        <v>0.8571428571428571</v>
      </c>
      <c r="AB32" s="94" t="s">
        <v>825</v>
      </c>
      <c r="AC32" s="18" t="str">
        <f t="shared" si="4"/>
        <v>-</v>
      </c>
      <c r="AE32" s="252"/>
    </row>
    <row r="33" spans="1:31" ht="12.75" customHeight="1">
      <c r="A33" s="35">
        <v>39</v>
      </c>
      <c r="B33" s="8" t="s">
        <v>63</v>
      </c>
      <c r="C33" s="35" t="s">
        <v>134</v>
      </c>
      <c r="D33" s="69" t="s">
        <v>243</v>
      </c>
      <c r="E33" s="61">
        <f>NETWORKDAYS(Итого!C$2,Отчёт!C$2,Итого!C$3)</f>
        <v>14</v>
      </c>
      <c r="F33" s="49">
        <v>0.5</v>
      </c>
      <c r="G33" s="48">
        <v>2</v>
      </c>
      <c r="H33" s="71">
        <f t="shared" si="0"/>
        <v>1</v>
      </c>
      <c r="I33" s="72">
        <v>5</v>
      </c>
      <c r="J33" s="73">
        <f t="shared" si="1"/>
        <v>14</v>
      </c>
      <c r="K33" s="97">
        <v>130</v>
      </c>
      <c r="L33" s="135">
        <f t="shared" si="2"/>
        <v>1820</v>
      </c>
      <c r="M33" s="136"/>
      <c r="N33" s="236">
        <v>43179</v>
      </c>
      <c r="O33" s="73">
        <f t="shared" si="6"/>
        <v>5</v>
      </c>
      <c r="P33" s="232">
        <v>1</v>
      </c>
      <c r="Q33" s="232">
        <v>1</v>
      </c>
      <c r="R33" s="232">
        <v>1</v>
      </c>
      <c r="S33" s="232">
        <v>1</v>
      </c>
      <c r="T33" s="232">
        <v>1</v>
      </c>
      <c r="U33" s="232" t="s">
        <v>115</v>
      </c>
      <c r="V33" s="232" t="s">
        <v>115</v>
      </c>
      <c r="W33" s="232"/>
      <c r="X33" s="232"/>
      <c r="Y33" s="232"/>
      <c r="Z33" s="67">
        <f t="shared" si="7"/>
        <v>5</v>
      </c>
      <c r="AA33" s="77">
        <f t="shared" si="3"/>
        <v>1</v>
      </c>
      <c r="AB33" s="237" t="s">
        <v>207</v>
      </c>
      <c r="AC33" s="18" t="str">
        <f t="shared" si="4"/>
        <v>-</v>
      </c>
      <c r="AE33" s="252"/>
    </row>
    <row r="34" spans="1:31" ht="12.75" customHeight="1">
      <c r="A34" s="1"/>
      <c r="B34" s="15"/>
      <c r="C34" s="1"/>
      <c r="D34" s="82"/>
      <c r="E34" s="1"/>
      <c r="F34" s="1"/>
      <c r="G34" s="1"/>
      <c r="H34" s="1"/>
      <c r="I34" s="1"/>
      <c r="J34" s="1"/>
      <c r="K34" s="1"/>
      <c r="L34" s="1"/>
      <c r="M34" s="151"/>
      <c r="N34" s="151"/>
      <c r="O34" s="1"/>
      <c r="P34" s="1"/>
      <c r="Q34" s="1"/>
      <c r="R34" s="1"/>
      <c r="S34" s="1"/>
      <c r="T34" s="1"/>
      <c r="U34" s="1"/>
      <c r="W34" s="1"/>
      <c r="X34" s="1"/>
      <c r="Y34" s="1" t="s">
        <v>1</v>
      </c>
      <c r="Z34" s="1">
        <f>COUNT(N3:N11)</f>
        <v>9</v>
      </c>
      <c r="AA34" s="1"/>
      <c r="AB34" s="34"/>
    </row>
    <row r="35" spans="1:31" ht="12.75" customHeight="1">
      <c r="D35" s="30"/>
      <c r="Y35" s="18" t="s">
        <v>134</v>
      </c>
      <c r="Z35" s="29">
        <f>COUNT(N12:N33)</f>
        <v>22</v>
      </c>
      <c r="AB35" s="34"/>
    </row>
    <row r="36" spans="1:31" ht="12.75" customHeight="1">
      <c r="D36" s="30"/>
      <c r="Y36" s="18" t="s">
        <v>244</v>
      </c>
      <c r="Z36" s="18">
        <f>COUNTIF(N3:N33,"=20.03.18")</f>
        <v>31</v>
      </c>
      <c r="AB36" s="34"/>
    </row>
    <row r="37" spans="1:31" ht="12.75" customHeight="1">
      <c r="D37" s="30"/>
      <c r="AB37" s="34"/>
    </row>
  </sheetData>
  <autoFilter ref="A2:AB36"/>
  <mergeCells count="2">
    <mergeCell ref="W1:Y1"/>
    <mergeCell ref="AF1:AI1"/>
  </mergeCells>
  <conditionalFormatting sqref="AA3:AA33">
    <cfRule type="cellIs" dxfId="728" priority="873" stopIfTrue="1" operator="greaterThan">
      <formula>1</formula>
    </cfRule>
  </conditionalFormatting>
  <conditionalFormatting sqref="R12:Y33">
    <cfRule type="cellIs" dxfId="727" priority="831" operator="equal">
      <formula>1</formula>
    </cfRule>
  </conditionalFormatting>
  <conditionalFormatting sqref="R12:S33">
    <cfRule type="cellIs" dxfId="726" priority="821" operator="equal">
      <formula>1</formula>
    </cfRule>
  </conditionalFormatting>
  <conditionalFormatting sqref="R12:S33">
    <cfRule type="cellIs" dxfId="725" priority="819" operator="equal">
      <formula>1</formula>
    </cfRule>
  </conditionalFormatting>
  <conditionalFormatting sqref="T12:U33">
    <cfRule type="cellIs" dxfId="724" priority="818" operator="equal">
      <formula>1</formula>
    </cfRule>
  </conditionalFormatting>
  <conditionalFormatting sqref="T15:U17">
    <cfRule type="cellIs" dxfId="723" priority="815" operator="equal">
      <formula>1</formula>
    </cfRule>
  </conditionalFormatting>
  <conditionalFormatting sqref="R15:S17">
    <cfRule type="cellIs" dxfId="722" priority="814" operator="equal">
      <formula>1</formula>
    </cfRule>
  </conditionalFormatting>
  <conditionalFormatting sqref="T15:U17">
    <cfRule type="cellIs" dxfId="721" priority="813" operator="equal">
      <formula>1</formula>
    </cfRule>
  </conditionalFormatting>
  <conditionalFormatting sqref="V15:V17">
    <cfRule type="cellIs" dxfId="720" priority="812" operator="equal">
      <formula>1</formula>
    </cfRule>
  </conditionalFormatting>
  <conditionalFormatting sqref="T21:U26">
    <cfRule type="cellIs" dxfId="719" priority="811" operator="equal">
      <formula>1</formula>
    </cfRule>
  </conditionalFormatting>
  <conditionalFormatting sqref="R21:S26">
    <cfRule type="cellIs" dxfId="718" priority="810" operator="equal">
      <formula>1</formula>
    </cfRule>
  </conditionalFormatting>
  <conditionalFormatting sqref="T21:U26">
    <cfRule type="cellIs" dxfId="717" priority="809" operator="equal">
      <formula>1</formula>
    </cfRule>
  </conditionalFormatting>
  <conditionalFormatting sqref="V21:V26">
    <cfRule type="cellIs" dxfId="716" priority="808" operator="equal">
      <formula>1</formula>
    </cfRule>
  </conditionalFormatting>
  <conditionalFormatting sqref="T28:U33">
    <cfRule type="cellIs" dxfId="715" priority="807" operator="equal">
      <formula>1</formula>
    </cfRule>
  </conditionalFormatting>
  <conditionalFormatting sqref="R28:S33">
    <cfRule type="cellIs" dxfId="714" priority="806" operator="equal">
      <formula>1</formula>
    </cfRule>
  </conditionalFormatting>
  <conditionalFormatting sqref="T28:U33">
    <cfRule type="cellIs" dxfId="713" priority="805" operator="equal">
      <formula>1</formula>
    </cfRule>
  </conditionalFormatting>
  <conditionalFormatting sqref="V28:V33">
    <cfRule type="cellIs" dxfId="712" priority="804" operator="equal">
      <formula>1</formula>
    </cfRule>
  </conditionalFormatting>
  <conditionalFormatting sqref="T12:U33">
    <cfRule type="cellIs" dxfId="711" priority="786" operator="equal">
      <formula>1</formula>
    </cfRule>
  </conditionalFormatting>
  <conditionalFormatting sqref="R12:S14 R18:S20 R27:S27">
    <cfRule type="cellIs" dxfId="710" priority="785" operator="equal">
      <formula>1</formula>
    </cfRule>
  </conditionalFormatting>
  <conditionalFormatting sqref="T12:U33">
    <cfRule type="cellIs" dxfId="709" priority="784" operator="equal">
      <formula>1</formula>
    </cfRule>
  </conditionalFormatting>
  <conditionalFormatting sqref="V12:V33">
    <cfRule type="cellIs" dxfId="708" priority="783" operator="equal">
      <formula>1</formula>
    </cfRule>
  </conditionalFormatting>
  <conditionalFormatting sqref="V15:V17">
    <cfRule type="cellIs" dxfId="707" priority="782" operator="equal">
      <formula>1</formula>
    </cfRule>
  </conditionalFormatting>
  <conditionalFormatting sqref="T15:U17">
    <cfRule type="cellIs" dxfId="706" priority="781" operator="equal">
      <formula>1</formula>
    </cfRule>
  </conditionalFormatting>
  <conditionalFormatting sqref="V15:V17">
    <cfRule type="cellIs" dxfId="705" priority="780" operator="equal">
      <formula>1</formula>
    </cfRule>
  </conditionalFormatting>
  <conditionalFormatting sqref="V21:V26">
    <cfRule type="cellIs" dxfId="704" priority="779" operator="equal">
      <formula>1</formula>
    </cfRule>
  </conditionalFormatting>
  <conditionalFormatting sqref="T21:U26">
    <cfRule type="cellIs" dxfId="703" priority="778" operator="equal">
      <formula>1</formula>
    </cfRule>
  </conditionalFormatting>
  <conditionalFormatting sqref="V21:V26">
    <cfRule type="cellIs" dxfId="702" priority="777" operator="equal">
      <formula>1</formula>
    </cfRule>
  </conditionalFormatting>
  <conditionalFormatting sqref="V28:V33">
    <cfRule type="cellIs" dxfId="701" priority="776" operator="equal">
      <formula>1</formula>
    </cfRule>
  </conditionalFormatting>
  <conditionalFormatting sqref="T28:U33">
    <cfRule type="cellIs" dxfId="700" priority="775" operator="equal">
      <formula>1</formula>
    </cfRule>
  </conditionalFormatting>
  <conditionalFormatting sqref="V28:V33">
    <cfRule type="cellIs" dxfId="699" priority="774" operator="equal">
      <formula>1</formula>
    </cfRule>
  </conditionalFormatting>
  <conditionalFormatting sqref="R28:R33">
    <cfRule type="cellIs" dxfId="698" priority="768" operator="equal">
      <formula>1</formula>
    </cfRule>
  </conditionalFormatting>
  <conditionalFormatting sqref="R15:S17">
    <cfRule type="cellIs" dxfId="697" priority="773" operator="equal">
      <formula>1</formula>
    </cfRule>
  </conditionalFormatting>
  <conditionalFormatting sqref="R15:R17">
    <cfRule type="cellIs" dxfId="696" priority="772" operator="equal">
      <formula>1</formula>
    </cfRule>
  </conditionalFormatting>
  <conditionalFormatting sqref="R21:S26">
    <cfRule type="cellIs" dxfId="695" priority="771" operator="equal">
      <formula>1</formula>
    </cfRule>
  </conditionalFormatting>
  <conditionalFormatting sqref="R21:R26">
    <cfRule type="cellIs" dxfId="694" priority="770" operator="equal">
      <formula>1</formula>
    </cfRule>
  </conditionalFormatting>
  <conditionalFormatting sqref="R28:S33">
    <cfRule type="cellIs" dxfId="693" priority="769" operator="equal">
      <formula>1</formula>
    </cfRule>
  </conditionalFormatting>
  <conditionalFormatting sqref="T12:U33">
    <cfRule type="cellIs" dxfId="692" priority="744" operator="equal">
      <formula>1</formula>
    </cfRule>
  </conditionalFormatting>
  <conditionalFormatting sqref="R12:S14 R18:S20 R27:S27">
    <cfRule type="cellIs" dxfId="691" priority="743" operator="equal">
      <formula>1</formula>
    </cfRule>
  </conditionalFormatting>
  <conditionalFormatting sqref="T12:U33">
    <cfRule type="cellIs" dxfId="690" priority="742" operator="equal">
      <formula>1</formula>
    </cfRule>
  </conditionalFormatting>
  <conditionalFormatting sqref="V12:V33">
    <cfRule type="cellIs" dxfId="689" priority="741" operator="equal">
      <formula>1</formula>
    </cfRule>
  </conditionalFormatting>
  <conditionalFormatting sqref="V15:V17">
    <cfRule type="cellIs" dxfId="688" priority="740" operator="equal">
      <formula>1</formula>
    </cfRule>
  </conditionalFormatting>
  <conditionalFormatting sqref="T15:U17">
    <cfRule type="cellIs" dxfId="687" priority="739" operator="equal">
      <formula>1</formula>
    </cfRule>
  </conditionalFormatting>
  <conditionalFormatting sqref="V15:V17">
    <cfRule type="cellIs" dxfId="686" priority="738" operator="equal">
      <formula>1</formula>
    </cfRule>
  </conditionalFormatting>
  <conditionalFormatting sqref="V21:V26">
    <cfRule type="cellIs" dxfId="685" priority="737" operator="equal">
      <formula>1</formula>
    </cfRule>
  </conditionalFormatting>
  <conditionalFormatting sqref="T21:U26">
    <cfRule type="cellIs" dxfId="684" priority="736" operator="equal">
      <formula>1</formula>
    </cfRule>
  </conditionalFormatting>
  <conditionalFormatting sqref="V21:V26">
    <cfRule type="cellIs" dxfId="683" priority="735" operator="equal">
      <formula>1</formula>
    </cfRule>
  </conditionalFormatting>
  <conditionalFormatting sqref="V28:V33">
    <cfRule type="cellIs" dxfId="682" priority="734" operator="equal">
      <formula>1</formula>
    </cfRule>
  </conditionalFormatting>
  <conditionalFormatting sqref="T28:U33">
    <cfRule type="cellIs" dxfId="681" priority="733" operator="equal">
      <formula>1</formula>
    </cfRule>
  </conditionalFormatting>
  <conditionalFormatting sqref="V28:V33">
    <cfRule type="cellIs" dxfId="680" priority="732" operator="equal">
      <formula>1</formula>
    </cfRule>
  </conditionalFormatting>
  <conditionalFormatting sqref="R28:R33">
    <cfRule type="cellIs" dxfId="679" priority="726" operator="equal">
      <formula>1</formula>
    </cfRule>
  </conditionalFormatting>
  <conditionalFormatting sqref="R15:S17">
    <cfRule type="cellIs" dxfId="678" priority="731" operator="equal">
      <formula>1</formula>
    </cfRule>
  </conditionalFormatting>
  <conditionalFormatting sqref="R15:R17">
    <cfRule type="cellIs" dxfId="677" priority="730" operator="equal">
      <formula>1</formula>
    </cfRule>
  </conditionalFormatting>
  <conditionalFormatting sqref="R21:S26">
    <cfRule type="cellIs" dxfId="676" priority="729" operator="equal">
      <formula>1</formula>
    </cfRule>
  </conditionalFormatting>
  <conditionalFormatting sqref="R21:R26">
    <cfRule type="cellIs" dxfId="675" priority="728" operator="equal">
      <formula>1</formula>
    </cfRule>
  </conditionalFormatting>
  <conditionalFormatting sqref="R28:S33">
    <cfRule type="cellIs" dxfId="674" priority="727" operator="equal">
      <formula>1</formula>
    </cfRule>
  </conditionalFormatting>
  <conditionalFormatting sqref="V12:V33">
    <cfRule type="cellIs" dxfId="673" priority="725" operator="equal">
      <formula>1</formula>
    </cfRule>
  </conditionalFormatting>
  <conditionalFormatting sqref="T12:U14 T18:U20 T27:U27">
    <cfRule type="cellIs" dxfId="672" priority="724" operator="equal">
      <formula>1</formula>
    </cfRule>
  </conditionalFormatting>
  <conditionalFormatting sqref="V12:V33">
    <cfRule type="cellIs" dxfId="671" priority="723" operator="equal">
      <formula>1</formula>
    </cfRule>
  </conditionalFormatting>
  <conditionalFormatting sqref="V15:V17">
    <cfRule type="cellIs" dxfId="670" priority="722" operator="equal">
      <formula>1</formula>
    </cfRule>
  </conditionalFormatting>
  <conditionalFormatting sqref="V21:V26">
    <cfRule type="cellIs" dxfId="669" priority="721" operator="equal">
      <formula>1</formula>
    </cfRule>
  </conditionalFormatting>
  <conditionalFormatting sqref="V28:V33">
    <cfRule type="cellIs" dxfId="668" priority="720" operator="equal">
      <formula>1</formula>
    </cfRule>
  </conditionalFormatting>
  <conditionalFormatting sqref="T28:T33">
    <cfRule type="cellIs" dxfId="667" priority="714" operator="equal">
      <formula>1</formula>
    </cfRule>
  </conditionalFormatting>
  <conditionalFormatting sqref="T15:U17">
    <cfRule type="cellIs" dxfId="666" priority="719" operator="equal">
      <formula>1</formula>
    </cfRule>
  </conditionalFormatting>
  <conditionalFormatting sqref="T15:T17">
    <cfRule type="cellIs" dxfId="665" priority="718" operator="equal">
      <formula>1</formula>
    </cfRule>
  </conditionalFormatting>
  <conditionalFormatting sqref="T21:U26">
    <cfRule type="cellIs" dxfId="664" priority="717" operator="equal">
      <formula>1</formula>
    </cfRule>
  </conditionalFormatting>
  <conditionalFormatting sqref="T21:T26">
    <cfRule type="cellIs" dxfId="663" priority="716" operator="equal">
      <formula>1</formula>
    </cfRule>
  </conditionalFormatting>
  <conditionalFormatting sqref="T28:U33">
    <cfRule type="cellIs" dxfId="662" priority="715" operator="equal">
      <formula>1</formula>
    </cfRule>
  </conditionalFormatting>
  <conditionalFormatting sqref="T12:U33">
    <cfRule type="cellIs" dxfId="661" priority="669" operator="equal">
      <formula>1</formula>
    </cfRule>
  </conditionalFormatting>
  <conditionalFormatting sqref="T12:U33">
    <cfRule type="cellIs" dxfId="660" priority="668" operator="equal">
      <formula>1</formula>
    </cfRule>
  </conditionalFormatting>
  <conditionalFormatting sqref="V12:V33">
    <cfRule type="cellIs" dxfId="659" priority="667" operator="equal">
      <formula>1</formula>
    </cfRule>
  </conditionalFormatting>
  <conditionalFormatting sqref="V15:V17">
    <cfRule type="cellIs" dxfId="658" priority="666" operator="equal">
      <formula>1</formula>
    </cfRule>
  </conditionalFormatting>
  <conditionalFormatting sqref="T15:U17">
    <cfRule type="cellIs" dxfId="657" priority="665" operator="equal">
      <formula>1</formula>
    </cfRule>
  </conditionalFormatting>
  <conditionalFormatting sqref="V15:V17">
    <cfRule type="cellIs" dxfId="656" priority="664" operator="equal">
      <formula>1</formula>
    </cfRule>
  </conditionalFormatting>
  <conditionalFormatting sqref="V21:V26">
    <cfRule type="cellIs" dxfId="655" priority="663" operator="equal">
      <formula>1</formula>
    </cfRule>
  </conditionalFormatting>
  <conditionalFormatting sqref="T21:U26">
    <cfRule type="cellIs" dxfId="654" priority="662" operator="equal">
      <formula>1</formula>
    </cfRule>
  </conditionalFormatting>
  <conditionalFormatting sqref="V21:V26">
    <cfRule type="cellIs" dxfId="653" priority="661" operator="equal">
      <formula>1</formula>
    </cfRule>
  </conditionalFormatting>
  <conditionalFormatting sqref="V28:V33">
    <cfRule type="cellIs" dxfId="652" priority="660" operator="equal">
      <formula>1</formula>
    </cfRule>
  </conditionalFormatting>
  <conditionalFormatting sqref="T28:U33">
    <cfRule type="cellIs" dxfId="651" priority="659" operator="equal">
      <formula>1</formula>
    </cfRule>
  </conditionalFormatting>
  <conditionalFormatting sqref="V28:V33">
    <cfRule type="cellIs" dxfId="650" priority="658" operator="equal">
      <formula>1</formula>
    </cfRule>
  </conditionalFormatting>
  <conditionalFormatting sqref="V12:V33">
    <cfRule type="cellIs" dxfId="649" priority="657" operator="equal">
      <formula>1</formula>
    </cfRule>
  </conditionalFormatting>
  <conditionalFormatting sqref="T12:U14 T18:U20 T27:U27">
    <cfRule type="cellIs" dxfId="648" priority="656" operator="equal">
      <formula>1</formula>
    </cfRule>
  </conditionalFormatting>
  <conditionalFormatting sqref="V12:V33">
    <cfRule type="cellIs" dxfId="647" priority="655" operator="equal">
      <formula>1</formula>
    </cfRule>
  </conditionalFormatting>
  <conditionalFormatting sqref="V15:V17">
    <cfRule type="cellIs" dxfId="646" priority="654" operator="equal">
      <formula>1</formula>
    </cfRule>
  </conditionalFormatting>
  <conditionalFormatting sqref="V21:V26">
    <cfRule type="cellIs" dxfId="645" priority="653" operator="equal">
      <formula>1</formula>
    </cfRule>
  </conditionalFormatting>
  <conditionalFormatting sqref="V28:V33">
    <cfRule type="cellIs" dxfId="644" priority="652" operator="equal">
      <formula>1</formula>
    </cfRule>
  </conditionalFormatting>
  <conditionalFormatting sqref="T28:T33">
    <cfRule type="cellIs" dxfId="643" priority="646" operator="equal">
      <formula>1</formula>
    </cfRule>
  </conditionalFormatting>
  <conditionalFormatting sqref="T15:U17">
    <cfRule type="cellIs" dxfId="642" priority="651" operator="equal">
      <formula>1</formula>
    </cfRule>
  </conditionalFormatting>
  <conditionalFormatting sqref="T15:T17">
    <cfRule type="cellIs" dxfId="641" priority="650" operator="equal">
      <formula>1</formula>
    </cfRule>
  </conditionalFormatting>
  <conditionalFormatting sqref="T21:U26">
    <cfRule type="cellIs" dxfId="640" priority="649" operator="equal">
      <formula>1</formula>
    </cfRule>
  </conditionalFormatting>
  <conditionalFormatting sqref="T21:T26">
    <cfRule type="cellIs" dxfId="639" priority="648" operator="equal">
      <formula>1</formula>
    </cfRule>
  </conditionalFormatting>
  <conditionalFormatting sqref="T28:U33">
    <cfRule type="cellIs" dxfId="638" priority="647" operator="equal">
      <formula>1</formula>
    </cfRule>
  </conditionalFormatting>
  <conditionalFormatting sqref="R12:S33">
    <cfRule type="cellIs" dxfId="637" priority="645" operator="equal">
      <formula>1</formula>
    </cfRule>
  </conditionalFormatting>
  <conditionalFormatting sqref="R12:R33">
    <cfRule type="cellIs" dxfId="636" priority="644" operator="equal">
      <formula>1</formula>
    </cfRule>
  </conditionalFormatting>
  <conditionalFormatting sqref="R15:R17">
    <cfRule type="cellIs" dxfId="635" priority="643" operator="equal">
      <formula>1</formula>
    </cfRule>
  </conditionalFormatting>
  <conditionalFormatting sqref="R15:R17">
    <cfRule type="cellIs" dxfId="634" priority="642" operator="equal">
      <formula>1</formula>
    </cfRule>
  </conditionalFormatting>
  <conditionalFormatting sqref="S15:S17">
    <cfRule type="cellIs" dxfId="633" priority="641" operator="equal">
      <formula>1</formula>
    </cfRule>
  </conditionalFormatting>
  <conditionalFormatting sqref="R21:R26">
    <cfRule type="cellIs" dxfId="632" priority="640" operator="equal">
      <formula>1</formula>
    </cfRule>
  </conditionalFormatting>
  <conditionalFormatting sqref="R21:R26">
    <cfRule type="cellIs" dxfId="631" priority="639" operator="equal">
      <formula>1</formula>
    </cfRule>
  </conditionalFormatting>
  <conditionalFormatting sqref="S21:S26">
    <cfRule type="cellIs" dxfId="630" priority="638" operator="equal">
      <formula>1</formula>
    </cfRule>
  </conditionalFormatting>
  <conditionalFormatting sqref="R28:R33">
    <cfRule type="cellIs" dxfId="629" priority="637" operator="equal">
      <formula>1</formula>
    </cfRule>
  </conditionalFormatting>
  <conditionalFormatting sqref="R28:R33">
    <cfRule type="cellIs" dxfId="628" priority="636" operator="equal">
      <formula>1</formula>
    </cfRule>
  </conditionalFormatting>
  <conditionalFormatting sqref="S28:S33">
    <cfRule type="cellIs" dxfId="627" priority="635" operator="equal">
      <formula>1</formula>
    </cfRule>
  </conditionalFormatting>
  <conditionalFormatting sqref="R12:R33">
    <cfRule type="cellIs" dxfId="626" priority="634" operator="equal">
      <formula>1</formula>
    </cfRule>
  </conditionalFormatting>
  <conditionalFormatting sqref="R12:R33">
    <cfRule type="cellIs" dxfId="625" priority="633" operator="equal">
      <formula>1</formula>
    </cfRule>
  </conditionalFormatting>
  <conditionalFormatting sqref="S12:S33">
    <cfRule type="cellIs" dxfId="624" priority="632" operator="equal">
      <formula>1</formula>
    </cfRule>
  </conditionalFormatting>
  <conditionalFormatting sqref="S15:S17">
    <cfRule type="cellIs" dxfId="623" priority="631" operator="equal">
      <formula>1</formula>
    </cfRule>
  </conditionalFormatting>
  <conditionalFormatting sqref="R15:R17">
    <cfRule type="cellIs" dxfId="622" priority="630" operator="equal">
      <formula>1</formula>
    </cfRule>
  </conditionalFormatting>
  <conditionalFormatting sqref="S15:S17">
    <cfRule type="cellIs" dxfId="621" priority="629" operator="equal">
      <formula>1</formula>
    </cfRule>
  </conditionalFormatting>
  <conditionalFormatting sqref="S21:S26">
    <cfRule type="cellIs" dxfId="620" priority="628" operator="equal">
      <formula>1</formula>
    </cfRule>
  </conditionalFormatting>
  <conditionalFormatting sqref="R21:R26">
    <cfRule type="cellIs" dxfId="619" priority="627" operator="equal">
      <formula>1</formula>
    </cfRule>
  </conditionalFormatting>
  <conditionalFormatting sqref="S21:S26">
    <cfRule type="cellIs" dxfId="618" priority="626" operator="equal">
      <formula>1</formula>
    </cfRule>
  </conditionalFormatting>
  <conditionalFormatting sqref="S28:S33">
    <cfRule type="cellIs" dxfId="617" priority="625" operator="equal">
      <formula>1</formula>
    </cfRule>
  </conditionalFormatting>
  <conditionalFormatting sqref="R28:R33">
    <cfRule type="cellIs" dxfId="616" priority="624" operator="equal">
      <formula>1</formula>
    </cfRule>
  </conditionalFormatting>
  <conditionalFormatting sqref="S28:S33">
    <cfRule type="cellIs" dxfId="615" priority="623" operator="equal">
      <formula>1</formula>
    </cfRule>
  </conditionalFormatting>
  <conditionalFormatting sqref="V12:V33">
    <cfRule type="cellIs" dxfId="614" priority="622" operator="equal">
      <formula>1</formula>
    </cfRule>
  </conditionalFormatting>
  <conditionalFormatting sqref="T12:U14 T18:U20 T27:U27">
    <cfRule type="cellIs" dxfId="613" priority="621" operator="equal">
      <formula>1</formula>
    </cfRule>
  </conditionalFormatting>
  <conditionalFormatting sqref="V12:V33">
    <cfRule type="cellIs" dxfId="612" priority="620" operator="equal">
      <formula>1</formula>
    </cfRule>
  </conditionalFormatting>
  <conditionalFormatting sqref="V15:V17">
    <cfRule type="cellIs" dxfId="611" priority="619" operator="equal">
      <formula>1</formula>
    </cfRule>
  </conditionalFormatting>
  <conditionalFormatting sqref="V21:V26">
    <cfRule type="cellIs" dxfId="610" priority="618" operator="equal">
      <formula>1</formula>
    </cfRule>
  </conditionalFormatting>
  <conditionalFormatting sqref="V28:V33">
    <cfRule type="cellIs" dxfId="609" priority="617" operator="equal">
      <formula>1</formula>
    </cfRule>
  </conditionalFormatting>
  <conditionalFormatting sqref="T28:T33">
    <cfRule type="cellIs" dxfId="608" priority="611" operator="equal">
      <formula>1</formula>
    </cfRule>
  </conditionalFormatting>
  <conditionalFormatting sqref="T15:U17">
    <cfRule type="cellIs" dxfId="607" priority="616" operator="equal">
      <formula>1</formula>
    </cfRule>
  </conditionalFormatting>
  <conditionalFormatting sqref="T15:T17">
    <cfRule type="cellIs" dxfId="606" priority="615" operator="equal">
      <formula>1</formula>
    </cfRule>
  </conditionalFormatting>
  <conditionalFormatting sqref="T21:U26">
    <cfRule type="cellIs" dxfId="605" priority="614" operator="equal">
      <formula>1</formula>
    </cfRule>
  </conditionalFormatting>
  <conditionalFormatting sqref="T21:T26">
    <cfRule type="cellIs" dxfId="604" priority="613" operator="equal">
      <formula>1</formula>
    </cfRule>
  </conditionalFormatting>
  <conditionalFormatting sqref="T28:U33">
    <cfRule type="cellIs" dxfId="603" priority="612" operator="equal">
      <formula>1</formula>
    </cfRule>
  </conditionalFormatting>
  <conditionalFormatting sqref="V12:V14 V18:V20 V27">
    <cfRule type="cellIs" dxfId="602" priority="610" operator="equal">
      <formula>1</formula>
    </cfRule>
  </conditionalFormatting>
  <conditionalFormatting sqref="V28:V33">
    <cfRule type="cellIs" dxfId="601" priority="604" operator="equal">
      <formula>1</formula>
    </cfRule>
  </conditionalFormatting>
  <conditionalFormatting sqref="V15:V17">
    <cfRule type="cellIs" dxfId="600" priority="609" operator="equal">
      <formula>1</formula>
    </cfRule>
  </conditionalFormatting>
  <conditionalFormatting sqref="V15:V17">
    <cfRule type="cellIs" dxfId="599" priority="608" operator="equal">
      <formula>1</formula>
    </cfRule>
  </conditionalFormatting>
  <conditionalFormatting sqref="V21:V26">
    <cfRule type="cellIs" dxfId="598" priority="607" operator="equal">
      <formula>1</formula>
    </cfRule>
  </conditionalFormatting>
  <conditionalFormatting sqref="V21:V26">
    <cfRule type="cellIs" dxfId="597" priority="606" operator="equal">
      <formula>1</formula>
    </cfRule>
  </conditionalFormatting>
  <conditionalFormatting sqref="V28:V33">
    <cfRule type="cellIs" dxfId="596" priority="605" operator="equal">
      <formula>1</formula>
    </cfRule>
  </conditionalFormatting>
  <conditionalFormatting sqref="T12:U33">
    <cfRule type="cellIs" dxfId="595" priority="522" operator="equal">
      <formula>1</formula>
    </cfRule>
  </conditionalFormatting>
  <conditionalFormatting sqref="T12:U33">
    <cfRule type="cellIs" dxfId="594" priority="521" operator="equal">
      <formula>1</formula>
    </cfRule>
  </conditionalFormatting>
  <conditionalFormatting sqref="V12:V33">
    <cfRule type="cellIs" dxfId="593" priority="520" operator="equal">
      <formula>1</formula>
    </cfRule>
  </conditionalFormatting>
  <conditionalFormatting sqref="V15:V17">
    <cfRule type="cellIs" dxfId="592" priority="519" operator="equal">
      <formula>1</formula>
    </cfRule>
  </conditionalFormatting>
  <conditionalFormatting sqref="T15:U17">
    <cfRule type="cellIs" dxfId="591" priority="518" operator="equal">
      <formula>1</formula>
    </cfRule>
  </conditionalFormatting>
  <conditionalFormatting sqref="V15:V17">
    <cfRule type="cellIs" dxfId="590" priority="517" operator="equal">
      <formula>1</formula>
    </cfRule>
  </conditionalFormatting>
  <conditionalFormatting sqref="V21:V26">
    <cfRule type="cellIs" dxfId="589" priority="516" operator="equal">
      <formula>1</formula>
    </cfRule>
  </conditionalFormatting>
  <conditionalFormatting sqref="T21:U26">
    <cfRule type="cellIs" dxfId="588" priority="515" operator="equal">
      <formula>1</formula>
    </cfRule>
  </conditionalFormatting>
  <conditionalFormatting sqref="V21:V26">
    <cfRule type="cellIs" dxfId="587" priority="514" operator="equal">
      <formula>1</formula>
    </cfRule>
  </conditionalFormatting>
  <conditionalFormatting sqref="V28:V33">
    <cfRule type="cellIs" dxfId="586" priority="513" operator="equal">
      <formula>1</formula>
    </cfRule>
  </conditionalFormatting>
  <conditionalFormatting sqref="T28:U33">
    <cfRule type="cellIs" dxfId="585" priority="512" operator="equal">
      <formula>1</formula>
    </cfRule>
  </conditionalFormatting>
  <conditionalFormatting sqref="V28:V33">
    <cfRule type="cellIs" dxfId="584" priority="511" operator="equal">
      <formula>1</formula>
    </cfRule>
  </conditionalFormatting>
  <conditionalFormatting sqref="V12:V33">
    <cfRule type="cellIs" dxfId="583" priority="510" operator="equal">
      <formula>1</formula>
    </cfRule>
  </conditionalFormatting>
  <conditionalFormatting sqref="T12:U14 T18:U20 T27:U27">
    <cfRule type="cellIs" dxfId="582" priority="509" operator="equal">
      <formula>1</formula>
    </cfRule>
  </conditionalFormatting>
  <conditionalFormatting sqref="V12:V33">
    <cfRule type="cellIs" dxfId="581" priority="508" operator="equal">
      <formula>1</formula>
    </cfRule>
  </conditionalFormatting>
  <conditionalFormatting sqref="V15:V17">
    <cfRule type="cellIs" dxfId="580" priority="507" operator="equal">
      <formula>1</formula>
    </cfRule>
  </conditionalFormatting>
  <conditionalFormatting sqref="V21:V26">
    <cfRule type="cellIs" dxfId="579" priority="506" operator="equal">
      <formula>1</formula>
    </cfRule>
  </conditionalFormatting>
  <conditionalFormatting sqref="V28:V33">
    <cfRule type="cellIs" dxfId="578" priority="505" operator="equal">
      <formula>1</formula>
    </cfRule>
  </conditionalFormatting>
  <conditionalFormatting sqref="T28:T33">
    <cfRule type="cellIs" dxfId="577" priority="499" operator="equal">
      <formula>1</formula>
    </cfRule>
  </conditionalFormatting>
  <conditionalFormatting sqref="T15:U17">
    <cfRule type="cellIs" dxfId="576" priority="504" operator="equal">
      <formula>1</formula>
    </cfRule>
  </conditionalFormatting>
  <conditionalFormatting sqref="T15:T17">
    <cfRule type="cellIs" dxfId="575" priority="503" operator="equal">
      <formula>1</formula>
    </cfRule>
  </conditionalFormatting>
  <conditionalFormatting sqref="T21:U26">
    <cfRule type="cellIs" dxfId="574" priority="502" operator="equal">
      <formula>1</formula>
    </cfRule>
  </conditionalFormatting>
  <conditionalFormatting sqref="T21:T26">
    <cfRule type="cellIs" dxfId="573" priority="501" operator="equal">
      <formula>1</formula>
    </cfRule>
  </conditionalFormatting>
  <conditionalFormatting sqref="T28:U33">
    <cfRule type="cellIs" dxfId="572" priority="500" operator="equal">
      <formula>1</formula>
    </cfRule>
  </conditionalFormatting>
  <conditionalFormatting sqref="V12:V33">
    <cfRule type="cellIs" dxfId="571" priority="498" operator="equal">
      <formula>1</formula>
    </cfRule>
  </conditionalFormatting>
  <conditionalFormatting sqref="T12:U14 T18:U20 T27:U27">
    <cfRule type="cellIs" dxfId="570" priority="497" operator="equal">
      <formula>1</formula>
    </cfRule>
  </conditionalFormatting>
  <conditionalFormatting sqref="V12:V33">
    <cfRule type="cellIs" dxfId="569" priority="496" operator="equal">
      <formula>1</formula>
    </cfRule>
  </conditionalFormatting>
  <conditionalFormatting sqref="V15:V17">
    <cfRule type="cellIs" dxfId="568" priority="495" operator="equal">
      <formula>1</formula>
    </cfRule>
  </conditionalFormatting>
  <conditionalFormatting sqref="V21:V26">
    <cfRule type="cellIs" dxfId="567" priority="494" operator="equal">
      <formula>1</formula>
    </cfRule>
  </conditionalFormatting>
  <conditionalFormatting sqref="V28:V33">
    <cfRule type="cellIs" dxfId="566" priority="493" operator="equal">
      <formula>1</formula>
    </cfRule>
  </conditionalFormatting>
  <conditionalFormatting sqref="T28:T33">
    <cfRule type="cellIs" dxfId="565" priority="487" operator="equal">
      <formula>1</formula>
    </cfRule>
  </conditionalFormatting>
  <conditionalFormatting sqref="T15:U17">
    <cfRule type="cellIs" dxfId="564" priority="492" operator="equal">
      <formula>1</formula>
    </cfRule>
  </conditionalFormatting>
  <conditionalFormatting sqref="T15:T17">
    <cfRule type="cellIs" dxfId="563" priority="491" operator="equal">
      <formula>1</formula>
    </cfRule>
  </conditionalFormatting>
  <conditionalFormatting sqref="T21:U26">
    <cfRule type="cellIs" dxfId="562" priority="490" operator="equal">
      <formula>1</formula>
    </cfRule>
  </conditionalFormatting>
  <conditionalFormatting sqref="T21:T26">
    <cfRule type="cellIs" dxfId="561" priority="489" operator="equal">
      <formula>1</formula>
    </cfRule>
  </conditionalFormatting>
  <conditionalFormatting sqref="T28:U33">
    <cfRule type="cellIs" dxfId="560" priority="488" operator="equal">
      <formula>1</formula>
    </cfRule>
  </conditionalFormatting>
  <conditionalFormatting sqref="V12:V14 V18:V20 V27">
    <cfRule type="cellIs" dxfId="559" priority="486" operator="equal">
      <formula>1</formula>
    </cfRule>
  </conditionalFormatting>
  <conditionalFormatting sqref="V28:V33">
    <cfRule type="cellIs" dxfId="558" priority="480" operator="equal">
      <formula>1</formula>
    </cfRule>
  </conditionalFormatting>
  <conditionalFormatting sqref="V15:V17">
    <cfRule type="cellIs" dxfId="557" priority="485" operator="equal">
      <formula>1</formula>
    </cfRule>
  </conditionalFormatting>
  <conditionalFormatting sqref="V15:V17">
    <cfRule type="cellIs" dxfId="556" priority="484" operator="equal">
      <formula>1</formula>
    </cfRule>
  </conditionalFormatting>
  <conditionalFormatting sqref="V21:V26">
    <cfRule type="cellIs" dxfId="555" priority="483" operator="equal">
      <formula>1</formula>
    </cfRule>
  </conditionalFormatting>
  <conditionalFormatting sqref="V21:V26">
    <cfRule type="cellIs" dxfId="554" priority="482" operator="equal">
      <formula>1</formula>
    </cfRule>
  </conditionalFormatting>
  <conditionalFormatting sqref="V28:V33">
    <cfRule type="cellIs" dxfId="553" priority="481" operator="equal">
      <formula>1</formula>
    </cfRule>
  </conditionalFormatting>
  <conditionalFormatting sqref="R12:S33">
    <cfRule type="cellIs" dxfId="552" priority="479" operator="equal">
      <formula>1</formula>
    </cfRule>
  </conditionalFormatting>
  <conditionalFormatting sqref="R12:R33">
    <cfRule type="cellIs" dxfId="551" priority="478" operator="equal">
      <formula>1</formula>
    </cfRule>
  </conditionalFormatting>
  <conditionalFormatting sqref="R15:R17">
    <cfRule type="cellIs" dxfId="550" priority="477" operator="equal">
      <formula>1</formula>
    </cfRule>
  </conditionalFormatting>
  <conditionalFormatting sqref="R15:R17">
    <cfRule type="cellIs" dxfId="549" priority="476" operator="equal">
      <formula>1</formula>
    </cfRule>
  </conditionalFormatting>
  <conditionalFormatting sqref="S15:S17">
    <cfRule type="cellIs" dxfId="548" priority="475" operator="equal">
      <formula>1</formula>
    </cfRule>
  </conditionalFormatting>
  <conditionalFormatting sqref="R21:R26">
    <cfRule type="cellIs" dxfId="547" priority="474" operator="equal">
      <formula>1</formula>
    </cfRule>
  </conditionalFormatting>
  <conditionalFormatting sqref="R21:R26">
    <cfRule type="cellIs" dxfId="546" priority="473" operator="equal">
      <formula>1</formula>
    </cfRule>
  </conditionalFormatting>
  <conditionalFormatting sqref="S21:S26">
    <cfRule type="cellIs" dxfId="545" priority="472" operator="equal">
      <formula>1</formula>
    </cfRule>
  </conditionalFormatting>
  <conditionalFormatting sqref="R28:R33">
    <cfRule type="cellIs" dxfId="544" priority="471" operator="equal">
      <formula>1</formula>
    </cfRule>
  </conditionalFormatting>
  <conditionalFormatting sqref="R28:R33">
    <cfRule type="cellIs" dxfId="543" priority="470" operator="equal">
      <formula>1</formula>
    </cfRule>
  </conditionalFormatting>
  <conditionalFormatting sqref="S28:S33">
    <cfRule type="cellIs" dxfId="542" priority="469" operator="equal">
      <formula>1</formula>
    </cfRule>
  </conditionalFormatting>
  <conditionalFormatting sqref="R12:R33">
    <cfRule type="cellIs" dxfId="541" priority="468" operator="equal">
      <formula>1</formula>
    </cfRule>
  </conditionalFormatting>
  <conditionalFormatting sqref="R12:R33">
    <cfRule type="cellIs" dxfId="540" priority="467" operator="equal">
      <formula>1</formula>
    </cfRule>
  </conditionalFormatting>
  <conditionalFormatting sqref="S12:S33">
    <cfRule type="cellIs" dxfId="539" priority="466" operator="equal">
      <formula>1</formula>
    </cfRule>
  </conditionalFormatting>
  <conditionalFormatting sqref="S15:S17">
    <cfRule type="cellIs" dxfId="538" priority="465" operator="equal">
      <formula>1</formula>
    </cfRule>
  </conditionalFormatting>
  <conditionalFormatting sqref="R15:R17">
    <cfRule type="cellIs" dxfId="537" priority="464" operator="equal">
      <formula>1</formula>
    </cfRule>
  </conditionalFormatting>
  <conditionalFormatting sqref="S15:S17">
    <cfRule type="cellIs" dxfId="536" priority="463" operator="equal">
      <formula>1</formula>
    </cfRule>
  </conditionalFormatting>
  <conditionalFormatting sqref="S21:S26">
    <cfRule type="cellIs" dxfId="535" priority="462" operator="equal">
      <formula>1</formula>
    </cfRule>
  </conditionalFormatting>
  <conditionalFormatting sqref="R21:R26">
    <cfRule type="cellIs" dxfId="534" priority="461" operator="equal">
      <formula>1</formula>
    </cfRule>
  </conditionalFormatting>
  <conditionalFormatting sqref="S21:S26">
    <cfRule type="cellIs" dxfId="533" priority="460" operator="equal">
      <formula>1</formula>
    </cfRule>
  </conditionalFormatting>
  <conditionalFormatting sqref="S28:S33">
    <cfRule type="cellIs" dxfId="532" priority="459" operator="equal">
      <formula>1</formula>
    </cfRule>
  </conditionalFormatting>
  <conditionalFormatting sqref="R28:R33">
    <cfRule type="cellIs" dxfId="531" priority="458" operator="equal">
      <formula>1</formula>
    </cfRule>
  </conditionalFormatting>
  <conditionalFormatting sqref="S28:S33">
    <cfRule type="cellIs" dxfId="530" priority="457" operator="equal">
      <formula>1</formula>
    </cfRule>
  </conditionalFormatting>
  <conditionalFormatting sqref="R12:R33">
    <cfRule type="cellIs" dxfId="529" priority="456" operator="equal">
      <formula>1</formula>
    </cfRule>
  </conditionalFormatting>
  <conditionalFormatting sqref="R12:R33">
    <cfRule type="cellIs" dxfId="528" priority="455" operator="equal">
      <formula>1</formula>
    </cfRule>
  </conditionalFormatting>
  <conditionalFormatting sqref="S12:S33">
    <cfRule type="cellIs" dxfId="527" priority="454" operator="equal">
      <formula>1</formula>
    </cfRule>
  </conditionalFormatting>
  <conditionalFormatting sqref="S15:S17">
    <cfRule type="cellIs" dxfId="526" priority="453" operator="equal">
      <formula>1</formula>
    </cfRule>
  </conditionalFormatting>
  <conditionalFormatting sqref="R15:R17">
    <cfRule type="cellIs" dxfId="525" priority="452" operator="equal">
      <formula>1</formula>
    </cfRule>
  </conditionalFormatting>
  <conditionalFormatting sqref="S15:S17">
    <cfRule type="cellIs" dxfId="524" priority="451" operator="equal">
      <formula>1</formula>
    </cfRule>
  </conditionalFormatting>
  <conditionalFormatting sqref="S21:S26">
    <cfRule type="cellIs" dxfId="523" priority="450" operator="equal">
      <formula>1</formula>
    </cfRule>
  </conditionalFormatting>
  <conditionalFormatting sqref="R21:R26">
    <cfRule type="cellIs" dxfId="522" priority="449" operator="equal">
      <formula>1</formula>
    </cfRule>
  </conditionalFormatting>
  <conditionalFormatting sqref="S21:S26">
    <cfRule type="cellIs" dxfId="521" priority="448" operator="equal">
      <formula>1</formula>
    </cfRule>
  </conditionalFormatting>
  <conditionalFormatting sqref="S28:S33">
    <cfRule type="cellIs" dxfId="520" priority="447" operator="equal">
      <formula>1</formula>
    </cfRule>
  </conditionalFormatting>
  <conditionalFormatting sqref="R28:R33">
    <cfRule type="cellIs" dxfId="519" priority="446" operator="equal">
      <formula>1</formula>
    </cfRule>
  </conditionalFormatting>
  <conditionalFormatting sqref="S28:S33">
    <cfRule type="cellIs" dxfId="518" priority="445" operator="equal">
      <formula>1</formula>
    </cfRule>
  </conditionalFormatting>
  <conditionalFormatting sqref="S12:S33">
    <cfRule type="cellIs" dxfId="517" priority="444" operator="equal">
      <formula>1</formula>
    </cfRule>
  </conditionalFormatting>
  <conditionalFormatting sqref="R12:R14 R18:R20 R27">
    <cfRule type="cellIs" dxfId="516" priority="443" operator="equal">
      <formula>1</formula>
    </cfRule>
  </conditionalFormatting>
  <conditionalFormatting sqref="S12:S33">
    <cfRule type="cellIs" dxfId="515" priority="442" operator="equal">
      <formula>1</formula>
    </cfRule>
  </conditionalFormatting>
  <conditionalFormatting sqref="S15:S17">
    <cfRule type="cellIs" dxfId="514" priority="441" operator="equal">
      <formula>1</formula>
    </cfRule>
  </conditionalFormatting>
  <conditionalFormatting sqref="S21:S26">
    <cfRule type="cellIs" dxfId="513" priority="440" operator="equal">
      <formula>1</formula>
    </cfRule>
  </conditionalFormatting>
  <conditionalFormatting sqref="S28:S33">
    <cfRule type="cellIs" dxfId="512" priority="439" operator="equal">
      <formula>1</formula>
    </cfRule>
  </conditionalFormatting>
  <conditionalFormatting sqref="R15:R17">
    <cfRule type="cellIs" dxfId="511" priority="438" operator="equal">
      <formula>1</formula>
    </cfRule>
  </conditionalFormatting>
  <conditionalFormatting sqref="R21:R26">
    <cfRule type="cellIs" dxfId="510" priority="437" operator="equal">
      <formula>1</formula>
    </cfRule>
  </conditionalFormatting>
  <conditionalFormatting sqref="R28:R33">
    <cfRule type="cellIs" dxfId="509" priority="436" operator="equal">
      <formula>1</formula>
    </cfRule>
  </conditionalFormatting>
  <conditionalFormatting sqref="V12:V33">
    <cfRule type="cellIs" dxfId="508" priority="435" operator="equal">
      <formula>1</formula>
    </cfRule>
  </conditionalFormatting>
  <conditionalFormatting sqref="V12:V33">
    <cfRule type="cellIs" dxfId="507" priority="434" operator="equal">
      <formula>1</formula>
    </cfRule>
  </conditionalFormatting>
  <conditionalFormatting sqref="V15:V17">
    <cfRule type="cellIs" dxfId="506" priority="433" operator="equal">
      <formula>1</formula>
    </cfRule>
  </conditionalFormatting>
  <conditionalFormatting sqref="V21:V26">
    <cfRule type="cellIs" dxfId="505" priority="432" operator="equal">
      <formula>1</formula>
    </cfRule>
  </conditionalFormatting>
  <conditionalFormatting sqref="V28:V33">
    <cfRule type="cellIs" dxfId="504" priority="431" operator="equal">
      <formula>1</formula>
    </cfRule>
  </conditionalFormatting>
  <conditionalFormatting sqref="V12:V14 V18:V20 V27">
    <cfRule type="cellIs" dxfId="503" priority="430" operator="equal">
      <formula>1</formula>
    </cfRule>
  </conditionalFormatting>
  <conditionalFormatting sqref="V28:V33">
    <cfRule type="cellIs" dxfId="502" priority="424" operator="equal">
      <formula>1</formula>
    </cfRule>
  </conditionalFormatting>
  <conditionalFormatting sqref="V15:V17">
    <cfRule type="cellIs" dxfId="501" priority="429" operator="equal">
      <formula>1</formula>
    </cfRule>
  </conditionalFormatting>
  <conditionalFormatting sqref="V15:V17">
    <cfRule type="cellIs" dxfId="500" priority="428" operator="equal">
      <formula>1</formula>
    </cfRule>
  </conditionalFormatting>
  <conditionalFormatting sqref="V21:V26">
    <cfRule type="cellIs" dxfId="499" priority="427" operator="equal">
      <formula>1</formula>
    </cfRule>
  </conditionalFormatting>
  <conditionalFormatting sqref="V21:V26">
    <cfRule type="cellIs" dxfId="498" priority="426" operator="equal">
      <formula>1</formula>
    </cfRule>
  </conditionalFormatting>
  <conditionalFormatting sqref="V28:V33">
    <cfRule type="cellIs" dxfId="497" priority="425" operator="equal">
      <formula>1</formula>
    </cfRule>
  </conditionalFormatting>
  <conditionalFormatting sqref="T12:U33">
    <cfRule type="cellIs" dxfId="496" priority="423" operator="equal">
      <formula>1</formula>
    </cfRule>
  </conditionalFormatting>
  <conditionalFormatting sqref="T12:T33">
    <cfRule type="cellIs" dxfId="495" priority="422" operator="equal">
      <formula>1</formula>
    </cfRule>
  </conditionalFormatting>
  <conditionalFormatting sqref="T15:T17">
    <cfRule type="cellIs" dxfId="494" priority="421" operator="equal">
      <formula>1</formula>
    </cfRule>
  </conditionalFormatting>
  <conditionalFormatting sqref="T15:T17">
    <cfRule type="cellIs" dxfId="493" priority="420" operator="equal">
      <formula>1</formula>
    </cfRule>
  </conditionalFormatting>
  <conditionalFormatting sqref="U15:U17">
    <cfRule type="cellIs" dxfId="492" priority="419" operator="equal">
      <formula>1</formula>
    </cfRule>
  </conditionalFormatting>
  <conditionalFormatting sqref="T21:T26">
    <cfRule type="cellIs" dxfId="491" priority="418" operator="equal">
      <formula>1</formula>
    </cfRule>
  </conditionalFormatting>
  <conditionalFormatting sqref="T21:T26">
    <cfRule type="cellIs" dxfId="490" priority="417" operator="equal">
      <formula>1</formula>
    </cfRule>
  </conditionalFormatting>
  <conditionalFormatting sqref="U21:U26">
    <cfRule type="cellIs" dxfId="489" priority="416" operator="equal">
      <formula>1</formula>
    </cfRule>
  </conditionalFormatting>
  <conditionalFormatting sqref="T28:T33">
    <cfRule type="cellIs" dxfId="488" priority="415" operator="equal">
      <formula>1</formula>
    </cfRule>
  </conditionalFormatting>
  <conditionalFormatting sqref="T28:T33">
    <cfRule type="cellIs" dxfId="487" priority="414" operator="equal">
      <formula>1</formula>
    </cfRule>
  </conditionalFormatting>
  <conditionalFormatting sqref="U28:U33">
    <cfRule type="cellIs" dxfId="486" priority="413" operator="equal">
      <formula>1</formula>
    </cfRule>
  </conditionalFormatting>
  <conditionalFormatting sqref="T12:T33">
    <cfRule type="cellIs" dxfId="485" priority="412" operator="equal">
      <formula>1</formula>
    </cfRule>
  </conditionalFormatting>
  <conditionalFormatting sqref="T12:T33">
    <cfRule type="cellIs" dxfId="484" priority="411" operator="equal">
      <formula>1</formula>
    </cfRule>
  </conditionalFormatting>
  <conditionalFormatting sqref="U12:U33">
    <cfRule type="cellIs" dxfId="483" priority="410" operator="equal">
      <formula>1</formula>
    </cfRule>
  </conditionalFormatting>
  <conditionalFormatting sqref="U15:U17">
    <cfRule type="cellIs" dxfId="482" priority="409" operator="equal">
      <formula>1</formula>
    </cfRule>
  </conditionalFormatting>
  <conditionalFormatting sqref="T15:T17">
    <cfRule type="cellIs" dxfId="481" priority="408" operator="equal">
      <formula>1</formula>
    </cfRule>
  </conditionalFormatting>
  <conditionalFormatting sqref="U15:U17">
    <cfRule type="cellIs" dxfId="480" priority="407" operator="equal">
      <formula>1</formula>
    </cfRule>
  </conditionalFormatting>
  <conditionalFormatting sqref="U21:U26">
    <cfRule type="cellIs" dxfId="479" priority="406" operator="equal">
      <formula>1</formula>
    </cfRule>
  </conditionalFormatting>
  <conditionalFormatting sqref="T21:T26">
    <cfRule type="cellIs" dxfId="478" priority="405" operator="equal">
      <formula>1</formula>
    </cfRule>
  </conditionalFormatting>
  <conditionalFormatting sqref="U21:U26">
    <cfRule type="cellIs" dxfId="477" priority="404" operator="equal">
      <formula>1</formula>
    </cfRule>
  </conditionalFormatting>
  <conditionalFormatting sqref="U28:U33">
    <cfRule type="cellIs" dxfId="476" priority="403" operator="equal">
      <formula>1</formula>
    </cfRule>
  </conditionalFormatting>
  <conditionalFormatting sqref="T28:T33">
    <cfRule type="cellIs" dxfId="475" priority="402" operator="equal">
      <formula>1</formula>
    </cfRule>
  </conditionalFormatting>
  <conditionalFormatting sqref="U28:U33">
    <cfRule type="cellIs" dxfId="474" priority="401" operator="equal">
      <formula>1</formula>
    </cfRule>
  </conditionalFormatting>
  <conditionalFormatting sqref="V12:V14 V18:V20 V27">
    <cfRule type="cellIs" dxfId="473" priority="400" operator="equal">
      <formula>1</formula>
    </cfRule>
  </conditionalFormatting>
  <conditionalFormatting sqref="V28:V33">
    <cfRule type="cellIs" dxfId="472" priority="394" operator="equal">
      <formula>1</formula>
    </cfRule>
  </conditionalFormatting>
  <conditionalFormatting sqref="V15:V17">
    <cfRule type="cellIs" dxfId="471" priority="399" operator="equal">
      <formula>1</formula>
    </cfRule>
  </conditionalFormatting>
  <conditionalFormatting sqref="V15:V17">
    <cfRule type="cellIs" dxfId="470" priority="398" operator="equal">
      <formula>1</formula>
    </cfRule>
  </conditionalFormatting>
  <conditionalFormatting sqref="V21:V26">
    <cfRule type="cellIs" dxfId="469" priority="397" operator="equal">
      <formula>1</formula>
    </cfRule>
  </conditionalFormatting>
  <conditionalFormatting sqref="V21:V26">
    <cfRule type="cellIs" dxfId="468" priority="396" operator="equal">
      <formula>1</formula>
    </cfRule>
  </conditionalFormatting>
  <conditionalFormatting sqref="V28:V33">
    <cfRule type="cellIs" dxfId="467" priority="395" operator="equal">
      <formula>1</formula>
    </cfRule>
  </conditionalFormatting>
  <conditionalFormatting sqref="R3:Y11 P5:Q5">
    <cfRule type="cellIs" dxfId="466" priority="391" stopIfTrue="1" operator="equal">
      <formula>1</formula>
    </cfRule>
  </conditionalFormatting>
  <conditionalFormatting sqref="Q3:Q11 P5 R5">
    <cfRule type="cellIs" dxfId="465" priority="392" stopIfTrue="1" operator="equal">
      <formula>1</formula>
    </cfRule>
  </conditionalFormatting>
  <conditionalFormatting sqref="P3:P11 R5">
    <cfRule type="cellIs" dxfId="464" priority="393" stopIfTrue="1" operator="equal">
      <formula>1</formula>
    </cfRule>
  </conditionalFormatting>
  <conditionalFormatting sqref="P12:Q33">
    <cfRule type="cellIs" dxfId="463" priority="390" operator="equal">
      <formula>1</formula>
    </cfRule>
  </conditionalFormatting>
  <conditionalFormatting sqref="P12:P33">
    <cfRule type="cellIs" dxfId="462" priority="389" operator="equal">
      <formula>1</formula>
    </cfRule>
  </conditionalFormatting>
  <conditionalFormatting sqref="P15:P17">
    <cfRule type="cellIs" dxfId="461" priority="388" operator="equal">
      <formula>1</formula>
    </cfRule>
  </conditionalFormatting>
  <conditionalFormatting sqref="P15:P17">
    <cfRule type="cellIs" dxfId="460" priority="387" operator="equal">
      <formula>1</formula>
    </cfRule>
  </conditionalFormatting>
  <conditionalFormatting sqref="Q15:Q17">
    <cfRule type="cellIs" dxfId="459" priority="386" operator="equal">
      <formula>1</formula>
    </cfRule>
  </conditionalFormatting>
  <conditionalFormatting sqref="P21:P26">
    <cfRule type="cellIs" dxfId="458" priority="385" operator="equal">
      <formula>1</formula>
    </cfRule>
  </conditionalFormatting>
  <conditionalFormatting sqref="P21:P26">
    <cfRule type="cellIs" dxfId="457" priority="384" operator="equal">
      <formula>1</formula>
    </cfRule>
  </conditionalFormatting>
  <conditionalFormatting sqref="Q21:Q26">
    <cfRule type="cellIs" dxfId="456" priority="383" operator="equal">
      <formula>1</formula>
    </cfRule>
  </conditionalFormatting>
  <conditionalFormatting sqref="P28:P33">
    <cfRule type="cellIs" dxfId="455" priority="382" operator="equal">
      <formula>1</formula>
    </cfRule>
  </conditionalFormatting>
  <conditionalFormatting sqref="P28:P33">
    <cfRule type="cellIs" dxfId="454" priority="381" operator="equal">
      <formula>1</formula>
    </cfRule>
  </conditionalFormatting>
  <conditionalFormatting sqref="Q28:Q33">
    <cfRule type="cellIs" dxfId="453" priority="380" operator="equal">
      <formula>1</formula>
    </cfRule>
  </conditionalFormatting>
  <conditionalFormatting sqref="P12:P33">
    <cfRule type="cellIs" dxfId="452" priority="379" operator="equal">
      <formula>1</formula>
    </cfRule>
  </conditionalFormatting>
  <conditionalFormatting sqref="P12:P33">
    <cfRule type="cellIs" dxfId="451" priority="378" operator="equal">
      <formula>1</formula>
    </cfRule>
  </conditionalFormatting>
  <conditionalFormatting sqref="Q12:Q33">
    <cfRule type="cellIs" dxfId="450" priority="377" operator="equal">
      <formula>1</formula>
    </cfRule>
  </conditionalFormatting>
  <conditionalFormatting sqref="Q15:Q17">
    <cfRule type="cellIs" dxfId="449" priority="376" operator="equal">
      <formula>1</formula>
    </cfRule>
  </conditionalFormatting>
  <conditionalFormatting sqref="P15:P17">
    <cfRule type="cellIs" dxfId="448" priority="375" operator="equal">
      <formula>1</formula>
    </cfRule>
  </conditionalFormatting>
  <conditionalFormatting sqref="Q15:Q17">
    <cfRule type="cellIs" dxfId="447" priority="374" operator="equal">
      <formula>1</formula>
    </cfRule>
  </conditionalFormatting>
  <conditionalFormatting sqref="Q21:Q26">
    <cfRule type="cellIs" dxfId="446" priority="373" operator="equal">
      <formula>1</formula>
    </cfRule>
  </conditionalFormatting>
  <conditionalFormatting sqref="P21:P26">
    <cfRule type="cellIs" dxfId="445" priority="372" operator="equal">
      <formula>1</formula>
    </cfRule>
  </conditionalFormatting>
  <conditionalFormatting sqref="Q21:Q26">
    <cfRule type="cellIs" dxfId="444" priority="371" operator="equal">
      <formula>1</formula>
    </cfRule>
  </conditionalFormatting>
  <conditionalFormatting sqref="Q28:Q33">
    <cfRule type="cellIs" dxfId="443" priority="370" operator="equal">
      <formula>1</formula>
    </cfRule>
  </conditionalFormatting>
  <conditionalFormatting sqref="P28:P33">
    <cfRule type="cellIs" dxfId="442" priority="369" operator="equal">
      <formula>1</formula>
    </cfRule>
  </conditionalFormatting>
  <conditionalFormatting sqref="Q28:Q33">
    <cfRule type="cellIs" dxfId="441" priority="368" operator="equal">
      <formula>1</formula>
    </cfRule>
  </conditionalFormatting>
  <conditionalFormatting sqref="P12:P33">
    <cfRule type="cellIs" dxfId="440" priority="367" operator="equal">
      <formula>1</formula>
    </cfRule>
  </conditionalFormatting>
  <conditionalFormatting sqref="P12:P33">
    <cfRule type="cellIs" dxfId="439" priority="366" operator="equal">
      <formula>1</formula>
    </cfRule>
  </conditionalFormatting>
  <conditionalFormatting sqref="Q12:Q33">
    <cfRule type="cellIs" dxfId="438" priority="365" operator="equal">
      <formula>1</formula>
    </cfRule>
  </conditionalFormatting>
  <conditionalFormatting sqref="Q15:Q17">
    <cfRule type="cellIs" dxfId="437" priority="364" operator="equal">
      <formula>1</formula>
    </cfRule>
  </conditionalFormatting>
  <conditionalFormatting sqref="P15:P17">
    <cfRule type="cellIs" dxfId="436" priority="363" operator="equal">
      <formula>1</formula>
    </cfRule>
  </conditionalFormatting>
  <conditionalFormatting sqref="Q15:Q17">
    <cfRule type="cellIs" dxfId="435" priority="362" operator="equal">
      <formula>1</formula>
    </cfRule>
  </conditionalFormatting>
  <conditionalFormatting sqref="Q21:Q26">
    <cfRule type="cellIs" dxfId="434" priority="361" operator="equal">
      <formula>1</formula>
    </cfRule>
  </conditionalFormatting>
  <conditionalFormatting sqref="P21:P26">
    <cfRule type="cellIs" dxfId="433" priority="360" operator="equal">
      <formula>1</formula>
    </cfRule>
  </conditionalFormatting>
  <conditionalFormatting sqref="Q21:Q26">
    <cfRule type="cellIs" dxfId="432" priority="359" operator="equal">
      <formula>1</formula>
    </cfRule>
  </conditionalFormatting>
  <conditionalFormatting sqref="Q28:Q33">
    <cfRule type="cellIs" dxfId="431" priority="358" operator="equal">
      <formula>1</formula>
    </cfRule>
  </conditionalFormatting>
  <conditionalFormatting sqref="P28:P33">
    <cfRule type="cellIs" dxfId="430" priority="357" operator="equal">
      <formula>1</formula>
    </cfRule>
  </conditionalFormatting>
  <conditionalFormatting sqref="Q28:Q33">
    <cfRule type="cellIs" dxfId="429" priority="356" operator="equal">
      <formula>1</formula>
    </cfRule>
  </conditionalFormatting>
  <conditionalFormatting sqref="Q12:Q33">
    <cfRule type="cellIs" dxfId="428" priority="355" operator="equal">
      <formula>1</formula>
    </cfRule>
  </conditionalFormatting>
  <conditionalFormatting sqref="P12:P14 P18:P20 P27">
    <cfRule type="cellIs" dxfId="427" priority="354" operator="equal">
      <formula>1</formula>
    </cfRule>
  </conditionalFormatting>
  <conditionalFormatting sqref="Q12:Q33">
    <cfRule type="cellIs" dxfId="426" priority="353" operator="equal">
      <formula>1</formula>
    </cfRule>
  </conditionalFormatting>
  <conditionalFormatting sqref="Q15:Q17">
    <cfRule type="cellIs" dxfId="425" priority="352" operator="equal">
      <formula>1</formula>
    </cfRule>
  </conditionalFormatting>
  <conditionalFormatting sqref="Q21:Q26">
    <cfRule type="cellIs" dxfId="424" priority="351" operator="equal">
      <formula>1</formula>
    </cfRule>
  </conditionalFormatting>
  <conditionalFormatting sqref="Q28:Q33">
    <cfRule type="cellIs" dxfId="423" priority="350" operator="equal">
      <formula>1</formula>
    </cfRule>
  </conditionalFormatting>
  <conditionalFormatting sqref="P15:P17">
    <cfRule type="cellIs" dxfId="422" priority="349" operator="equal">
      <formula>1</formula>
    </cfRule>
  </conditionalFormatting>
  <conditionalFormatting sqref="P21:P26">
    <cfRule type="cellIs" dxfId="421" priority="348" operator="equal">
      <formula>1</formula>
    </cfRule>
  </conditionalFormatting>
  <conditionalFormatting sqref="P28:P33">
    <cfRule type="cellIs" dxfId="420" priority="347" operator="equal">
      <formula>1</formula>
    </cfRule>
  </conditionalFormatting>
  <conditionalFormatting sqref="P12:P33">
    <cfRule type="cellIs" dxfId="419" priority="346" operator="equal">
      <formula>1</formula>
    </cfRule>
  </conditionalFormatting>
  <conditionalFormatting sqref="P12:P33">
    <cfRule type="cellIs" dxfId="418" priority="345" operator="equal">
      <formula>1</formula>
    </cfRule>
  </conditionalFormatting>
  <conditionalFormatting sqref="Q12:Q33">
    <cfRule type="cellIs" dxfId="417" priority="344" operator="equal">
      <formula>1</formula>
    </cfRule>
  </conditionalFormatting>
  <conditionalFormatting sqref="Q15:Q17">
    <cfRule type="cellIs" dxfId="416" priority="343" operator="equal">
      <formula>1</formula>
    </cfRule>
  </conditionalFormatting>
  <conditionalFormatting sqref="P15:P17">
    <cfRule type="cellIs" dxfId="415" priority="342" operator="equal">
      <formula>1</formula>
    </cfRule>
  </conditionalFormatting>
  <conditionalFormatting sqref="Q15:Q17">
    <cfRule type="cellIs" dxfId="414" priority="341" operator="equal">
      <formula>1</formula>
    </cfRule>
  </conditionalFormatting>
  <conditionalFormatting sqref="Q21:Q26">
    <cfRule type="cellIs" dxfId="413" priority="340" operator="equal">
      <formula>1</formula>
    </cfRule>
  </conditionalFormatting>
  <conditionalFormatting sqref="P21:P26">
    <cfRule type="cellIs" dxfId="412" priority="339" operator="equal">
      <formula>1</formula>
    </cfRule>
  </conditionalFormatting>
  <conditionalFormatting sqref="Q21:Q26">
    <cfRule type="cellIs" dxfId="411" priority="338" operator="equal">
      <formula>1</formula>
    </cfRule>
  </conditionalFormatting>
  <conditionalFormatting sqref="Q28:Q33">
    <cfRule type="cellIs" dxfId="410" priority="337" operator="equal">
      <formula>1</formula>
    </cfRule>
  </conditionalFormatting>
  <conditionalFormatting sqref="P28:P33">
    <cfRule type="cellIs" dxfId="409" priority="336" operator="equal">
      <formula>1</formula>
    </cfRule>
  </conditionalFormatting>
  <conditionalFormatting sqref="Q28:Q33">
    <cfRule type="cellIs" dxfId="408" priority="335" operator="equal">
      <formula>1</formula>
    </cfRule>
  </conditionalFormatting>
  <conditionalFormatting sqref="Q12:Q33">
    <cfRule type="cellIs" dxfId="407" priority="334" operator="equal">
      <formula>1</formula>
    </cfRule>
  </conditionalFormatting>
  <conditionalFormatting sqref="P12:P14 P18:P20 P27">
    <cfRule type="cellIs" dxfId="406" priority="333" operator="equal">
      <formula>1</formula>
    </cfRule>
  </conditionalFormatting>
  <conditionalFormatting sqref="Q12:Q33">
    <cfRule type="cellIs" dxfId="405" priority="332" operator="equal">
      <formula>1</formula>
    </cfRule>
  </conditionalFormatting>
  <conditionalFormatting sqref="Q15:Q17">
    <cfRule type="cellIs" dxfId="404" priority="331" operator="equal">
      <formula>1</formula>
    </cfRule>
  </conditionalFormatting>
  <conditionalFormatting sqref="Q21:Q26">
    <cfRule type="cellIs" dxfId="403" priority="330" operator="equal">
      <formula>1</formula>
    </cfRule>
  </conditionalFormatting>
  <conditionalFormatting sqref="Q28:Q33">
    <cfRule type="cellIs" dxfId="402" priority="329" operator="equal">
      <formula>1</formula>
    </cfRule>
  </conditionalFormatting>
  <conditionalFormatting sqref="P15:P17">
    <cfRule type="cellIs" dxfId="401" priority="328" operator="equal">
      <formula>1</formula>
    </cfRule>
  </conditionalFormatting>
  <conditionalFormatting sqref="P21:P26">
    <cfRule type="cellIs" dxfId="400" priority="327" operator="equal">
      <formula>1</formula>
    </cfRule>
  </conditionalFormatting>
  <conditionalFormatting sqref="P28:P33">
    <cfRule type="cellIs" dxfId="399" priority="326" operator="equal">
      <formula>1</formula>
    </cfRule>
  </conditionalFormatting>
  <conditionalFormatting sqref="Q12:Q33">
    <cfRule type="cellIs" dxfId="398" priority="325" operator="equal">
      <formula>1</formula>
    </cfRule>
  </conditionalFormatting>
  <conditionalFormatting sqref="P12:P14 P18:P20 P27">
    <cfRule type="cellIs" dxfId="397" priority="324" operator="equal">
      <formula>1</formula>
    </cfRule>
  </conditionalFormatting>
  <conditionalFormatting sqref="Q12:Q33">
    <cfRule type="cellIs" dxfId="396" priority="323" operator="equal">
      <formula>1</formula>
    </cfRule>
  </conditionalFormatting>
  <conditionalFormatting sqref="Q15:Q17">
    <cfRule type="cellIs" dxfId="395" priority="322" operator="equal">
      <formula>1</formula>
    </cfRule>
  </conditionalFormatting>
  <conditionalFormatting sqref="Q21:Q26">
    <cfRule type="cellIs" dxfId="394" priority="321" operator="equal">
      <formula>1</formula>
    </cfRule>
  </conditionalFormatting>
  <conditionalFormatting sqref="Q28:Q33">
    <cfRule type="cellIs" dxfId="393" priority="320" operator="equal">
      <formula>1</formula>
    </cfRule>
  </conditionalFormatting>
  <conditionalFormatting sqref="P15:P17">
    <cfRule type="cellIs" dxfId="392" priority="319" operator="equal">
      <formula>1</formula>
    </cfRule>
  </conditionalFormatting>
  <conditionalFormatting sqref="P21:P26">
    <cfRule type="cellIs" dxfId="391" priority="318" operator="equal">
      <formula>1</formula>
    </cfRule>
  </conditionalFormatting>
  <conditionalFormatting sqref="P28:P33">
    <cfRule type="cellIs" dxfId="390" priority="317" operator="equal">
      <formula>1</formula>
    </cfRule>
  </conditionalFormatting>
  <conditionalFormatting sqref="Q12:Q14 Q18:Q20 Q27">
    <cfRule type="cellIs" dxfId="389" priority="316" operator="equal">
      <formula>1</formula>
    </cfRule>
  </conditionalFormatting>
  <conditionalFormatting sqref="Q28:Q33">
    <cfRule type="cellIs" dxfId="388" priority="310" operator="equal">
      <formula>1</formula>
    </cfRule>
  </conditionalFormatting>
  <conditionalFormatting sqref="Q15:Q17">
    <cfRule type="cellIs" dxfId="387" priority="315" operator="equal">
      <formula>1</formula>
    </cfRule>
  </conditionalFormatting>
  <conditionalFormatting sqref="Q15:Q17">
    <cfRule type="cellIs" dxfId="386" priority="314" operator="equal">
      <formula>1</formula>
    </cfRule>
  </conditionalFormatting>
  <conditionalFormatting sqref="Q21:Q26">
    <cfRule type="cellIs" dxfId="385" priority="313" operator="equal">
      <formula>1</formula>
    </cfRule>
  </conditionalFormatting>
  <conditionalFormatting sqref="Q21:Q26">
    <cfRule type="cellIs" dxfId="384" priority="312" operator="equal">
      <formula>1</formula>
    </cfRule>
  </conditionalFormatting>
  <conditionalFormatting sqref="Q28:Q33">
    <cfRule type="cellIs" dxfId="383" priority="311" operator="equal">
      <formula>1</formula>
    </cfRule>
  </conditionalFormatting>
  <conditionalFormatting sqref="P12:P33">
    <cfRule type="cellIs" dxfId="382" priority="309" operator="equal">
      <formula>1</formula>
    </cfRule>
  </conditionalFormatting>
  <conditionalFormatting sqref="P12:P33">
    <cfRule type="cellIs" dxfId="381" priority="308" operator="equal">
      <formula>1</formula>
    </cfRule>
  </conditionalFormatting>
  <conditionalFormatting sqref="Q12:Q33">
    <cfRule type="cellIs" dxfId="380" priority="307" operator="equal">
      <formula>1</formula>
    </cfRule>
  </conditionalFormatting>
  <conditionalFormatting sqref="Q15:Q17">
    <cfRule type="cellIs" dxfId="379" priority="306" operator="equal">
      <formula>1</formula>
    </cfRule>
  </conditionalFormatting>
  <conditionalFormatting sqref="P15:P17">
    <cfRule type="cellIs" dxfId="378" priority="305" operator="equal">
      <formula>1</formula>
    </cfRule>
  </conditionalFormatting>
  <conditionalFormatting sqref="Q15:Q17">
    <cfRule type="cellIs" dxfId="377" priority="304" operator="equal">
      <formula>1</formula>
    </cfRule>
  </conditionalFormatting>
  <conditionalFormatting sqref="Q21:Q26">
    <cfRule type="cellIs" dxfId="376" priority="303" operator="equal">
      <formula>1</formula>
    </cfRule>
  </conditionalFormatting>
  <conditionalFormatting sqref="P21:P26">
    <cfRule type="cellIs" dxfId="375" priority="302" operator="equal">
      <formula>1</formula>
    </cfRule>
  </conditionalFormatting>
  <conditionalFormatting sqref="Q21:Q26">
    <cfRule type="cellIs" dxfId="374" priority="301" operator="equal">
      <formula>1</formula>
    </cfRule>
  </conditionalFormatting>
  <conditionalFormatting sqref="Q28:Q33">
    <cfRule type="cellIs" dxfId="373" priority="300" operator="equal">
      <formula>1</formula>
    </cfRule>
  </conditionalFormatting>
  <conditionalFormatting sqref="P28:P33">
    <cfRule type="cellIs" dxfId="372" priority="299" operator="equal">
      <formula>1</formula>
    </cfRule>
  </conditionalFormatting>
  <conditionalFormatting sqref="Q28:Q33">
    <cfRule type="cellIs" dxfId="371" priority="298" operator="equal">
      <formula>1</formula>
    </cfRule>
  </conditionalFormatting>
  <conditionalFormatting sqref="Q12:Q33">
    <cfRule type="cellIs" dxfId="370" priority="297" operator="equal">
      <formula>1</formula>
    </cfRule>
  </conditionalFormatting>
  <conditionalFormatting sqref="P12:P14 P18:P20 P27">
    <cfRule type="cellIs" dxfId="369" priority="296" operator="equal">
      <formula>1</formula>
    </cfRule>
  </conditionalFormatting>
  <conditionalFormatting sqref="Q12:Q33">
    <cfRule type="cellIs" dxfId="368" priority="295" operator="equal">
      <formula>1</formula>
    </cfRule>
  </conditionalFormatting>
  <conditionalFormatting sqref="Q15:Q17">
    <cfRule type="cellIs" dxfId="367" priority="294" operator="equal">
      <formula>1</formula>
    </cfRule>
  </conditionalFormatting>
  <conditionalFormatting sqref="Q21:Q26">
    <cfRule type="cellIs" dxfId="366" priority="293" operator="equal">
      <formula>1</formula>
    </cfRule>
  </conditionalFormatting>
  <conditionalFormatting sqref="Q28:Q33">
    <cfRule type="cellIs" dxfId="365" priority="292" operator="equal">
      <formula>1</formula>
    </cfRule>
  </conditionalFormatting>
  <conditionalFormatting sqref="P15:P17">
    <cfRule type="cellIs" dxfId="364" priority="291" operator="equal">
      <formula>1</formula>
    </cfRule>
  </conditionalFormatting>
  <conditionalFormatting sqref="P21:P26">
    <cfRule type="cellIs" dxfId="363" priority="290" operator="equal">
      <formula>1</formula>
    </cfRule>
  </conditionalFormatting>
  <conditionalFormatting sqref="P28:P33">
    <cfRule type="cellIs" dxfId="362" priority="289" operator="equal">
      <formula>1</formula>
    </cfRule>
  </conditionalFormatting>
  <conditionalFormatting sqref="Q12:Q33">
    <cfRule type="cellIs" dxfId="361" priority="288" operator="equal">
      <formula>1</formula>
    </cfRule>
  </conditionalFormatting>
  <conditionalFormatting sqref="P12:P14 P18:P20 P27">
    <cfRule type="cellIs" dxfId="360" priority="287" operator="equal">
      <formula>1</formula>
    </cfRule>
  </conditionalFormatting>
  <conditionalFormatting sqref="Q12:Q33">
    <cfRule type="cellIs" dxfId="359" priority="286" operator="equal">
      <formula>1</formula>
    </cfRule>
  </conditionalFormatting>
  <conditionalFormatting sqref="Q15:Q17">
    <cfRule type="cellIs" dxfId="358" priority="285" operator="equal">
      <formula>1</formula>
    </cfRule>
  </conditionalFormatting>
  <conditionalFormatting sqref="Q21:Q26">
    <cfRule type="cellIs" dxfId="357" priority="284" operator="equal">
      <formula>1</formula>
    </cfRule>
  </conditionalFormatting>
  <conditionalFormatting sqref="Q28:Q33">
    <cfRule type="cellIs" dxfId="356" priority="283" operator="equal">
      <formula>1</formula>
    </cfRule>
  </conditionalFormatting>
  <conditionalFormatting sqref="P15:P17">
    <cfRule type="cellIs" dxfId="355" priority="282" operator="equal">
      <formula>1</formula>
    </cfRule>
  </conditionalFormatting>
  <conditionalFormatting sqref="P21:P26">
    <cfRule type="cellIs" dxfId="354" priority="281" operator="equal">
      <formula>1</formula>
    </cfRule>
  </conditionalFormatting>
  <conditionalFormatting sqref="P28:P33">
    <cfRule type="cellIs" dxfId="353" priority="280" operator="equal">
      <formula>1</formula>
    </cfRule>
  </conditionalFormatting>
  <conditionalFormatting sqref="Q12:Q14 Q18:Q20 Q27">
    <cfRule type="cellIs" dxfId="352" priority="279" operator="equal">
      <formula>1</formula>
    </cfRule>
  </conditionalFormatting>
  <conditionalFormatting sqref="Q28:Q33">
    <cfRule type="cellIs" dxfId="351" priority="273" operator="equal">
      <formula>1</formula>
    </cfRule>
  </conditionalFormatting>
  <conditionalFormatting sqref="Q15:Q17">
    <cfRule type="cellIs" dxfId="350" priority="278" operator="equal">
      <formula>1</formula>
    </cfRule>
  </conditionalFormatting>
  <conditionalFormatting sqref="Q15:Q17">
    <cfRule type="cellIs" dxfId="349" priority="277" operator="equal">
      <formula>1</formula>
    </cfRule>
  </conditionalFormatting>
  <conditionalFormatting sqref="Q21:Q26">
    <cfRule type="cellIs" dxfId="348" priority="276" operator="equal">
      <formula>1</formula>
    </cfRule>
  </conditionalFormatting>
  <conditionalFormatting sqref="Q21:Q26">
    <cfRule type="cellIs" dxfId="347" priority="275" operator="equal">
      <formula>1</formula>
    </cfRule>
  </conditionalFormatting>
  <conditionalFormatting sqref="Q28:Q33">
    <cfRule type="cellIs" dxfId="346" priority="274" operator="equal">
      <formula>1</formula>
    </cfRule>
  </conditionalFormatting>
  <conditionalFormatting sqref="Q12:Q33">
    <cfRule type="cellIs" dxfId="345" priority="272" operator="equal">
      <formula>1</formula>
    </cfRule>
  </conditionalFormatting>
  <conditionalFormatting sqref="Q12:Q33">
    <cfRule type="cellIs" dxfId="344" priority="271" operator="equal">
      <formula>1</formula>
    </cfRule>
  </conditionalFormatting>
  <conditionalFormatting sqref="Q15:Q17">
    <cfRule type="cellIs" dxfId="343" priority="270" operator="equal">
      <formula>1</formula>
    </cfRule>
  </conditionalFormatting>
  <conditionalFormatting sqref="Q21:Q26">
    <cfRule type="cellIs" dxfId="342" priority="269" operator="equal">
      <formula>1</formula>
    </cfRule>
  </conditionalFormatting>
  <conditionalFormatting sqref="Q28:Q33">
    <cfRule type="cellIs" dxfId="341" priority="268" operator="equal">
      <formula>1</formula>
    </cfRule>
  </conditionalFormatting>
  <conditionalFormatting sqref="Q12:Q14 Q18:Q20 Q27">
    <cfRule type="cellIs" dxfId="340" priority="267" operator="equal">
      <formula>1</formula>
    </cfRule>
  </conditionalFormatting>
  <conditionalFormatting sqref="Q28:Q33">
    <cfRule type="cellIs" dxfId="339" priority="261" operator="equal">
      <formula>1</formula>
    </cfRule>
  </conditionalFormatting>
  <conditionalFormatting sqref="Q15:Q17">
    <cfRule type="cellIs" dxfId="338" priority="266" operator="equal">
      <formula>1</formula>
    </cfRule>
  </conditionalFormatting>
  <conditionalFormatting sqref="Q15:Q17">
    <cfRule type="cellIs" dxfId="337" priority="265" operator="equal">
      <formula>1</formula>
    </cfRule>
  </conditionalFormatting>
  <conditionalFormatting sqref="Q21:Q26">
    <cfRule type="cellIs" dxfId="336" priority="264" operator="equal">
      <formula>1</formula>
    </cfRule>
  </conditionalFormatting>
  <conditionalFormatting sqref="Q21:Q26">
    <cfRule type="cellIs" dxfId="335" priority="263" operator="equal">
      <formula>1</formula>
    </cfRule>
  </conditionalFormatting>
  <conditionalFormatting sqref="Q28:Q33">
    <cfRule type="cellIs" dxfId="334" priority="262" operator="equal">
      <formula>1</formula>
    </cfRule>
  </conditionalFormatting>
  <conditionalFormatting sqref="P12:P33">
    <cfRule type="cellIs" dxfId="333" priority="260" operator="equal">
      <formula>1</formula>
    </cfRule>
  </conditionalFormatting>
  <conditionalFormatting sqref="P15:P17">
    <cfRule type="cellIs" dxfId="332" priority="259" operator="equal">
      <formula>1</formula>
    </cfRule>
  </conditionalFormatting>
  <conditionalFormatting sqref="P21:P26">
    <cfRule type="cellIs" dxfId="331" priority="258" operator="equal">
      <formula>1</formula>
    </cfRule>
  </conditionalFormatting>
  <conditionalFormatting sqref="P28:P33">
    <cfRule type="cellIs" dxfId="330" priority="257" operator="equal">
      <formula>1</formula>
    </cfRule>
  </conditionalFormatting>
  <conditionalFormatting sqref="P12:P33">
    <cfRule type="cellIs" dxfId="329" priority="256" operator="equal">
      <formula>1</formula>
    </cfRule>
  </conditionalFormatting>
  <conditionalFormatting sqref="P15:P17">
    <cfRule type="cellIs" dxfId="328" priority="255" operator="equal">
      <formula>1</formula>
    </cfRule>
  </conditionalFormatting>
  <conditionalFormatting sqref="P15:P17">
    <cfRule type="cellIs" dxfId="327" priority="254" operator="equal">
      <formula>1</formula>
    </cfRule>
  </conditionalFormatting>
  <conditionalFormatting sqref="P21:P26">
    <cfRule type="cellIs" dxfId="326" priority="253" operator="equal">
      <formula>1</formula>
    </cfRule>
  </conditionalFormatting>
  <conditionalFormatting sqref="P21:P26">
    <cfRule type="cellIs" dxfId="325" priority="252" operator="equal">
      <formula>1</formula>
    </cfRule>
  </conditionalFormatting>
  <conditionalFormatting sqref="P28:P33">
    <cfRule type="cellIs" dxfId="324" priority="251" operator="equal">
      <formula>1</formula>
    </cfRule>
  </conditionalFormatting>
  <conditionalFormatting sqref="P28:P33">
    <cfRule type="cellIs" dxfId="323" priority="250" operator="equal">
      <formula>1</formula>
    </cfRule>
  </conditionalFormatting>
  <conditionalFormatting sqref="Q12:Q14 Q18:Q20 Q27">
    <cfRule type="cellIs" dxfId="322" priority="249" operator="equal">
      <formula>1</formula>
    </cfRule>
  </conditionalFormatting>
  <conditionalFormatting sqref="Q28:Q33">
    <cfRule type="cellIs" dxfId="321" priority="243" operator="equal">
      <formula>1</formula>
    </cfRule>
  </conditionalFormatting>
  <conditionalFormatting sqref="Q15:Q17">
    <cfRule type="cellIs" dxfId="320" priority="248" operator="equal">
      <formula>1</formula>
    </cfRule>
  </conditionalFormatting>
  <conditionalFormatting sqref="Q15:Q17">
    <cfRule type="cellIs" dxfId="319" priority="247" operator="equal">
      <formula>1</formula>
    </cfRule>
  </conditionalFormatting>
  <conditionalFormatting sqref="Q21:Q26">
    <cfRule type="cellIs" dxfId="318" priority="246" operator="equal">
      <formula>1</formula>
    </cfRule>
  </conditionalFormatting>
  <conditionalFormatting sqref="Q21:Q26">
    <cfRule type="cellIs" dxfId="317" priority="245" operator="equal">
      <formula>1</formula>
    </cfRule>
  </conditionalFormatting>
  <conditionalFormatting sqref="Q28:Q33">
    <cfRule type="cellIs" dxfId="316" priority="244" operator="equal">
      <formula>1</formula>
    </cfRule>
  </conditionalFormatting>
  <conditionalFormatting sqref="T12:U33">
    <cfRule type="cellIs" dxfId="315" priority="242" operator="equal">
      <formula>1</formula>
    </cfRule>
  </conditionalFormatting>
  <conditionalFormatting sqref="T12:U33">
    <cfRule type="cellIs" dxfId="314" priority="241" operator="equal">
      <formula>1</formula>
    </cfRule>
  </conditionalFormatting>
  <conditionalFormatting sqref="V12:V33">
    <cfRule type="cellIs" dxfId="313" priority="240" operator="equal">
      <formula>1</formula>
    </cfRule>
  </conditionalFormatting>
  <conditionalFormatting sqref="V15:V17">
    <cfRule type="cellIs" dxfId="312" priority="239" operator="equal">
      <formula>1</formula>
    </cfRule>
  </conditionalFormatting>
  <conditionalFormatting sqref="T15:U17">
    <cfRule type="cellIs" dxfId="311" priority="238" operator="equal">
      <formula>1</formula>
    </cfRule>
  </conditionalFormatting>
  <conditionalFormatting sqref="V15:V17">
    <cfRule type="cellIs" dxfId="310" priority="237" operator="equal">
      <formula>1</formula>
    </cfRule>
  </conditionalFormatting>
  <conditionalFormatting sqref="V21:V26">
    <cfRule type="cellIs" dxfId="309" priority="236" operator="equal">
      <formula>1</formula>
    </cfRule>
  </conditionalFormatting>
  <conditionalFormatting sqref="T21:U26">
    <cfRule type="cellIs" dxfId="308" priority="235" operator="equal">
      <formula>1</formula>
    </cfRule>
  </conditionalFormatting>
  <conditionalFormatting sqref="V21:V26">
    <cfRule type="cellIs" dxfId="307" priority="234" operator="equal">
      <formula>1</formula>
    </cfRule>
  </conditionalFormatting>
  <conditionalFormatting sqref="V28:V33">
    <cfRule type="cellIs" dxfId="306" priority="233" operator="equal">
      <formula>1</formula>
    </cfRule>
  </conditionalFormatting>
  <conditionalFormatting sqref="T28:U33">
    <cfRule type="cellIs" dxfId="305" priority="232" operator="equal">
      <formula>1</formula>
    </cfRule>
  </conditionalFormatting>
  <conditionalFormatting sqref="V28:V33">
    <cfRule type="cellIs" dxfId="304" priority="231" operator="equal">
      <formula>1</formula>
    </cfRule>
  </conditionalFormatting>
  <conditionalFormatting sqref="V12:V33">
    <cfRule type="cellIs" dxfId="303" priority="230" operator="equal">
      <formula>1</formula>
    </cfRule>
  </conditionalFormatting>
  <conditionalFormatting sqref="T12:U14 T18:U20 T27:U27">
    <cfRule type="cellIs" dxfId="302" priority="229" operator="equal">
      <formula>1</formula>
    </cfRule>
  </conditionalFormatting>
  <conditionalFormatting sqref="V12:V33">
    <cfRule type="cellIs" dxfId="301" priority="228" operator="equal">
      <formula>1</formula>
    </cfRule>
  </conditionalFormatting>
  <conditionalFormatting sqref="V15:V17">
    <cfRule type="cellIs" dxfId="300" priority="227" operator="equal">
      <formula>1</formula>
    </cfRule>
  </conditionalFormatting>
  <conditionalFormatting sqref="V21:V26">
    <cfRule type="cellIs" dxfId="299" priority="226" operator="equal">
      <formula>1</formula>
    </cfRule>
  </conditionalFormatting>
  <conditionalFormatting sqref="V28:V33">
    <cfRule type="cellIs" dxfId="298" priority="225" operator="equal">
      <formula>1</formula>
    </cfRule>
  </conditionalFormatting>
  <conditionalFormatting sqref="T28:T33">
    <cfRule type="cellIs" dxfId="297" priority="219" operator="equal">
      <formula>1</formula>
    </cfRule>
  </conditionalFormatting>
  <conditionalFormatting sqref="T15:U17">
    <cfRule type="cellIs" dxfId="296" priority="224" operator="equal">
      <formula>1</formula>
    </cfRule>
  </conditionalFormatting>
  <conditionalFormatting sqref="T15:T17">
    <cfRule type="cellIs" dxfId="295" priority="223" operator="equal">
      <formula>1</formula>
    </cfRule>
  </conditionalFormatting>
  <conditionalFormatting sqref="T21:U26">
    <cfRule type="cellIs" dxfId="294" priority="222" operator="equal">
      <formula>1</formula>
    </cfRule>
  </conditionalFormatting>
  <conditionalFormatting sqref="T21:T26">
    <cfRule type="cellIs" dxfId="293" priority="221" operator="equal">
      <formula>1</formula>
    </cfRule>
  </conditionalFormatting>
  <conditionalFormatting sqref="T28:U33">
    <cfRule type="cellIs" dxfId="292" priority="220" operator="equal">
      <formula>1</formula>
    </cfRule>
  </conditionalFormatting>
  <conditionalFormatting sqref="V12:V33">
    <cfRule type="cellIs" dxfId="291" priority="218" operator="equal">
      <formula>1</formula>
    </cfRule>
  </conditionalFormatting>
  <conditionalFormatting sqref="T12:U14 T18:U20 T27:U27">
    <cfRule type="cellIs" dxfId="290" priority="217" operator="equal">
      <formula>1</formula>
    </cfRule>
  </conditionalFormatting>
  <conditionalFormatting sqref="V12:V33">
    <cfRule type="cellIs" dxfId="289" priority="216" operator="equal">
      <formula>1</formula>
    </cfRule>
  </conditionalFormatting>
  <conditionalFormatting sqref="V15:V17">
    <cfRule type="cellIs" dxfId="288" priority="215" operator="equal">
      <formula>1</formula>
    </cfRule>
  </conditionalFormatting>
  <conditionalFormatting sqref="V21:V26">
    <cfRule type="cellIs" dxfId="287" priority="214" operator="equal">
      <formula>1</formula>
    </cfRule>
  </conditionalFormatting>
  <conditionalFormatting sqref="V28:V33">
    <cfRule type="cellIs" dxfId="286" priority="213" operator="equal">
      <formula>1</formula>
    </cfRule>
  </conditionalFormatting>
  <conditionalFormatting sqref="T28:T33">
    <cfRule type="cellIs" dxfId="285" priority="207" operator="equal">
      <formula>1</formula>
    </cfRule>
  </conditionalFormatting>
  <conditionalFormatting sqref="T15:U17">
    <cfRule type="cellIs" dxfId="284" priority="212" operator="equal">
      <formula>1</formula>
    </cfRule>
  </conditionalFormatting>
  <conditionalFormatting sqref="T15:T17">
    <cfRule type="cellIs" dxfId="283" priority="211" operator="equal">
      <formula>1</formula>
    </cfRule>
  </conditionalFormatting>
  <conditionalFormatting sqref="T21:U26">
    <cfRule type="cellIs" dxfId="282" priority="210" operator="equal">
      <formula>1</formula>
    </cfRule>
  </conditionalFormatting>
  <conditionalFormatting sqref="T21:T26">
    <cfRule type="cellIs" dxfId="281" priority="209" operator="equal">
      <formula>1</formula>
    </cfRule>
  </conditionalFormatting>
  <conditionalFormatting sqref="T28:U33">
    <cfRule type="cellIs" dxfId="280" priority="208" operator="equal">
      <formula>1</formula>
    </cfRule>
  </conditionalFormatting>
  <conditionalFormatting sqref="V12:V14 V18:V20 V27">
    <cfRule type="cellIs" dxfId="279" priority="206" operator="equal">
      <formula>1</formula>
    </cfRule>
  </conditionalFormatting>
  <conditionalFormatting sqref="V28:V33">
    <cfRule type="cellIs" dxfId="278" priority="200" operator="equal">
      <formula>1</formula>
    </cfRule>
  </conditionalFormatting>
  <conditionalFormatting sqref="V15:V17">
    <cfRule type="cellIs" dxfId="277" priority="205" operator="equal">
      <formula>1</formula>
    </cfRule>
  </conditionalFormatting>
  <conditionalFormatting sqref="V15:V17">
    <cfRule type="cellIs" dxfId="276" priority="204" operator="equal">
      <formula>1</formula>
    </cfRule>
  </conditionalFormatting>
  <conditionalFormatting sqref="V21:V26">
    <cfRule type="cellIs" dxfId="275" priority="203" operator="equal">
      <formula>1</formula>
    </cfRule>
  </conditionalFormatting>
  <conditionalFormatting sqref="V21:V26">
    <cfRule type="cellIs" dxfId="274" priority="202" operator="equal">
      <formula>1</formula>
    </cfRule>
  </conditionalFormatting>
  <conditionalFormatting sqref="V28:V33">
    <cfRule type="cellIs" dxfId="273" priority="201" operator="equal">
      <formula>1</formula>
    </cfRule>
  </conditionalFormatting>
  <conditionalFormatting sqref="V12:V33">
    <cfRule type="cellIs" dxfId="272" priority="199" operator="equal">
      <formula>1</formula>
    </cfRule>
  </conditionalFormatting>
  <conditionalFormatting sqref="V12:V33">
    <cfRule type="cellIs" dxfId="271" priority="198" operator="equal">
      <formula>1</formula>
    </cfRule>
  </conditionalFormatting>
  <conditionalFormatting sqref="V15:V17">
    <cfRule type="cellIs" dxfId="270" priority="197" operator="equal">
      <formula>1</formula>
    </cfRule>
  </conditionalFormatting>
  <conditionalFormatting sqref="V21:V26">
    <cfRule type="cellIs" dxfId="269" priority="196" operator="equal">
      <formula>1</formula>
    </cfRule>
  </conditionalFormatting>
  <conditionalFormatting sqref="V28:V33">
    <cfRule type="cellIs" dxfId="268" priority="195" operator="equal">
      <formula>1</formula>
    </cfRule>
  </conditionalFormatting>
  <conditionalFormatting sqref="V12:V14 V18:V20 V27">
    <cfRule type="cellIs" dxfId="267" priority="194" operator="equal">
      <formula>1</formula>
    </cfRule>
  </conditionalFormatting>
  <conditionalFormatting sqref="V28:V33">
    <cfRule type="cellIs" dxfId="266" priority="188" operator="equal">
      <formula>1</formula>
    </cfRule>
  </conditionalFormatting>
  <conditionalFormatting sqref="V15:V17">
    <cfRule type="cellIs" dxfId="265" priority="193" operator="equal">
      <formula>1</formula>
    </cfRule>
  </conditionalFormatting>
  <conditionalFormatting sqref="V15:V17">
    <cfRule type="cellIs" dxfId="264" priority="192" operator="equal">
      <formula>1</formula>
    </cfRule>
  </conditionalFormatting>
  <conditionalFormatting sqref="V21:V26">
    <cfRule type="cellIs" dxfId="263" priority="191" operator="equal">
      <formula>1</formula>
    </cfRule>
  </conditionalFormatting>
  <conditionalFormatting sqref="V21:V26">
    <cfRule type="cellIs" dxfId="262" priority="190" operator="equal">
      <formula>1</formula>
    </cfRule>
  </conditionalFormatting>
  <conditionalFormatting sqref="V28:V33">
    <cfRule type="cellIs" dxfId="261" priority="189" operator="equal">
      <formula>1</formula>
    </cfRule>
  </conditionalFormatting>
  <conditionalFormatting sqref="T12:U33">
    <cfRule type="cellIs" dxfId="260" priority="187" operator="equal">
      <formula>1</formula>
    </cfRule>
  </conditionalFormatting>
  <conditionalFormatting sqref="T12:T33">
    <cfRule type="cellIs" dxfId="259" priority="186" operator="equal">
      <formula>1</formula>
    </cfRule>
  </conditionalFormatting>
  <conditionalFormatting sqref="T15:T17">
    <cfRule type="cellIs" dxfId="258" priority="185" operator="equal">
      <formula>1</formula>
    </cfRule>
  </conditionalFormatting>
  <conditionalFormatting sqref="T15:T17">
    <cfRule type="cellIs" dxfId="257" priority="184" operator="equal">
      <formula>1</formula>
    </cfRule>
  </conditionalFormatting>
  <conditionalFormatting sqref="U15:U17">
    <cfRule type="cellIs" dxfId="256" priority="183" operator="equal">
      <formula>1</formula>
    </cfRule>
  </conditionalFormatting>
  <conditionalFormatting sqref="T21:T26">
    <cfRule type="cellIs" dxfId="255" priority="182" operator="equal">
      <formula>1</formula>
    </cfRule>
  </conditionalFormatting>
  <conditionalFormatting sqref="T21:T26">
    <cfRule type="cellIs" dxfId="254" priority="181" operator="equal">
      <formula>1</formula>
    </cfRule>
  </conditionalFormatting>
  <conditionalFormatting sqref="U21:U26">
    <cfRule type="cellIs" dxfId="253" priority="180" operator="equal">
      <formula>1</formula>
    </cfRule>
  </conditionalFormatting>
  <conditionalFormatting sqref="T28:T33">
    <cfRule type="cellIs" dxfId="252" priority="179" operator="equal">
      <formula>1</formula>
    </cfRule>
  </conditionalFormatting>
  <conditionalFormatting sqref="T28:T33">
    <cfRule type="cellIs" dxfId="251" priority="178" operator="equal">
      <formula>1</formula>
    </cfRule>
  </conditionalFormatting>
  <conditionalFormatting sqref="U28:U33">
    <cfRule type="cellIs" dxfId="250" priority="177" operator="equal">
      <formula>1</formula>
    </cfRule>
  </conditionalFormatting>
  <conditionalFormatting sqref="T12:T33">
    <cfRule type="cellIs" dxfId="249" priority="176" operator="equal">
      <formula>1</formula>
    </cfRule>
  </conditionalFormatting>
  <conditionalFormatting sqref="T12:T33">
    <cfRule type="cellIs" dxfId="248" priority="175" operator="equal">
      <formula>1</formula>
    </cfRule>
  </conditionalFormatting>
  <conditionalFormatting sqref="U12:U33">
    <cfRule type="cellIs" dxfId="247" priority="174" operator="equal">
      <formula>1</formula>
    </cfRule>
  </conditionalFormatting>
  <conditionalFormatting sqref="U15:U17">
    <cfRule type="cellIs" dxfId="246" priority="173" operator="equal">
      <formula>1</formula>
    </cfRule>
  </conditionalFormatting>
  <conditionalFormatting sqref="T15:T17">
    <cfRule type="cellIs" dxfId="245" priority="172" operator="equal">
      <formula>1</formula>
    </cfRule>
  </conditionalFormatting>
  <conditionalFormatting sqref="U15:U17">
    <cfRule type="cellIs" dxfId="244" priority="171" operator="equal">
      <formula>1</formula>
    </cfRule>
  </conditionalFormatting>
  <conditionalFormatting sqref="U21:U26">
    <cfRule type="cellIs" dxfId="243" priority="170" operator="equal">
      <formula>1</formula>
    </cfRule>
  </conditionalFormatting>
  <conditionalFormatting sqref="T21:T26">
    <cfRule type="cellIs" dxfId="242" priority="169" operator="equal">
      <formula>1</formula>
    </cfRule>
  </conditionalFormatting>
  <conditionalFormatting sqref="U21:U26">
    <cfRule type="cellIs" dxfId="241" priority="168" operator="equal">
      <formula>1</formula>
    </cfRule>
  </conditionalFormatting>
  <conditionalFormatting sqref="U28:U33">
    <cfRule type="cellIs" dxfId="240" priority="167" operator="equal">
      <formula>1</formula>
    </cfRule>
  </conditionalFormatting>
  <conditionalFormatting sqref="T28:T33">
    <cfRule type="cellIs" dxfId="239" priority="166" operator="equal">
      <formula>1</formula>
    </cfRule>
  </conditionalFormatting>
  <conditionalFormatting sqref="U28:U33">
    <cfRule type="cellIs" dxfId="238" priority="165" operator="equal">
      <formula>1</formula>
    </cfRule>
  </conditionalFormatting>
  <conditionalFormatting sqref="V12:V14 V18:V20 V27">
    <cfRule type="cellIs" dxfId="237" priority="164" operator="equal">
      <formula>1</formula>
    </cfRule>
  </conditionalFormatting>
  <conditionalFormatting sqref="V28:V33">
    <cfRule type="cellIs" dxfId="236" priority="158" operator="equal">
      <formula>1</formula>
    </cfRule>
  </conditionalFormatting>
  <conditionalFormatting sqref="V15:V17">
    <cfRule type="cellIs" dxfId="235" priority="163" operator="equal">
      <formula>1</formula>
    </cfRule>
  </conditionalFormatting>
  <conditionalFormatting sqref="V15:V17">
    <cfRule type="cellIs" dxfId="234" priority="162" operator="equal">
      <formula>1</formula>
    </cfRule>
  </conditionalFormatting>
  <conditionalFormatting sqref="V21:V26">
    <cfRule type="cellIs" dxfId="233" priority="161" operator="equal">
      <formula>1</formula>
    </cfRule>
  </conditionalFormatting>
  <conditionalFormatting sqref="V21:V26">
    <cfRule type="cellIs" dxfId="232" priority="160" operator="equal">
      <formula>1</formula>
    </cfRule>
  </conditionalFormatting>
  <conditionalFormatting sqref="V28:V33">
    <cfRule type="cellIs" dxfId="231" priority="159" operator="equal">
      <formula>1</formula>
    </cfRule>
  </conditionalFormatting>
  <conditionalFormatting sqref="R12:S33">
    <cfRule type="cellIs" dxfId="230" priority="157" operator="equal">
      <formula>1</formula>
    </cfRule>
  </conditionalFormatting>
  <conditionalFormatting sqref="R12:R33">
    <cfRule type="cellIs" dxfId="229" priority="156" operator="equal">
      <formula>1</formula>
    </cfRule>
  </conditionalFormatting>
  <conditionalFormatting sqref="R15:R17">
    <cfRule type="cellIs" dxfId="228" priority="155" operator="equal">
      <formula>1</formula>
    </cfRule>
  </conditionalFormatting>
  <conditionalFormatting sqref="R15:R17">
    <cfRule type="cellIs" dxfId="227" priority="154" operator="equal">
      <formula>1</formula>
    </cfRule>
  </conditionalFormatting>
  <conditionalFormatting sqref="S15:S17">
    <cfRule type="cellIs" dxfId="226" priority="153" operator="equal">
      <formula>1</formula>
    </cfRule>
  </conditionalFormatting>
  <conditionalFormatting sqref="R21:R26">
    <cfRule type="cellIs" dxfId="225" priority="152" operator="equal">
      <formula>1</formula>
    </cfRule>
  </conditionalFormatting>
  <conditionalFormatting sqref="R21:R26">
    <cfRule type="cellIs" dxfId="224" priority="151" operator="equal">
      <formula>1</formula>
    </cfRule>
  </conditionalFormatting>
  <conditionalFormatting sqref="S21:S26">
    <cfRule type="cellIs" dxfId="223" priority="150" operator="equal">
      <formula>1</formula>
    </cfRule>
  </conditionalFormatting>
  <conditionalFormatting sqref="R28:R33">
    <cfRule type="cellIs" dxfId="222" priority="149" operator="equal">
      <formula>1</formula>
    </cfRule>
  </conditionalFormatting>
  <conditionalFormatting sqref="R28:R33">
    <cfRule type="cellIs" dxfId="221" priority="148" operator="equal">
      <formula>1</formula>
    </cfRule>
  </conditionalFormatting>
  <conditionalFormatting sqref="S28:S33">
    <cfRule type="cellIs" dxfId="220" priority="147" operator="equal">
      <formula>1</formula>
    </cfRule>
  </conditionalFormatting>
  <conditionalFormatting sqref="R12:R33">
    <cfRule type="cellIs" dxfId="219" priority="146" operator="equal">
      <formula>1</formula>
    </cfRule>
  </conditionalFormatting>
  <conditionalFormatting sqref="R12:R33">
    <cfRule type="cellIs" dxfId="218" priority="145" operator="equal">
      <formula>1</formula>
    </cfRule>
  </conditionalFormatting>
  <conditionalFormatting sqref="S12:S33">
    <cfRule type="cellIs" dxfId="217" priority="144" operator="equal">
      <formula>1</formula>
    </cfRule>
  </conditionalFormatting>
  <conditionalFormatting sqref="S15:S17">
    <cfRule type="cellIs" dxfId="216" priority="143" operator="equal">
      <formula>1</formula>
    </cfRule>
  </conditionalFormatting>
  <conditionalFormatting sqref="R15:R17">
    <cfRule type="cellIs" dxfId="215" priority="142" operator="equal">
      <formula>1</formula>
    </cfRule>
  </conditionalFormatting>
  <conditionalFormatting sqref="S15:S17">
    <cfRule type="cellIs" dxfId="214" priority="141" operator="equal">
      <formula>1</formula>
    </cfRule>
  </conditionalFormatting>
  <conditionalFormatting sqref="S21:S26">
    <cfRule type="cellIs" dxfId="213" priority="140" operator="equal">
      <formula>1</formula>
    </cfRule>
  </conditionalFormatting>
  <conditionalFormatting sqref="R21:R26">
    <cfRule type="cellIs" dxfId="212" priority="139" operator="equal">
      <formula>1</formula>
    </cfRule>
  </conditionalFormatting>
  <conditionalFormatting sqref="S21:S26">
    <cfRule type="cellIs" dxfId="211" priority="138" operator="equal">
      <formula>1</formula>
    </cfRule>
  </conditionalFormatting>
  <conditionalFormatting sqref="S28:S33">
    <cfRule type="cellIs" dxfId="210" priority="137" operator="equal">
      <formula>1</formula>
    </cfRule>
  </conditionalFormatting>
  <conditionalFormatting sqref="R28:R33">
    <cfRule type="cellIs" dxfId="209" priority="136" operator="equal">
      <formula>1</formula>
    </cfRule>
  </conditionalFormatting>
  <conditionalFormatting sqref="S28:S33">
    <cfRule type="cellIs" dxfId="208" priority="135" operator="equal">
      <formula>1</formula>
    </cfRule>
  </conditionalFormatting>
  <conditionalFormatting sqref="R12:R33">
    <cfRule type="cellIs" dxfId="207" priority="134" operator="equal">
      <formula>1</formula>
    </cfRule>
  </conditionalFormatting>
  <conditionalFormatting sqref="R12:R33">
    <cfRule type="cellIs" dxfId="206" priority="133" operator="equal">
      <formula>1</formula>
    </cfRule>
  </conditionalFormatting>
  <conditionalFormatting sqref="S12:S33">
    <cfRule type="cellIs" dxfId="205" priority="132" operator="equal">
      <formula>1</formula>
    </cfRule>
  </conditionalFormatting>
  <conditionalFormatting sqref="S15:S17">
    <cfRule type="cellIs" dxfId="204" priority="131" operator="equal">
      <formula>1</formula>
    </cfRule>
  </conditionalFormatting>
  <conditionalFormatting sqref="R15:R17">
    <cfRule type="cellIs" dxfId="203" priority="130" operator="equal">
      <formula>1</formula>
    </cfRule>
  </conditionalFormatting>
  <conditionalFormatting sqref="S15:S17">
    <cfRule type="cellIs" dxfId="202" priority="129" operator="equal">
      <formula>1</formula>
    </cfRule>
  </conditionalFormatting>
  <conditionalFormatting sqref="S21:S26">
    <cfRule type="cellIs" dxfId="201" priority="128" operator="equal">
      <formula>1</formula>
    </cfRule>
  </conditionalFormatting>
  <conditionalFormatting sqref="R21:R26">
    <cfRule type="cellIs" dxfId="200" priority="127" operator="equal">
      <formula>1</formula>
    </cfRule>
  </conditionalFormatting>
  <conditionalFormatting sqref="S21:S26">
    <cfRule type="cellIs" dxfId="199" priority="126" operator="equal">
      <formula>1</formula>
    </cfRule>
  </conditionalFormatting>
  <conditionalFormatting sqref="S28:S33">
    <cfRule type="cellIs" dxfId="198" priority="125" operator="equal">
      <formula>1</formula>
    </cfRule>
  </conditionalFormatting>
  <conditionalFormatting sqref="R28:R33">
    <cfRule type="cellIs" dxfId="197" priority="124" operator="equal">
      <formula>1</formula>
    </cfRule>
  </conditionalFormatting>
  <conditionalFormatting sqref="S28:S33">
    <cfRule type="cellIs" dxfId="196" priority="123" operator="equal">
      <formula>1</formula>
    </cfRule>
  </conditionalFormatting>
  <conditionalFormatting sqref="S12:S33">
    <cfRule type="cellIs" dxfId="195" priority="122" operator="equal">
      <formula>1</formula>
    </cfRule>
  </conditionalFormatting>
  <conditionalFormatting sqref="R12:R14 R18:R20 R27">
    <cfRule type="cellIs" dxfId="194" priority="121" operator="equal">
      <formula>1</formula>
    </cfRule>
  </conditionalFormatting>
  <conditionalFormatting sqref="S12:S33">
    <cfRule type="cellIs" dxfId="193" priority="120" operator="equal">
      <formula>1</formula>
    </cfRule>
  </conditionalFormatting>
  <conditionalFormatting sqref="S15:S17">
    <cfRule type="cellIs" dxfId="192" priority="119" operator="equal">
      <formula>1</formula>
    </cfRule>
  </conditionalFormatting>
  <conditionalFormatting sqref="S21:S26">
    <cfRule type="cellIs" dxfId="191" priority="118" operator="equal">
      <formula>1</formula>
    </cfRule>
  </conditionalFormatting>
  <conditionalFormatting sqref="S28:S33">
    <cfRule type="cellIs" dxfId="190" priority="117" operator="equal">
      <formula>1</formula>
    </cfRule>
  </conditionalFormatting>
  <conditionalFormatting sqref="R15:R17">
    <cfRule type="cellIs" dxfId="189" priority="116" operator="equal">
      <formula>1</formula>
    </cfRule>
  </conditionalFormatting>
  <conditionalFormatting sqref="R21:R26">
    <cfRule type="cellIs" dxfId="188" priority="115" operator="equal">
      <formula>1</formula>
    </cfRule>
  </conditionalFormatting>
  <conditionalFormatting sqref="R28:R33">
    <cfRule type="cellIs" dxfId="187" priority="114" operator="equal">
      <formula>1</formula>
    </cfRule>
  </conditionalFormatting>
  <conditionalFormatting sqref="R12:R33">
    <cfRule type="cellIs" dxfId="186" priority="113" operator="equal">
      <formula>1</formula>
    </cfRule>
  </conditionalFormatting>
  <conditionalFormatting sqref="R12:R33">
    <cfRule type="cellIs" dxfId="185" priority="112" operator="equal">
      <formula>1</formula>
    </cfRule>
  </conditionalFormatting>
  <conditionalFormatting sqref="S12:S33">
    <cfRule type="cellIs" dxfId="184" priority="111" operator="equal">
      <formula>1</formula>
    </cfRule>
  </conditionalFormatting>
  <conditionalFormatting sqref="S15:S17">
    <cfRule type="cellIs" dxfId="183" priority="110" operator="equal">
      <formula>1</formula>
    </cfRule>
  </conditionalFormatting>
  <conditionalFormatting sqref="R15:R17">
    <cfRule type="cellIs" dxfId="182" priority="109" operator="equal">
      <formula>1</formula>
    </cfRule>
  </conditionalFormatting>
  <conditionalFormatting sqref="S15:S17">
    <cfRule type="cellIs" dxfId="181" priority="108" operator="equal">
      <formula>1</formula>
    </cfRule>
  </conditionalFormatting>
  <conditionalFormatting sqref="S21:S26">
    <cfRule type="cellIs" dxfId="180" priority="107" operator="equal">
      <formula>1</formula>
    </cfRule>
  </conditionalFormatting>
  <conditionalFormatting sqref="R21:R26">
    <cfRule type="cellIs" dxfId="179" priority="106" operator="equal">
      <formula>1</formula>
    </cfRule>
  </conditionalFormatting>
  <conditionalFormatting sqref="S21:S26">
    <cfRule type="cellIs" dxfId="178" priority="105" operator="equal">
      <formula>1</formula>
    </cfRule>
  </conditionalFormatting>
  <conditionalFormatting sqref="S28:S33">
    <cfRule type="cellIs" dxfId="177" priority="104" operator="equal">
      <formula>1</formula>
    </cfRule>
  </conditionalFormatting>
  <conditionalFormatting sqref="R28:R33">
    <cfRule type="cellIs" dxfId="176" priority="103" operator="equal">
      <formula>1</formula>
    </cfRule>
  </conditionalFormatting>
  <conditionalFormatting sqref="S28:S33">
    <cfRule type="cellIs" dxfId="175" priority="102" operator="equal">
      <formula>1</formula>
    </cfRule>
  </conditionalFormatting>
  <conditionalFormatting sqref="S12:S33">
    <cfRule type="cellIs" dxfId="174" priority="101" operator="equal">
      <formula>1</formula>
    </cfRule>
  </conditionalFormatting>
  <conditionalFormatting sqref="R12:R14 R18:R20 R27">
    <cfRule type="cellIs" dxfId="173" priority="100" operator="equal">
      <formula>1</formula>
    </cfRule>
  </conditionalFormatting>
  <conditionalFormatting sqref="S12:S33">
    <cfRule type="cellIs" dxfId="172" priority="99" operator="equal">
      <formula>1</formula>
    </cfRule>
  </conditionalFormatting>
  <conditionalFormatting sqref="S15:S17">
    <cfRule type="cellIs" dxfId="171" priority="98" operator="equal">
      <formula>1</formula>
    </cfRule>
  </conditionalFormatting>
  <conditionalFormatting sqref="S21:S26">
    <cfRule type="cellIs" dxfId="170" priority="97" operator="equal">
      <formula>1</formula>
    </cfRule>
  </conditionalFormatting>
  <conditionalFormatting sqref="S28:S33">
    <cfRule type="cellIs" dxfId="169" priority="96" operator="equal">
      <formula>1</formula>
    </cfRule>
  </conditionalFormatting>
  <conditionalFormatting sqref="R15:R17">
    <cfRule type="cellIs" dxfId="168" priority="95" operator="equal">
      <formula>1</formula>
    </cfRule>
  </conditionalFormatting>
  <conditionalFormatting sqref="R21:R26">
    <cfRule type="cellIs" dxfId="167" priority="94" operator="equal">
      <formula>1</formula>
    </cfRule>
  </conditionalFormatting>
  <conditionalFormatting sqref="R28:R33">
    <cfRule type="cellIs" dxfId="166" priority="93" operator="equal">
      <formula>1</formula>
    </cfRule>
  </conditionalFormatting>
  <conditionalFormatting sqref="S12:S33">
    <cfRule type="cellIs" dxfId="165" priority="92" operator="equal">
      <formula>1</formula>
    </cfRule>
  </conditionalFormatting>
  <conditionalFormatting sqref="R12:R14 R18:R20 R27">
    <cfRule type="cellIs" dxfId="164" priority="91" operator="equal">
      <formula>1</formula>
    </cfRule>
  </conditionalFormatting>
  <conditionalFormatting sqref="S12:S33">
    <cfRule type="cellIs" dxfId="163" priority="90" operator="equal">
      <formula>1</formula>
    </cfRule>
  </conditionalFormatting>
  <conditionalFormatting sqref="S15:S17">
    <cfRule type="cellIs" dxfId="162" priority="89" operator="equal">
      <formula>1</formula>
    </cfRule>
  </conditionalFormatting>
  <conditionalFormatting sqref="S21:S26">
    <cfRule type="cellIs" dxfId="161" priority="88" operator="equal">
      <formula>1</formula>
    </cfRule>
  </conditionalFormatting>
  <conditionalFormatting sqref="S28:S33">
    <cfRule type="cellIs" dxfId="160" priority="87" operator="equal">
      <formula>1</formula>
    </cfRule>
  </conditionalFormatting>
  <conditionalFormatting sqref="R15:R17">
    <cfRule type="cellIs" dxfId="159" priority="86" operator="equal">
      <formula>1</formula>
    </cfRule>
  </conditionalFormatting>
  <conditionalFormatting sqref="R21:R26">
    <cfRule type="cellIs" dxfId="158" priority="85" operator="equal">
      <formula>1</formula>
    </cfRule>
  </conditionalFormatting>
  <conditionalFormatting sqref="R28:R33">
    <cfRule type="cellIs" dxfId="157" priority="84" operator="equal">
      <formula>1</formula>
    </cfRule>
  </conditionalFormatting>
  <conditionalFormatting sqref="S12:S14 S18:S20 S27">
    <cfRule type="cellIs" dxfId="156" priority="83" operator="equal">
      <formula>1</formula>
    </cfRule>
  </conditionalFormatting>
  <conditionalFormatting sqref="S28:S33">
    <cfRule type="cellIs" dxfId="155" priority="77" operator="equal">
      <formula>1</formula>
    </cfRule>
  </conditionalFormatting>
  <conditionalFormatting sqref="S15:S17">
    <cfRule type="cellIs" dxfId="154" priority="82" operator="equal">
      <formula>1</formula>
    </cfRule>
  </conditionalFormatting>
  <conditionalFormatting sqref="S15:S17">
    <cfRule type="cellIs" dxfId="153" priority="81" operator="equal">
      <formula>1</formula>
    </cfRule>
  </conditionalFormatting>
  <conditionalFormatting sqref="S21:S26">
    <cfRule type="cellIs" dxfId="152" priority="80" operator="equal">
      <formula>1</formula>
    </cfRule>
  </conditionalFormatting>
  <conditionalFormatting sqref="S21:S26">
    <cfRule type="cellIs" dxfId="151" priority="79" operator="equal">
      <formula>1</formula>
    </cfRule>
  </conditionalFormatting>
  <conditionalFormatting sqref="S28:S33">
    <cfRule type="cellIs" dxfId="150" priority="78" operator="equal">
      <formula>1</formula>
    </cfRule>
  </conditionalFormatting>
  <conditionalFormatting sqref="V12:V33">
    <cfRule type="cellIs" dxfId="149" priority="76" operator="equal">
      <formula>1</formula>
    </cfRule>
  </conditionalFormatting>
  <conditionalFormatting sqref="V12:V33">
    <cfRule type="cellIs" dxfId="148" priority="75" operator="equal">
      <formula>1</formula>
    </cfRule>
  </conditionalFormatting>
  <conditionalFormatting sqref="V15:V17">
    <cfRule type="cellIs" dxfId="147" priority="74" operator="equal">
      <formula>1</formula>
    </cfRule>
  </conditionalFormatting>
  <conditionalFormatting sqref="V21:V26">
    <cfRule type="cellIs" dxfId="146" priority="73" operator="equal">
      <formula>1</formula>
    </cfRule>
  </conditionalFormatting>
  <conditionalFormatting sqref="V28:V33">
    <cfRule type="cellIs" dxfId="145" priority="72" operator="equal">
      <formula>1</formula>
    </cfRule>
  </conditionalFormatting>
  <conditionalFormatting sqref="V12:V14 V18:V20 V27">
    <cfRule type="cellIs" dxfId="144" priority="71" operator="equal">
      <formula>1</formula>
    </cfRule>
  </conditionalFormatting>
  <conditionalFormatting sqref="V28:V33">
    <cfRule type="cellIs" dxfId="143" priority="65" operator="equal">
      <formula>1</formula>
    </cfRule>
  </conditionalFormatting>
  <conditionalFormatting sqref="V15:V17">
    <cfRule type="cellIs" dxfId="142" priority="70" operator="equal">
      <formula>1</formula>
    </cfRule>
  </conditionalFormatting>
  <conditionalFormatting sqref="V15:V17">
    <cfRule type="cellIs" dxfId="141" priority="69" operator="equal">
      <formula>1</formula>
    </cfRule>
  </conditionalFormatting>
  <conditionalFormatting sqref="V21:V26">
    <cfRule type="cellIs" dxfId="140" priority="68" operator="equal">
      <formula>1</formula>
    </cfRule>
  </conditionalFormatting>
  <conditionalFormatting sqref="V21:V26">
    <cfRule type="cellIs" dxfId="139" priority="67" operator="equal">
      <formula>1</formula>
    </cfRule>
  </conditionalFormatting>
  <conditionalFormatting sqref="V28:V33">
    <cfRule type="cellIs" dxfId="138" priority="66" operator="equal">
      <formula>1</formula>
    </cfRule>
  </conditionalFormatting>
  <conditionalFormatting sqref="V12:V14 V18:V20 V27">
    <cfRule type="cellIs" dxfId="137" priority="64" operator="equal">
      <formula>1</formula>
    </cfRule>
  </conditionalFormatting>
  <conditionalFormatting sqref="V28:V33">
    <cfRule type="cellIs" dxfId="136" priority="58" operator="equal">
      <formula>1</formula>
    </cfRule>
  </conditionalFormatting>
  <conditionalFormatting sqref="V15:V17">
    <cfRule type="cellIs" dxfId="135" priority="63" operator="equal">
      <formula>1</formula>
    </cfRule>
  </conditionalFormatting>
  <conditionalFormatting sqref="V15:V17">
    <cfRule type="cellIs" dxfId="134" priority="62" operator="equal">
      <formula>1</formula>
    </cfRule>
  </conditionalFormatting>
  <conditionalFormatting sqref="V21:V26">
    <cfRule type="cellIs" dxfId="133" priority="61" operator="equal">
      <formula>1</formula>
    </cfRule>
  </conditionalFormatting>
  <conditionalFormatting sqref="V21:V26">
    <cfRule type="cellIs" dxfId="132" priority="60" operator="equal">
      <formula>1</formula>
    </cfRule>
  </conditionalFormatting>
  <conditionalFormatting sqref="V28:V33">
    <cfRule type="cellIs" dxfId="131" priority="59" operator="equal">
      <formula>1</formula>
    </cfRule>
  </conditionalFormatting>
  <conditionalFormatting sqref="T12:U33">
    <cfRule type="cellIs" dxfId="130" priority="57" operator="equal">
      <formula>1</formula>
    </cfRule>
  </conditionalFormatting>
  <conditionalFormatting sqref="T12:T33">
    <cfRule type="cellIs" dxfId="129" priority="56" operator="equal">
      <formula>1</formula>
    </cfRule>
  </conditionalFormatting>
  <conditionalFormatting sqref="T15:T17">
    <cfRule type="cellIs" dxfId="128" priority="55" operator="equal">
      <formula>1</formula>
    </cfRule>
  </conditionalFormatting>
  <conditionalFormatting sqref="T15:T17">
    <cfRule type="cellIs" dxfId="127" priority="54" operator="equal">
      <formula>1</formula>
    </cfRule>
  </conditionalFormatting>
  <conditionalFormatting sqref="U15:U17">
    <cfRule type="cellIs" dxfId="126" priority="53" operator="equal">
      <formula>1</formula>
    </cfRule>
  </conditionalFormatting>
  <conditionalFormatting sqref="T21:T26">
    <cfRule type="cellIs" dxfId="125" priority="52" operator="equal">
      <formula>1</formula>
    </cfRule>
  </conditionalFormatting>
  <conditionalFormatting sqref="T21:T26">
    <cfRule type="cellIs" dxfId="124" priority="51" operator="equal">
      <formula>1</formula>
    </cfRule>
  </conditionalFormatting>
  <conditionalFormatting sqref="U21:U26">
    <cfRule type="cellIs" dxfId="123" priority="50" operator="equal">
      <formula>1</formula>
    </cfRule>
  </conditionalFormatting>
  <conditionalFormatting sqref="T28:T33">
    <cfRule type="cellIs" dxfId="122" priority="49" operator="equal">
      <formula>1</formula>
    </cfRule>
  </conditionalFormatting>
  <conditionalFormatting sqref="T28:T33">
    <cfRule type="cellIs" dxfId="121" priority="48" operator="equal">
      <formula>1</formula>
    </cfRule>
  </conditionalFormatting>
  <conditionalFormatting sqref="U28:U33">
    <cfRule type="cellIs" dxfId="120" priority="47" operator="equal">
      <formula>1</formula>
    </cfRule>
  </conditionalFormatting>
  <conditionalFormatting sqref="T12:T33">
    <cfRule type="cellIs" dxfId="119" priority="46" operator="equal">
      <formula>1</formula>
    </cfRule>
  </conditionalFormatting>
  <conditionalFormatting sqref="T12:T33">
    <cfRule type="cellIs" dxfId="118" priority="45" operator="equal">
      <formula>1</formula>
    </cfRule>
  </conditionalFormatting>
  <conditionalFormatting sqref="U12:U33">
    <cfRule type="cellIs" dxfId="117" priority="44" operator="equal">
      <formula>1</formula>
    </cfRule>
  </conditionalFormatting>
  <conditionalFormatting sqref="U15:U17">
    <cfRule type="cellIs" dxfId="116" priority="43" operator="equal">
      <formula>1</formula>
    </cfRule>
  </conditionalFormatting>
  <conditionalFormatting sqref="T15:T17">
    <cfRule type="cellIs" dxfId="115" priority="42" operator="equal">
      <formula>1</formula>
    </cfRule>
  </conditionalFormatting>
  <conditionalFormatting sqref="U15:U17">
    <cfRule type="cellIs" dxfId="114" priority="41" operator="equal">
      <formula>1</formula>
    </cfRule>
  </conditionalFormatting>
  <conditionalFormatting sqref="U21:U26">
    <cfRule type="cellIs" dxfId="113" priority="40" operator="equal">
      <formula>1</formula>
    </cfRule>
  </conditionalFormatting>
  <conditionalFormatting sqref="T21:T26">
    <cfRule type="cellIs" dxfId="112" priority="39" operator="equal">
      <formula>1</formula>
    </cfRule>
  </conditionalFormatting>
  <conditionalFormatting sqref="U21:U26">
    <cfRule type="cellIs" dxfId="111" priority="38" operator="equal">
      <formula>1</formula>
    </cfRule>
  </conditionalFormatting>
  <conditionalFormatting sqref="U28:U33">
    <cfRule type="cellIs" dxfId="110" priority="37" operator="equal">
      <formula>1</formula>
    </cfRule>
  </conditionalFormatting>
  <conditionalFormatting sqref="T28:T33">
    <cfRule type="cellIs" dxfId="109" priority="36" operator="equal">
      <formula>1</formula>
    </cfRule>
  </conditionalFormatting>
  <conditionalFormatting sqref="U28:U33">
    <cfRule type="cellIs" dxfId="108" priority="35" operator="equal">
      <formula>1</formula>
    </cfRule>
  </conditionalFormatting>
  <conditionalFormatting sqref="T12:T33">
    <cfRule type="cellIs" dxfId="107" priority="34" operator="equal">
      <formula>1</formula>
    </cfRule>
  </conditionalFormatting>
  <conditionalFormatting sqref="T12:T33">
    <cfRule type="cellIs" dxfId="106" priority="33" operator="equal">
      <formula>1</formula>
    </cfRule>
  </conditionalFormatting>
  <conditionalFormatting sqref="U12:U33">
    <cfRule type="cellIs" dxfId="105" priority="32" operator="equal">
      <formula>1</formula>
    </cfRule>
  </conditionalFormatting>
  <conditionalFormatting sqref="U15:U17">
    <cfRule type="cellIs" dxfId="104" priority="31" operator="equal">
      <formula>1</formula>
    </cfRule>
  </conditionalFormatting>
  <conditionalFormatting sqref="T15:T17">
    <cfRule type="cellIs" dxfId="103" priority="30" operator="equal">
      <formula>1</formula>
    </cfRule>
  </conditionalFormatting>
  <conditionalFormatting sqref="U15:U17">
    <cfRule type="cellIs" dxfId="102" priority="29" operator="equal">
      <formula>1</formula>
    </cfRule>
  </conditionalFormatting>
  <conditionalFormatting sqref="U21:U26">
    <cfRule type="cellIs" dxfId="101" priority="28" operator="equal">
      <formula>1</formula>
    </cfRule>
  </conditionalFormatting>
  <conditionalFormatting sqref="T21:T26">
    <cfRule type="cellIs" dxfId="100" priority="27" operator="equal">
      <formula>1</formula>
    </cfRule>
  </conditionalFormatting>
  <conditionalFormatting sqref="U21:U26">
    <cfRule type="cellIs" dxfId="99" priority="26" operator="equal">
      <formula>1</formula>
    </cfRule>
  </conditionalFormatting>
  <conditionalFormatting sqref="U28:U33">
    <cfRule type="cellIs" dxfId="98" priority="25" operator="equal">
      <formula>1</formula>
    </cfRule>
  </conditionalFormatting>
  <conditionalFormatting sqref="T28:T33">
    <cfRule type="cellIs" dxfId="97" priority="24" operator="equal">
      <formula>1</formula>
    </cfRule>
  </conditionalFormatting>
  <conditionalFormatting sqref="U28:U33">
    <cfRule type="cellIs" dxfId="96" priority="23" operator="equal">
      <formula>1</formula>
    </cfRule>
  </conditionalFormatting>
  <conditionalFormatting sqref="U12:U33">
    <cfRule type="cellIs" dxfId="95" priority="22" operator="equal">
      <formula>1</formula>
    </cfRule>
  </conditionalFormatting>
  <conditionalFormatting sqref="T12:T14 T18:T20 T27">
    <cfRule type="cellIs" dxfId="94" priority="21" operator="equal">
      <formula>1</formula>
    </cfRule>
  </conditionalFormatting>
  <conditionalFormatting sqref="U12:U33">
    <cfRule type="cellIs" dxfId="93" priority="20" operator="equal">
      <formula>1</formula>
    </cfRule>
  </conditionalFormatting>
  <conditionalFormatting sqref="U15:U17">
    <cfRule type="cellIs" dxfId="92" priority="19" operator="equal">
      <formula>1</formula>
    </cfRule>
  </conditionalFormatting>
  <conditionalFormatting sqref="U21:U26">
    <cfRule type="cellIs" dxfId="91" priority="18" operator="equal">
      <formula>1</formula>
    </cfRule>
  </conditionalFormatting>
  <conditionalFormatting sqref="U28:U33">
    <cfRule type="cellIs" dxfId="90" priority="17" operator="equal">
      <formula>1</formula>
    </cfRule>
  </conditionalFormatting>
  <conditionalFormatting sqref="T15:T17">
    <cfRule type="cellIs" dxfId="89" priority="16" operator="equal">
      <formula>1</formula>
    </cfRule>
  </conditionalFormatting>
  <conditionalFormatting sqref="T21:T26">
    <cfRule type="cellIs" dxfId="88" priority="15" operator="equal">
      <formula>1</formula>
    </cfRule>
  </conditionalFormatting>
  <conditionalFormatting sqref="T28:T33">
    <cfRule type="cellIs" dxfId="87" priority="14" operator="equal">
      <formula>1</formula>
    </cfRule>
  </conditionalFormatting>
  <conditionalFormatting sqref="V12:V33">
    <cfRule type="cellIs" dxfId="86" priority="13" operator="equal">
      <formula>1</formula>
    </cfRule>
  </conditionalFormatting>
  <conditionalFormatting sqref="V12:V33">
    <cfRule type="cellIs" dxfId="85" priority="12" operator="equal">
      <formula>1</formula>
    </cfRule>
  </conditionalFormatting>
  <conditionalFormatting sqref="V15:V17">
    <cfRule type="cellIs" dxfId="84" priority="11" operator="equal">
      <formula>1</formula>
    </cfRule>
  </conditionalFormatting>
  <conditionalFormatting sqref="V15:V17">
    <cfRule type="cellIs" dxfId="83" priority="10" operator="equal">
      <formula>1</formula>
    </cfRule>
  </conditionalFormatting>
  <conditionalFormatting sqref="V21:V26">
    <cfRule type="cellIs" dxfId="82" priority="9" operator="equal">
      <formula>1</formula>
    </cfRule>
  </conditionalFormatting>
  <conditionalFormatting sqref="V21:V26">
    <cfRule type="cellIs" dxfId="81" priority="8" operator="equal">
      <formula>1</formula>
    </cfRule>
  </conditionalFormatting>
  <conditionalFormatting sqref="V28:V33">
    <cfRule type="cellIs" dxfId="80" priority="7" operator="equal">
      <formula>1</formula>
    </cfRule>
  </conditionalFormatting>
  <conditionalFormatting sqref="V28:V33">
    <cfRule type="cellIs" dxfId="79" priority="6" operator="equal">
      <formula>1</formula>
    </cfRule>
  </conditionalFormatting>
  <conditionalFormatting sqref="V12:V33">
    <cfRule type="cellIs" dxfId="78" priority="5" operator="equal">
      <formula>1</formula>
    </cfRule>
  </conditionalFormatting>
  <conditionalFormatting sqref="V12:V33">
    <cfRule type="cellIs" dxfId="77" priority="4" operator="equal">
      <formula>1</formula>
    </cfRule>
  </conditionalFormatting>
  <conditionalFormatting sqref="V15:V17">
    <cfRule type="cellIs" dxfId="76" priority="3" operator="equal">
      <formula>1</formula>
    </cfRule>
  </conditionalFormatting>
  <conditionalFormatting sqref="V21:V26">
    <cfRule type="cellIs" dxfId="75" priority="2" operator="equal">
      <formula>1</formula>
    </cfRule>
  </conditionalFormatting>
  <conditionalFormatting sqref="V28:V33">
    <cfRule type="cellIs" dxfId="74" priority="1" operator="equal">
      <formula>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32" operator="lessThan" id="{FB83958B-D105-467B-8F81-AC240EF800D6}">
            <xm:f>Отчёт!$C$2</xm:f>
            <x14:dxf>
              <fill>
                <patternFill>
                  <bgColor rgb="FFF4C7C3"/>
                </patternFill>
              </fill>
            </x14:dxf>
          </x14:cfRule>
          <xm:sqref>N3:N33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zoomScale="55" zoomScaleNormal="55" workbookViewId="0">
      <pane xSplit="4" ySplit="2" topLeftCell="K3" activePane="bottomRight" state="frozen"/>
      <selection pane="topRight" activeCell="E1" sqref="E1"/>
      <selection pane="bottomLeft" activeCell="A3" sqref="A3"/>
      <selection pane="bottomRight" activeCell="AA36" sqref="AA36"/>
    </sheetView>
  </sheetViews>
  <sheetFormatPr defaultColWidth="14.42578125" defaultRowHeight="15" customHeight="1"/>
  <cols>
    <col min="1" max="3" width="5.5703125" customWidth="1"/>
    <col min="4" max="4" width="44.85546875" customWidth="1"/>
    <col min="5" max="11" width="9.140625" customWidth="1"/>
    <col min="12" max="12" width="9.5703125" customWidth="1"/>
    <col min="13" max="13" width="11.28515625" customWidth="1"/>
    <col min="14" max="14" width="9.5703125" customWidth="1"/>
    <col min="15" max="15" width="8.140625" customWidth="1"/>
    <col min="16" max="16" width="11" customWidth="1"/>
    <col min="17" max="17" width="13" customWidth="1"/>
    <col min="18" max="18" width="12.140625" customWidth="1"/>
    <col min="19" max="19" width="10.5703125" customWidth="1"/>
    <col min="20" max="20" width="10.42578125" customWidth="1"/>
    <col min="21" max="21" width="12.28515625" customWidth="1"/>
    <col min="22" max="22" width="11.140625" customWidth="1"/>
    <col min="23" max="23" width="12.140625" customWidth="1"/>
    <col min="24" max="24" width="11.140625" customWidth="1"/>
    <col min="25" max="25" width="11" customWidth="1"/>
    <col min="26" max="26" width="11.42578125" customWidth="1"/>
    <col min="27" max="27" width="8.140625" customWidth="1"/>
    <col min="28" max="28" width="8.7109375" customWidth="1"/>
    <col min="29" max="29" width="35.140625" customWidth="1"/>
    <col min="30" max="30" width="8.7109375" customWidth="1"/>
    <col min="31" max="31" width="4.42578125" customWidth="1"/>
  </cols>
  <sheetData>
    <row r="1" spans="1:35" ht="12.75" customHeight="1">
      <c r="B1" s="26"/>
      <c r="D1" s="30"/>
      <c r="L1" s="31">
        <f>SUM(L3:L32)</f>
        <v>54340</v>
      </c>
      <c r="M1" s="83"/>
      <c r="N1" s="83"/>
      <c r="AB1" s="118"/>
      <c r="AC1" s="34"/>
      <c r="AF1" s="277" t="s">
        <v>798</v>
      </c>
      <c r="AG1" s="277"/>
      <c r="AH1" s="278"/>
      <c r="AI1" s="278"/>
    </row>
    <row r="2" spans="1:35" ht="120" customHeight="1">
      <c r="A2" s="35" t="s">
        <v>29</v>
      </c>
      <c r="B2" s="8" t="s">
        <v>30</v>
      </c>
      <c r="C2" s="102" t="s">
        <v>31</v>
      </c>
      <c r="D2" s="36" t="s">
        <v>32</v>
      </c>
      <c r="E2" s="37" t="s">
        <v>33</v>
      </c>
      <c r="F2" s="38" t="s">
        <v>34</v>
      </c>
      <c r="G2" s="37" t="s">
        <v>35</v>
      </c>
      <c r="H2" s="37" t="s">
        <v>36</v>
      </c>
      <c r="I2" s="38" t="s">
        <v>37</v>
      </c>
      <c r="J2" s="39" t="s">
        <v>38</v>
      </c>
      <c r="K2" s="37" t="s">
        <v>39</v>
      </c>
      <c r="L2" s="37" t="s">
        <v>40</v>
      </c>
      <c r="M2" s="42" t="s">
        <v>41</v>
      </c>
      <c r="N2" s="228" t="s">
        <v>43</v>
      </c>
      <c r="O2" s="243" t="s">
        <v>42</v>
      </c>
      <c r="P2" s="43" t="s">
        <v>150</v>
      </c>
      <c r="Q2" s="43" t="s">
        <v>151</v>
      </c>
      <c r="R2" s="43" t="s">
        <v>152</v>
      </c>
      <c r="S2" s="43" t="s">
        <v>47</v>
      </c>
      <c r="T2" s="43" t="s">
        <v>48</v>
      </c>
      <c r="U2" s="43" t="s">
        <v>49</v>
      </c>
      <c r="V2" s="43" t="s">
        <v>50</v>
      </c>
      <c r="W2" s="43" t="s">
        <v>51</v>
      </c>
      <c r="X2" s="43" t="s">
        <v>153</v>
      </c>
      <c r="Y2" s="43" t="s">
        <v>154</v>
      </c>
      <c r="Z2" s="43" t="s">
        <v>155</v>
      </c>
      <c r="AA2" s="40" t="s">
        <v>60</v>
      </c>
      <c r="AB2" s="121" t="s">
        <v>5</v>
      </c>
      <c r="AC2" s="43" t="s">
        <v>61</v>
      </c>
      <c r="AD2" s="30" t="s">
        <v>62</v>
      </c>
      <c r="AE2" s="252"/>
      <c r="AF2" s="253" t="s">
        <v>799</v>
      </c>
      <c r="AG2" s="254" t="s">
        <v>800</v>
      </c>
      <c r="AH2" s="255" t="s">
        <v>801</v>
      </c>
      <c r="AI2" s="256" t="s">
        <v>802</v>
      </c>
    </row>
    <row r="3" spans="1:35" ht="12.75" customHeight="1">
      <c r="A3" s="58">
        <v>260</v>
      </c>
      <c r="B3" s="59" t="s">
        <v>63</v>
      </c>
      <c r="C3" s="58" t="s">
        <v>1</v>
      </c>
      <c r="D3" s="47" t="s">
        <v>156</v>
      </c>
      <c r="E3" s="48">
        <f>NETWORKDAYS(Итого!C$2,Отчёт!C$2,Итого!C$3)</f>
        <v>14</v>
      </c>
      <c r="F3" s="49">
        <v>0.5</v>
      </c>
      <c r="G3" s="48">
        <v>2</v>
      </c>
      <c r="H3" s="50">
        <f t="shared" ref="H3:H32" si="0">G3*F3</f>
        <v>1</v>
      </c>
      <c r="I3" s="51">
        <v>9</v>
      </c>
      <c r="J3" s="52">
        <f t="shared" ref="J3:J32" si="1">H3*E3</f>
        <v>14</v>
      </c>
      <c r="K3" s="53">
        <v>130</v>
      </c>
      <c r="L3" s="128">
        <f t="shared" ref="L3:L32" si="2">K3*J3</f>
        <v>1820</v>
      </c>
      <c r="M3" s="227"/>
      <c r="N3" s="231">
        <v>43179</v>
      </c>
      <c r="O3" s="244">
        <v>11</v>
      </c>
      <c r="P3" s="232">
        <v>1</v>
      </c>
      <c r="Q3" s="232">
        <v>1</v>
      </c>
      <c r="R3" s="232">
        <v>1</v>
      </c>
      <c r="S3" s="232">
        <v>1</v>
      </c>
      <c r="T3" s="232">
        <v>1</v>
      </c>
      <c r="U3" s="232">
        <v>1</v>
      </c>
      <c r="V3" s="232">
        <v>1</v>
      </c>
      <c r="W3" s="232">
        <v>1</v>
      </c>
      <c r="X3" s="232">
        <v>1</v>
      </c>
      <c r="Y3" s="232">
        <v>1</v>
      </c>
      <c r="Z3" s="232">
        <v>1</v>
      </c>
      <c r="AA3" s="55">
        <f t="shared" ref="AA3:AA32" si="3">COUNTIF(P3:Z3,1)</f>
        <v>11</v>
      </c>
      <c r="AB3" s="56">
        <f t="shared" ref="AB3:AB32" si="4">AA3/O3</f>
        <v>1</v>
      </c>
      <c r="AC3" s="94"/>
      <c r="AD3" s="18" t="str">
        <f t="shared" ref="AD3:AD19" si="5">IF(OR(AND(E3&gt;0,AB3&gt;0),AND(E3=0,AB3=0)),"-","Что-то не так!")</f>
        <v>-</v>
      </c>
      <c r="AE3" s="252"/>
    </row>
    <row r="4" spans="1:35" ht="12.75" customHeight="1">
      <c r="A4" s="58">
        <v>261</v>
      </c>
      <c r="B4" s="59" t="s">
        <v>63</v>
      </c>
      <c r="C4" s="58" t="s">
        <v>1</v>
      </c>
      <c r="D4" s="60" t="s">
        <v>166</v>
      </c>
      <c r="E4" s="48">
        <f>NETWORKDAYS(Итого!C$2,Отчёт!C$2,Итого!C$3)</f>
        <v>14</v>
      </c>
      <c r="F4" s="49">
        <v>0.5</v>
      </c>
      <c r="G4" s="61">
        <v>2</v>
      </c>
      <c r="H4" s="50">
        <f t="shared" si="0"/>
        <v>1</v>
      </c>
      <c r="I4" s="63">
        <v>9</v>
      </c>
      <c r="J4" s="52">
        <f t="shared" si="1"/>
        <v>14</v>
      </c>
      <c r="K4" s="65">
        <v>130</v>
      </c>
      <c r="L4" s="132">
        <f t="shared" si="2"/>
        <v>1820</v>
      </c>
      <c r="M4" s="102"/>
      <c r="N4" s="231">
        <v>43179</v>
      </c>
      <c r="O4" s="244">
        <v>11</v>
      </c>
      <c r="P4" s="232">
        <v>1</v>
      </c>
      <c r="Q4" s="232">
        <v>1</v>
      </c>
      <c r="R4" s="232">
        <v>1</v>
      </c>
      <c r="S4" s="232">
        <v>1</v>
      </c>
      <c r="T4" s="232">
        <v>1</v>
      </c>
      <c r="U4" s="232">
        <v>1</v>
      </c>
      <c r="V4" s="232">
        <v>1</v>
      </c>
      <c r="W4" s="232">
        <v>1</v>
      </c>
      <c r="X4" s="232">
        <v>1</v>
      </c>
      <c r="Y4" s="232">
        <v>1</v>
      </c>
      <c r="Z4" s="232">
        <v>1</v>
      </c>
      <c r="AA4" s="67">
        <f t="shared" si="3"/>
        <v>11</v>
      </c>
      <c r="AB4" s="68">
        <f t="shared" si="4"/>
        <v>1</v>
      </c>
      <c r="AC4" s="57"/>
      <c r="AD4" s="18" t="str">
        <f t="shared" si="5"/>
        <v>-</v>
      </c>
      <c r="AE4" s="252"/>
    </row>
    <row r="5" spans="1:35" ht="12.75" customHeight="1">
      <c r="A5" s="58">
        <v>262</v>
      </c>
      <c r="B5" s="59" t="s">
        <v>63</v>
      </c>
      <c r="C5" s="58" t="s">
        <v>1</v>
      </c>
      <c r="D5" s="60" t="s">
        <v>170</v>
      </c>
      <c r="E5" s="48">
        <f>NETWORKDAYS(Итого!C$2,Отчёт!C$2,Итого!C$3)</f>
        <v>14</v>
      </c>
      <c r="F5" s="49">
        <v>0.5</v>
      </c>
      <c r="G5" s="61">
        <v>2</v>
      </c>
      <c r="H5" s="50">
        <f t="shared" si="0"/>
        <v>1</v>
      </c>
      <c r="I5" s="63">
        <v>9</v>
      </c>
      <c r="J5" s="52">
        <f t="shared" si="1"/>
        <v>14</v>
      </c>
      <c r="K5" s="65">
        <v>130</v>
      </c>
      <c r="L5" s="132">
        <f t="shared" si="2"/>
        <v>1820</v>
      </c>
      <c r="M5" s="102"/>
      <c r="N5" s="231">
        <v>43179</v>
      </c>
      <c r="O5" s="244">
        <v>11</v>
      </c>
      <c r="P5" s="232">
        <v>1</v>
      </c>
      <c r="Q5" s="232">
        <v>1</v>
      </c>
      <c r="R5" s="232">
        <v>1</v>
      </c>
      <c r="S5" s="232">
        <v>1</v>
      </c>
      <c r="T5" s="232">
        <v>1</v>
      </c>
      <c r="U5" s="232">
        <v>1</v>
      </c>
      <c r="V5" s="232">
        <v>1</v>
      </c>
      <c r="W5" s="232">
        <v>1</v>
      </c>
      <c r="X5" s="232">
        <v>1</v>
      </c>
      <c r="Y5" s="232">
        <v>1</v>
      </c>
      <c r="Z5" s="232">
        <v>1</v>
      </c>
      <c r="AA5" s="67">
        <f t="shared" si="3"/>
        <v>11</v>
      </c>
      <c r="AB5" s="68">
        <f t="shared" si="4"/>
        <v>1</v>
      </c>
      <c r="AC5" s="57"/>
      <c r="AD5" s="18" t="str">
        <f t="shared" si="5"/>
        <v>-</v>
      </c>
      <c r="AE5" s="252"/>
    </row>
    <row r="6" spans="1:35" ht="12.75" customHeight="1">
      <c r="A6" s="58">
        <v>263</v>
      </c>
      <c r="B6" s="59" t="s">
        <v>63</v>
      </c>
      <c r="C6" s="58" t="s">
        <v>1</v>
      </c>
      <c r="D6" s="60" t="s">
        <v>172</v>
      </c>
      <c r="E6" s="48">
        <f>NETWORKDAYS(Итого!C$2,Отчёт!C$2,Итого!C$3)</f>
        <v>14</v>
      </c>
      <c r="F6" s="49">
        <v>0.5</v>
      </c>
      <c r="G6" s="61">
        <v>2</v>
      </c>
      <c r="H6" s="50">
        <f t="shared" si="0"/>
        <v>1</v>
      </c>
      <c r="I6" s="63">
        <v>9</v>
      </c>
      <c r="J6" s="52">
        <f t="shared" si="1"/>
        <v>14</v>
      </c>
      <c r="K6" s="65">
        <v>130</v>
      </c>
      <c r="L6" s="132">
        <f t="shared" si="2"/>
        <v>1820</v>
      </c>
      <c r="M6" s="102"/>
      <c r="N6" s="231">
        <v>43179</v>
      </c>
      <c r="O6" s="244">
        <v>11</v>
      </c>
      <c r="P6" s="232">
        <v>1</v>
      </c>
      <c r="Q6" s="232">
        <v>1</v>
      </c>
      <c r="R6" s="232">
        <v>1</v>
      </c>
      <c r="S6" s="232">
        <v>1</v>
      </c>
      <c r="T6" s="232">
        <v>1</v>
      </c>
      <c r="U6" s="232">
        <v>1</v>
      </c>
      <c r="V6" s="232">
        <v>1</v>
      </c>
      <c r="W6" s="232">
        <v>1</v>
      </c>
      <c r="X6" s="232">
        <v>1</v>
      </c>
      <c r="Y6" s="232">
        <v>1</v>
      </c>
      <c r="Z6" s="232">
        <v>1</v>
      </c>
      <c r="AA6" s="67">
        <f t="shared" si="3"/>
        <v>11</v>
      </c>
      <c r="AB6" s="68">
        <f t="shared" si="4"/>
        <v>1</v>
      </c>
      <c r="AC6" s="94"/>
      <c r="AD6" s="18" t="str">
        <f t="shared" si="5"/>
        <v>-</v>
      </c>
      <c r="AE6" s="252"/>
    </row>
    <row r="7" spans="1:35" ht="12.75" customHeight="1">
      <c r="A7" s="58">
        <v>264</v>
      </c>
      <c r="B7" s="59" t="s">
        <v>63</v>
      </c>
      <c r="C7" s="58" t="s">
        <v>1</v>
      </c>
      <c r="D7" s="60" t="s">
        <v>176</v>
      </c>
      <c r="E7" s="48">
        <f>NETWORKDAYS(Итого!C$2,Отчёт!C$2,Итого!C$3)</f>
        <v>14</v>
      </c>
      <c r="F7" s="49">
        <v>0.5</v>
      </c>
      <c r="G7" s="61">
        <v>2</v>
      </c>
      <c r="H7" s="50">
        <f t="shared" si="0"/>
        <v>1</v>
      </c>
      <c r="I7" s="63">
        <v>9</v>
      </c>
      <c r="J7" s="52">
        <f t="shared" si="1"/>
        <v>14</v>
      </c>
      <c r="K7" s="65">
        <v>130</v>
      </c>
      <c r="L7" s="132">
        <f t="shared" si="2"/>
        <v>1820</v>
      </c>
      <c r="M7" s="102"/>
      <c r="N7" s="231">
        <v>43179</v>
      </c>
      <c r="O7" s="244">
        <v>11</v>
      </c>
      <c r="P7" s="232">
        <v>1</v>
      </c>
      <c r="Q7" s="232">
        <v>1</v>
      </c>
      <c r="R7" s="232">
        <v>1</v>
      </c>
      <c r="S7" s="232">
        <v>1</v>
      </c>
      <c r="T7" s="232">
        <v>1</v>
      </c>
      <c r="U7" s="232">
        <v>1</v>
      </c>
      <c r="V7" s="232">
        <v>1</v>
      </c>
      <c r="W7" s="232">
        <v>1</v>
      </c>
      <c r="X7" s="232">
        <v>1</v>
      </c>
      <c r="Y7" s="232">
        <v>1</v>
      </c>
      <c r="Z7" s="232">
        <v>1</v>
      </c>
      <c r="AA7" s="67">
        <f t="shared" si="3"/>
        <v>11</v>
      </c>
      <c r="AB7" s="68">
        <f t="shared" si="4"/>
        <v>1</v>
      </c>
      <c r="AC7" s="57"/>
      <c r="AD7" s="18" t="str">
        <f t="shared" si="5"/>
        <v>-</v>
      </c>
      <c r="AE7" s="252"/>
    </row>
    <row r="8" spans="1:35" ht="12.75" customHeight="1">
      <c r="A8" s="58">
        <v>265</v>
      </c>
      <c r="B8" s="59" t="s">
        <v>63</v>
      </c>
      <c r="C8" s="58" t="s">
        <v>1</v>
      </c>
      <c r="D8" s="60" t="s">
        <v>179</v>
      </c>
      <c r="E8" s="48">
        <f>NETWORKDAYS(Итого!C$2,Отчёт!C$2,Итого!C$3)</f>
        <v>14</v>
      </c>
      <c r="F8" s="49">
        <v>0.5</v>
      </c>
      <c r="G8" s="61">
        <v>2</v>
      </c>
      <c r="H8" s="50">
        <f t="shared" si="0"/>
        <v>1</v>
      </c>
      <c r="I8" s="63">
        <v>9</v>
      </c>
      <c r="J8" s="52">
        <f t="shared" si="1"/>
        <v>14</v>
      </c>
      <c r="K8" s="65">
        <v>130</v>
      </c>
      <c r="L8" s="132">
        <f t="shared" si="2"/>
        <v>1820</v>
      </c>
      <c r="M8" s="102"/>
      <c r="N8" s="231">
        <v>43179</v>
      </c>
      <c r="O8" s="244">
        <v>11</v>
      </c>
      <c r="P8" s="232">
        <v>1</v>
      </c>
      <c r="Q8" s="232">
        <v>0</v>
      </c>
      <c r="R8" s="232">
        <v>1</v>
      </c>
      <c r="S8" s="232">
        <v>1</v>
      </c>
      <c r="T8" s="232">
        <v>0</v>
      </c>
      <c r="U8" s="232">
        <v>1</v>
      </c>
      <c r="V8" s="232">
        <v>1</v>
      </c>
      <c r="W8" s="232">
        <v>1</v>
      </c>
      <c r="X8" s="232">
        <v>1</v>
      </c>
      <c r="Y8" s="232">
        <v>1</v>
      </c>
      <c r="Z8" s="232">
        <v>1</v>
      </c>
      <c r="AA8" s="67">
        <f t="shared" si="3"/>
        <v>9</v>
      </c>
      <c r="AB8" s="68">
        <f t="shared" si="4"/>
        <v>0.81818181818181823</v>
      </c>
      <c r="AC8" s="239" t="s">
        <v>854</v>
      </c>
      <c r="AD8" s="18" t="str">
        <f t="shared" si="5"/>
        <v>-</v>
      </c>
      <c r="AE8" s="252"/>
    </row>
    <row r="9" spans="1:35" ht="12.75" customHeight="1">
      <c r="A9" s="58">
        <v>267</v>
      </c>
      <c r="B9" s="59" t="s">
        <v>63</v>
      </c>
      <c r="C9" s="58" t="s">
        <v>1</v>
      </c>
      <c r="D9" s="60" t="s">
        <v>182</v>
      </c>
      <c r="E9" s="48">
        <f>NETWORKDAYS(Итого!C$2,Отчёт!C$2,Итого!C$3)</f>
        <v>14</v>
      </c>
      <c r="F9" s="49">
        <v>0.5</v>
      </c>
      <c r="G9" s="61">
        <v>2</v>
      </c>
      <c r="H9" s="50">
        <f t="shared" si="0"/>
        <v>1</v>
      </c>
      <c r="I9" s="63">
        <v>9</v>
      </c>
      <c r="J9" s="52">
        <f t="shared" si="1"/>
        <v>14</v>
      </c>
      <c r="K9" s="65">
        <v>130</v>
      </c>
      <c r="L9" s="132">
        <f t="shared" si="2"/>
        <v>1820</v>
      </c>
      <c r="M9" s="102"/>
      <c r="N9" s="231">
        <v>43179</v>
      </c>
      <c r="O9" s="245">
        <v>11</v>
      </c>
      <c r="P9" s="232">
        <v>1</v>
      </c>
      <c r="Q9" s="232">
        <v>1</v>
      </c>
      <c r="R9" s="232">
        <v>1</v>
      </c>
      <c r="S9" s="232">
        <v>1</v>
      </c>
      <c r="T9" s="232">
        <v>0</v>
      </c>
      <c r="U9" s="232">
        <v>0</v>
      </c>
      <c r="V9" s="232">
        <v>0</v>
      </c>
      <c r="W9" s="232">
        <v>1</v>
      </c>
      <c r="X9" s="232">
        <v>1</v>
      </c>
      <c r="Y9" s="232">
        <v>0</v>
      </c>
      <c r="Z9" s="232">
        <v>1</v>
      </c>
      <c r="AA9" s="67">
        <f t="shared" si="3"/>
        <v>7</v>
      </c>
      <c r="AB9" s="68">
        <f t="shared" si="4"/>
        <v>0.63636363636363635</v>
      </c>
      <c r="AC9" s="57" t="s">
        <v>855</v>
      </c>
      <c r="AD9" s="18" t="str">
        <f t="shared" si="5"/>
        <v>-</v>
      </c>
      <c r="AE9" s="252"/>
    </row>
    <row r="10" spans="1:35" ht="12.75" customHeight="1">
      <c r="A10" s="58">
        <v>269</v>
      </c>
      <c r="B10" s="59" t="s">
        <v>63</v>
      </c>
      <c r="C10" s="58" t="s">
        <v>1</v>
      </c>
      <c r="D10" s="60" t="s">
        <v>184</v>
      </c>
      <c r="E10" s="48">
        <f>NETWORKDAYS(Итого!C$2,Отчёт!C$2,Итого!C$3)</f>
        <v>14</v>
      </c>
      <c r="F10" s="49">
        <v>0.5</v>
      </c>
      <c r="G10" s="61">
        <v>2</v>
      </c>
      <c r="H10" s="50">
        <f t="shared" si="0"/>
        <v>1</v>
      </c>
      <c r="I10" s="63">
        <v>9</v>
      </c>
      <c r="J10" s="52">
        <f t="shared" si="1"/>
        <v>14</v>
      </c>
      <c r="K10" s="65">
        <v>130</v>
      </c>
      <c r="L10" s="132">
        <f t="shared" si="2"/>
        <v>1820</v>
      </c>
      <c r="M10" s="102"/>
      <c r="N10" s="231">
        <v>43179</v>
      </c>
      <c r="O10" s="245">
        <v>11</v>
      </c>
      <c r="P10" s="232">
        <v>1</v>
      </c>
      <c r="Q10" s="232">
        <v>1</v>
      </c>
      <c r="R10" s="232">
        <v>1</v>
      </c>
      <c r="S10" s="232">
        <v>1</v>
      </c>
      <c r="T10" s="232">
        <v>1</v>
      </c>
      <c r="U10" s="232">
        <v>1</v>
      </c>
      <c r="V10" s="232">
        <v>1</v>
      </c>
      <c r="W10" s="232">
        <v>1</v>
      </c>
      <c r="X10" s="232">
        <v>0</v>
      </c>
      <c r="Y10" s="232">
        <v>1</v>
      </c>
      <c r="Z10" s="232">
        <v>1</v>
      </c>
      <c r="AA10" s="67">
        <f t="shared" si="3"/>
        <v>10</v>
      </c>
      <c r="AB10" s="68">
        <f t="shared" si="4"/>
        <v>0.90909090909090906</v>
      </c>
      <c r="AC10" s="239" t="s">
        <v>846</v>
      </c>
      <c r="AD10" s="18" t="str">
        <f t="shared" si="5"/>
        <v>-</v>
      </c>
      <c r="AE10" s="252"/>
    </row>
    <row r="11" spans="1:35" ht="12.75" customHeight="1">
      <c r="A11" s="58">
        <v>270</v>
      </c>
      <c r="B11" s="59" t="s">
        <v>63</v>
      </c>
      <c r="C11" s="58" t="s">
        <v>1</v>
      </c>
      <c r="D11" s="60" t="s">
        <v>186</v>
      </c>
      <c r="E11" s="48">
        <f>NETWORKDAYS(Итого!C$2,Отчёт!C$2,Итого!C$3)</f>
        <v>14</v>
      </c>
      <c r="F11" s="49">
        <v>0.5</v>
      </c>
      <c r="G11" s="61">
        <v>2</v>
      </c>
      <c r="H11" s="50">
        <f t="shared" si="0"/>
        <v>1</v>
      </c>
      <c r="I11" s="63">
        <v>9</v>
      </c>
      <c r="J11" s="52">
        <f t="shared" si="1"/>
        <v>14</v>
      </c>
      <c r="K11" s="65">
        <v>130</v>
      </c>
      <c r="L11" s="132">
        <f t="shared" si="2"/>
        <v>1820</v>
      </c>
      <c r="M11" s="102"/>
      <c r="N11" s="231">
        <v>43179</v>
      </c>
      <c r="O11" s="245">
        <v>11</v>
      </c>
      <c r="P11" s="232">
        <v>1</v>
      </c>
      <c r="Q11" s="232">
        <v>1</v>
      </c>
      <c r="R11" s="232">
        <v>1</v>
      </c>
      <c r="S11" s="232">
        <v>1</v>
      </c>
      <c r="T11" s="232">
        <v>1</v>
      </c>
      <c r="U11" s="232">
        <v>1</v>
      </c>
      <c r="V11" s="232">
        <v>1</v>
      </c>
      <c r="W11" s="232">
        <v>1</v>
      </c>
      <c r="X11" s="232">
        <v>0</v>
      </c>
      <c r="Y11" s="232">
        <v>1</v>
      </c>
      <c r="Z11" s="232">
        <v>1</v>
      </c>
      <c r="AA11" s="67">
        <f t="shared" si="3"/>
        <v>10</v>
      </c>
      <c r="AB11" s="68">
        <f t="shared" si="4"/>
        <v>0.90909090909090906</v>
      </c>
      <c r="AC11" s="57" t="s">
        <v>828</v>
      </c>
      <c r="AD11" s="18" t="str">
        <f t="shared" si="5"/>
        <v>-</v>
      </c>
      <c r="AE11" s="252"/>
    </row>
    <row r="12" spans="1:35" ht="12.75" customHeight="1">
      <c r="A12" s="58">
        <v>271</v>
      </c>
      <c r="B12" s="59" t="s">
        <v>63</v>
      </c>
      <c r="C12" s="58" t="s">
        <v>1</v>
      </c>
      <c r="D12" s="60" t="s">
        <v>191</v>
      </c>
      <c r="E12" s="48">
        <f>NETWORKDAYS(Итого!C$2,Отчёт!C$2,Итого!C$3)</f>
        <v>14</v>
      </c>
      <c r="F12" s="49">
        <v>0.5</v>
      </c>
      <c r="G12" s="61">
        <v>2</v>
      </c>
      <c r="H12" s="50">
        <f t="shared" si="0"/>
        <v>1</v>
      </c>
      <c r="I12" s="63">
        <v>9</v>
      </c>
      <c r="J12" s="52">
        <f t="shared" si="1"/>
        <v>14</v>
      </c>
      <c r="K12" s="65">
        <v>130</v>
      </c>
      <c r="L12" s="132">
        <f t="shared" si="2"/>
        <v>1820</v>
      </c>
      <c r="M12" s="102"/>
      <c r="N12" s="231">
        <v>43179</v>
      </c>
      <c r="O12" s="244">
        <v>11</v>
      </c>
      <c r="P12" s="232">
        <v>1</v>
      </c>
      <c r="Q12" s="232">
        <v>1</v>
      </c>
      <c r="R12" s="232">
        <v>1</v>
      </c>
      <c r="S12" s="232">
        <v>1</v>
      </c>
      <c r="T12" s="232">
        <v>1</v>
      </c>
      <c r="U12" s="232">
        <v>1</v>
      </c>
      <c r="V12" s="232">
        <v>1</v>
      </c>
      <c r="W12" s="232">
        <v>1</v>
      </c>
      <c r="X12" s="232">
        <v>1</v>
      </c>
      <c r="Y12" s="232">
        <v>1</v>
      </c>
      <c r="Z12" s="232">
        <v>1</v>
      </c>
      <c r="AA12" s="67">
        <f t="shared" si="3"/>
        <v>11</v>
      </c>
      <c r="AB12" s="68">
        <f t="shared" si="4"/>
        <v>1</v>
      </c>
      <c r="AC12" s="57"/>
      <c r="AD12" s="18" t="str">
        <f t="shared" si="5"/>
        <v>-</v>
      </c>
      <c r="AE12" s="252"/>
    </row>
    <row r="13" spans="1:35" ht="12.75" customHeight="1">
      <c r="A13" s="58">
        <v>272</v>
      </c>
      <c r="B13" s="59" t="s">
        <v>63</v>
      </c>
      <c r="C13" s="58" t="s">
        <v>1</v>
      </c>
      <c r="D13" s="60" t="s">
        <v>196</v>
      </c>
      <c r="E13" s="48">
        <f>NETWORKDAYS(Итого!C$2,Отчёт!C$2,Итого!C$3)</f>
        <v>14</v>
      </c>
      <c r="F13" s="49">
        <v>0.5</v>
      </c>
      <c r="G13" s="61">
        <v>2</v>
      </c>
      <c r="H13" s="50">
        <f t="shared" si="0"/>
        <v>1</v>
      </c>
      <c r="I13" s="63">
        <v>9</v>
      </c>
      <c r="J13" s="52">
        <f t="shared" si="1"/>
        <v>14</v>
      </c>
      <c r="K13" s="65">
        <v>130</v>
      </c>
      <c r="L13" s="132">
        <f t="shared" si="2"/>
        <v>1820</v>
      </c>
      <c r="M13" s="102"/>
      <c r="N13" s="231">
        <v>43179</v>
      </c>
      <c r="O13" s="245">
        <v>11</v>
      </c>
      <c r="P13" s="232">
        <v>1</v>
      </c>
      <c r="Q13" s="232">
        <v>1</v>
      </c>
      <c r="R13" s="232">
        <v>1</v>
      </c>
      <c r="S13" s="232">
        <v>1</v>
      </c>
      <c r="T13" s="232">
        <v>1</v>
      </c>
      <c r="U13" s="232">
        <v>1</v>
      </c>
      <c r="V13" s="232">
        <v>1</v>
      </c>
      <c r="W13" s="232">
        <v>1</v>
      </c>
      <c r="X13" s="232">
        <v>1</v>
      </c>
      <c r="Y13" s="232">
        <v>1</v>
      </c>
      <c r="Z13" s="232">
        <v>1</v>
      </c>
      <c r="AA13" s="67">
        <f t="shared" si="3"/>
        <v>11</v>
      </c>
      <c r="AB13" s="68">
        <f t="shared" si="4"/>
        <v>1</v>
      </c>
      <c r="AC13" s="57"/>
      <c r="AD13" s="18" t="str">
        <f t="shared" si="5"/>
        <v>-</v>
      </c>
      <c r="AE13" s="252"/>
    </row>
    <row r="14" spans="1:35" ht="12.75" customHeight="1">
      <c r="A14" s="58">
        <v>273</v>
      </c>
      <c r="B14" s="59" t="s">
        <v>63</v>
      </c>
      <c r="C14" s="58" t="s">
        <v>1</v>
      </c>
      <c r="D14" s="60" t="s">
        <v>200</v>
      </c>
      <c r="E14" s="48">
        <f>NETWORKDAYS(Итого!C$2,Отчёт!C$2,Итого!C$3)</f>
        <v>14</v>
      </c>
      <c r="F14" s="49">
        <v>0.5</v>
      </c>
      <c r="G14" s="61">
        <v>2</v>
      </c>
      <c r="H14" s="50">
        <f t="shared" si="0"/>
        <v>1</v>
      </c>
      <c r="I14" s="63">
        <v>9</v>
      </c>
      <c r="J14" s="52">
        <f t="shared" si="1"/>
        <v>14</v>
      </c>
      <c r="K14" s="65">
        <v>130</v>
      </c>
      <c r="L14" s="132">
        <f t="shared" si="2"/>
        <v>1820</v>
      </c>
      <c r="M14" s="102"/>
      <c r="N14" s="231">
        <v>43179</v>
      </c>
      <c r="O14" s="245">
        <v>11</v>
      </c>
      <c r="P14" s="232">
        <v>1</v>
      </c>
      <c r="Q14" s="232">
        <v>1</v>
      </c>
      <c r="R14" s="232">
        <v>1</v>
      </c>
      <c r="S14" s="232">
        <v>1</v>
      </c>
      <c r="T14" s="232">
        <v>1</v>
      </c>
      <c r="U14" s="232">
        <v>1</v>
      </c>
      <c r="V14" s="232">
        <v>1</v>
      </c>
      <c r="W14" s="232">
        <v>1</v>
      </c>
      <c r="X14" s="232">
        <v>1</v>
      </c>
      <c r="Y14" s="232">
        <v>0</v>
      </c>
      <c r="Z14" s="232">
        <v>1</v>
      </c>
      <c r="AA14" s="67">
        <f t="shared" si="3"/>
        <v>10</v>
      </c>
      <c r="AB14" s="68">
        <f t="shared" si="4"/>
        <v>0.90909090909090906</v>
      </c>
      <c r="AC14" s="57" t="s">
        <v>795</v>
      </c>
      <c r="AD14" s="18" t="str">
        <f t="shared" si="5"/>
        <v>-</v>
      </c>
      <c r="AE14" s="252"/>
    </row>
    <row r="15" spans="1:35" ht="12.75" customHeight="1">
      <c r="A15" s="58">
        <v>274</v>
      </c>
      <c r="B15" s="59" t="s">
        <v>63</v>
      </c>
      <c r="C15" s="58" t="s">
        <v>1</v>
      </c>
      <c r="D15" s="60" t="s">
        <v>203</v>
      </c>
      <c r="E15" s="48">
        <f>NETWORKDAYS(Итого!C$2,Отчёт!C$2,Итого!C$3)</f>
        <v>14</v>
      </c>
      <c r="F15" s="49">
        <v>0.5</v>
      </c>
      <c r="G15" s="61">
        <v>2</v>
      </c>
      <c r="H15" s="50">
        <f t="shared" si="0"/>
        <v>1</v>
      </c>
      <c r="I15" s="63">
        <v>9</v>
      </c>
      <c r="J15" s="52">
        <f t="shared" si="1"/>
        <v>14</v>
      </c>
      <c r="K15" s="65">
        <v>130</v>
      </c>
      <c r="L15" s="132">
        <f t="shared" si="2"/>
        <v>1820</v>
      </c>
      <c r="M15" s="102"/>
      <c r="N15" s="231">
        <v>43179</v>
      </c>
      <c r="O15" s="245">
        <v>11</v>
      </c>
      <c r="P15" s="232">
        <v>1</v>
      </c>
      <c r="Q15" s="232">
        <v>1</v>
      </c>
      <c r="R15" s="232">
        <v>1</v>
      </c>
      <c r="S15" s="232">
        <v>1</v>
      </c>
      <c r="T15" s="232">
        <v>1</v>
      </c>
      <c r="U15" s="232">
        <v>1</v>
      </c>
      <c r="V15" s="232">
        <v>1</v>
      </c>
      <c r="W15" s="232">
        <v>1</v>
      </c>
      <c r="X15" s="232">
        <v>0</v>
      </c>
      <c r="Y15" s="232">
        <v>1</v>
      </c>
      <c r="Z15" s="232">
        <v>1</v>
      </c>
      <c r="AA15" s="67">
        <f t="shared" si="3"/>
        <v>10</v>
      </c>
      <c r="AB15" s="68">
        <f t="shared" si="4"/>
        <v>0.90909090909090906</v>
      </c>
      <c r="AC15" s="57" t="s">
        <v>830</v>
      </c>
      <c r="AD15" s="18" t="str">
        <f t="shared" si="5"/>
        <v>-</v>
      </c>
      <c r="AE15" s="252"/>
    </row>
    <row r="16" spans="1:35" ht="12.75" customHeight="1">
      <c r="A16" s="58">
        <v>275</v>
      </c>
      <c r="B16" s="59" t="s">
        <v>63</v>
      </c>
      <c r="C16" s="58" t="s">
        <v>1</v>
      </c>
      <c r="D16" s="58" t="s">
        <v>206</v>
      </c>
      <c r="E16" s="48">
        <f>NETWORKDAYS(Итого!C$2,Отчёт!C$2,Итого!C$3)</f>
        <v>14</v>
      </c>
      <c r="F16" s="49">
        <v>0.5</v>
      </c>
      <c r="G16" s="61">
        <v>2</v>
      </c>
      <c r="H16" s="50">
        <f t="shared" si="0"/>
        <v>1</v>
      </c>
      <c r="I16" s="63">
        <v>9</v>
      </c>
      <c r="J16" s="52">
        <f t="shared" si="1"/>
        <v>14</v>
      </c>
      <c r="K16" s="65">
        <v>130</v>
      </c>
      <c r="L16" s="132">
        <f t="shared" si="2"/>
        <v>1820</v>
      </c>
      <c r="M16" s="102"/>
      <c r="N16" s="231">
        <v>43179</v>
      </c>
      <c r="O16" s="245">
        <v>11</v>
      </c>
      <c r="P16" s="232">
        <v>1</v>
      </c>
      <c r="Q16" s="232">
        <v>1</v>
      </c>
      <c r="R16" s="232">
        <v>1</v>
      </c>
      <c r="S16" s="232">
        <v>1</v>
      </c>
      <c r="T16" s="232">
        <v>1</v>
      </c>
      <c r="U16" s="232">
        <v>1</v>
      </c>
      <c r="V16" s="232">
        <v>1</v>
      </c>
      <c r="W16" s="232">
        <v>1</v>
      </c>
      <c r="X16" s="232">
        <v>1</v>
      </c>
      <c r="Y16" s="232">
        <v>1</v>
      </c>
      <c r="Z16" s="232">
        <v>1</v>
      </c>
      <c r="AA16" s="67">
        <f t="shared" si="3"/>
        <v>11</v>
      </c>
      <c r="AB16" s="68">
        <f t="shared" si="4"/>
        <v>1</v>
      </c>
      <c r="AC16" s="57"/>
      <c r="AD16" s="18" t="str">
        <f t="shared" si="5"/>
        <v>-</v>
      </c>
      <c r="AE16" s="252"/>
    </row>
    <row r="17" spans="1:31" ht="12.75" customHeight="1">
      <c r="A17" s="58">
        <v>276</v>
      </c>
      <c r="B17" s="59" t="s">
        <v>63</v>
      </c>
      <c r="C17" s="58" t="s">
        <v>1</v>
      </c>
      <c r="D17" s="137" t="s">
        <v>210</v>
      </c>
      <c r="E17" s="48">
        <f>NETWORKDAYS(Итого!C$2,Отчёт!C$2,Итого!C$3)</f>
        <v>14</v>
      </c>
      <c r="F17" s="49">
        <v>0.5</v>
      </c>
      <c r="G17" s="61">
        <v>2</v>
      </c>
      <c r="H17" s="50">
        <f t="shared" si="0"/>
        <v>1</v>
      </c>
      <c r="I17" s="63">
        <v>9</v>
      </c>
      <c r="J17" s="52">
        <f t="shared" si="1"/>
        <v>14</v>
      </c>
      <c r="K17" s="65">
        <v>130</v>
      </c>
      <c r="L17" s="132">
        <f t="shared" si="2"/>
        <v>1820</v>
      </c>
      <c r="M17" s="102"/>
      <c r="N17" s="231">
        <v>43179</v>
      </c>
      <c r="O17" s="245">
        <v>11</v>
      </c>
      <c r="P17" s="232">
        <v>1</v>
      </c>
      <c r="Q17" s="232">
        <v>1</v>
      </c>
      <c r="R17" s="232">
        <v>1</v>
      </c>
      <c r="S17" s="232">
        <v>1</v>
      </c>
      <c r="T17" s="232">
        <v>1</v>
      </c>
      <c r="U17" s="232">
        <v>1</v>
      </c>
      <c r="V17" s="232">
        <v>1</v>
      </c>
      <c r="W17" s="232">
        <v>1</v>
      </c>
      <c r="X17" s="232">
        <v>1</v>
      </c>
      <c r="Y17" s="232">
        <v>1</v>
      </c>
      <c r="Z17" s="232">
        <v>1</v>
      </c>
      <c r="AA17" s="67">
        <f t="shared" si="3"/>
        <v>11</v>
      </c>
      <c r="AB17" s="68">
        <f t="shared" si="4"/>
        <v>1</v>
      </c>
      <c r="AC17" s="57"/>
      <c r="AD17" s="18" t="str">
        <f t="shared" si="5"/>
        <v>-</v>
      </c>
      <c r="AE17" s="252"/>
    </row>
    <row r="18" spans="1:31" ht="12.75" customHeight="1">
      <c r="A18" s="58">
        <v>277</v>
      </c>
      <c r="B18" s="59" t="s">
        <v>63</v>
      </c>
      <c r="C18" s="58" t="s">
        <v>1</v>
      </c>
      <c r="D18" s="264" t="s">
        <v>843</v>
      </c>
      <c r="E18" s="48">
        <f>NETWORKDAYS(Итого!C$2,Отчёт!C$2,Итого!C$3)-2</f>
        <v>12</v>
      </c>
      <c r="F18" s="49">
        <v>0.5</v>
      </c>
      <c r="G18" s="61">
        <v>2</v>
      </c>
      <c r="H18" s="50">
        <f t="shared" ref="H18" si="6">G18*F18</f>
        <v>1</v>
      </c>
      <c r="I18" s="63">
        <v>9</v>
      </c>
      <c r="J18" s="52">
        <f t="shared" ref="J18" si="7">H18*E18</f>
        <v>12</v>
      </c>
      <c r="K18" s="65">
        <v>130</v>
      </c>
      <c r="L18" s="132">
        <f t="shared" ref="L18" si="8">K18*J18</f>
        <v>1560</v>
      </c>
      <c r="M18" s="102"/>
      <c r="N18" s="231">
        <v>43179</v>
      </c>
      <c r="O18" s="245">
        <v>11</v>
      </c>
      <c r="P18" s="232">
        <v>1</v>
      </c>
      <c r="Q18" s="232">
        <v>1</v>
      </c>
      <c r="R18" s="232">
        <v>1</v>
      </c>
      <c r="S18" s="232">
        <v>1</v>
      </c>
      <c r="T18" s="232">
        <v>1</v>
      </c>
      <c r="U18" s="232">
        <v>1</v>
      </c>
      <c r="V18" s="232">
        <v>1</v>
      </c>
      <c r="W18" s="232">
        <v>1</v>
      </c>
      <c r="X18" s="232">
        <v>1</v>
      </c>
      <c r="Y18" s="232">
        <v>1</v>
      </c>
      <c r="Z18" s="232">
        <v>1</v>
      </c>
      <c r="AA18" s="67">
        <f t="shared" ref="AA18" si="9">COUNTIF(P18:Z18,1)</f>
        <v>11</v>
      </c>
      <c r="AB18" s="68">
        <f t="shared" ref="AB18" si="10">AA18/O18</f>
        <v>1</v>
      </c>
      <c r="AC18" s="57"/>
      <c r="AD18" s="18"/>
      <c r="AE18" s="252"/>
    </row>
    <row r="19" spans="1:31" ht="13.5" customHeight="1">
      <c r="A19" s="58">
        <v>1</v>
      </c>
      <c r="B19" s="59" t="s">
        <v>63</v>
      </c>
      <c r="C19" s="58" t="s">
        <v>22</v>
      </c>
      <c r="D19" s="60" t="s">
        <v>214</v>
      </c>
      <c r="E19" s="48">
        <f>NETWORKDAYS(Итого!C$2,Отчёт!C$2,Итого!C$3)</f>
        <v>14</v>
      </c>
      <c r="F19" s="49">
        <v>0.5</v>
      </c>
      <c r="G19" s="61">
        <v>2</v>
      </c>
      <c r="H19" s="50">
        <f t="shared" si="0"/>
        <v>1</v>
      </c>
      <c r="I19" s="63">
        <v>11</v>
      </c>
      <c r="J19" s="52">
        <f t="shared" si="1"/>
        <v>14</v>
      </c>
      <c r="K19" s="65">
        <v>130</v>
      </c>
      <c r="L19" s="132">
        <f t="shared" si="2"/>
        <v>1820</v>
      </c>
      <c r="M19" s="102"/>
      <c r="N19" s="231">
        <v>43179</v>
      </c>
      <c r="O19" s="246">
        <v>11</v>
      </c>
      <c r="P19" s="232">
        <v>1</v>
      </c>
      <c r="Q19" s="232">
        <v>1</v>
      </c>
      <c r="R19" s="232">
        <v>1</v>
      </c>
      <c r="S19" s="232">
        <v>1</v>
      </c>
      <c r="T19" s="232">
        <v>1</v>
      </c>
      <c r="U19" s="232">
        <v>1</v>
      </c>
      <c r="V19" s="232">
        <v>1</v>
      </c>
      <c r="W19" s="232">
        <v>1</v>
      </c>
      <c r="X19" s="232">
        <v>1</v>
      </c>
      <c r="Y19" s="232">
        <v>1</v>
      </c>
      <c r="Z19" s="232">
        <v>1</v>
      </c>
      <c r="AA19" s="67">
        <f t="shared" si="3"/>
        <v>11</v>
      </c>
      <c r="AB19" s="68">
        <f t="shared" si="4"/>
        <v>1</v>
      </c>
      <c r="AC19" s="57"/>
      <c r="AD19" s="18" t="str">
        <f t="shared" si="5"/>
        <v>-</v>
      </c>
      <c r="AE19" s="252"/>
    </row>
    <row r="20" spans="1:31" ht="12.75" customHeight="1">
      <c r="A20" s="58">
        <v>2</v>
      </c>
      <c r="B20" s="59" t="s">
        <v>63</v>
      </c>
      <c r="C20" s="58" t="s">
        <v>22</v>
      </c>
      <c r="D20" s="60" t="s">
        <v>216</v>
      </c>
      <c r="E20" s="48">
        <f>NETWORKDAYS(Итого!C$2,Отчёт!C$2,Итого!C$3)</f>
        <v>14</v>
      </c>
      <c r="F20" s="49">
        <v>0.5</v>
      </c>
      <c r="G20" s="61">
        <v>2</v>
      </c>
      <c r="H20" s="50">
        <f t="shared" si="0"/>
        <v>1</v>
      </c>
      <c r="I20" s="63">
        <v>11</v>
      </c>
      <c r="J20" s="52">
        <f t="shared" si="1"/>
        <v>14</v>
      </c>
      <c r="K20" s="65">
        <v>130</v>
      </c>
      <c r="L20" s="132">
        <f t="shared" si="2"/>
        <v>1820</v>
      </c>
      <c r="M20" s="102"/>
      <c r="N20" s="231">
        <v>43179</v>
      </c>
      <c r="O20" s="246">
        <v>11</v>
      </c>
      <c r="P20" s="232">
        <v>1</v>
      </c>
      <c r="Q20" s="232">
        <v>1</v>
      </c>
      <c r="R20" s="232">
        <v>1</v>
      </c>
      <c r="S20" s="232">
        <v>1</v>
      </c>
      <c r="T20" s="232">
        <v>1</v>
      </c>
      <c r="U20" s="232">
        <v>1</v>
      </c>
      <c r="V20" s="232">
        <v>1</v>
      </c>
      <c r="W20" s="232">
        <v>1</v>
      </c>
      <c r="X20" s="232">
        <v>1</v>
      </c>
      <c r="Y20" s="232">
        <v>1</v>
      </c>
      <c r="Z20" s="232">
        <v>1</v>
      </c>
      <c r="AA20" s="67">
        <f t="shared" si="3"/>
        <v>11</v>
      </c>
      <c r="AB20" s="68">
        <f t="shared" si="4"/>
        <v>1</v>
      </c>
      <c r="AC20" s="57"/>
      <c r="AD20" s="18" t="str">
        <f t="shared" ref="AD20:AD32" si="11">IF(OR(AND(E20&gt;0,AB19&gt;0),AND(E20=0,AB19=0)),"-","Что-то не так!")</f>
        <v>-</v>
      </c>
      <c r="AE20" s="252"/>
    </row>
    <row r="21" spans="1:31" ht="12.75" customHeight="1">
      <c r="A21" s="58">
        <v>3</v>
      </c>
      <c r="B21" s="59" t="s">
        <v>63</v>
      </c>
      <c r="C21" s="58" t="s">
        <v>22</v>
      </c>
      <c r="D21" s="60" t="s">
        <v>219</v>
      </c>
      <c r="E21" s="48">
        <f>NETWORKDAYS(Итого!C$2,Отчёт!C$2,Итого!C$3)</f>
        <v>14</v>
      </c>
      <c r="F21" s="49">
        <v>0.5</v>
      </c>
      <c r="G21" s="61">
        <v>2</v>
      </c>
      <c r="H21" s="50">
        <f t="shared" si="0"/>
        <v>1</v>
      </c>
      <c r="I21" s="63">
        <v>11</v>
      </c>
      <c r="J21" s="52">
        <f t="shared" si="1"/>
        <v>14</v>
      </c>
      <c r="K21" s="65">
        <v>130</v>
      </c>
      <c r="L21" s="132">
        <f t="shared" si="2"/>
        <v>1820</v>
      </c>
      <c r="M21" s="102"/>
      <c r="N21" s="231">
        <v>43179</v>
      </c>
      <c r="O21" s="246">
        <v>11</v>
      </c>
      <c r="P21" s="232">
        <v>1</v>
      </c>
      <c r="Q21" s="232">
        <v>1</v>
      </c>
      <c r="R21" s="232">
        <v>1</v>
      </c>
      <c r="S21" s="232">
        <v>1</v>
      </c>
      <c r="T21" s="232">
        <v>1</v>
      </c>
      <c r="U21" s="232">
        <v>1</v>
      </c>
      <c r="V21" s="232">
        <v>1</v>
      </c>
      <c r="W21" s="232">
        <v>1</v>
      </c>
      <c r="X21" s="232">
        <v>1</v>
      </c>
      <c r="Y21" s="232">
        <v>1</v>
      </c>
      <c r="Z21" s="232">
        <v>1</v>
      </c>
      <c r="AA21" s="67">
        <f t="shared" si="3"/>
        <v>11</v>
      </c>
      <c r="AB21" s="68">
        <f t="shared" si="4"/>
        <v>1</v>
      </c>
      <c r="AC21" s="57"/>
      <c r="AD21" s="18" t="str">
        <f t="shared" si="11"/>
        <v>-</v>
      </c>
      <c r="AE21" s="252"/>
    </row>
    <row r="22" spans="1:31" ht="12.75" customHeight="1">
      <c r="A22" s="58">
        <v>4</v>
      </c>
      <c r="B22" s="59" t="s">
        <v>63</v>
      </c>
      <c r="C22" s="58" t="s">
        <v>22</v>
      </c>
      <c r="D22" s="60" t="s">
        <v>222</v>
      </c>
      <c r="E22" s="48">
        <f>NETWORKDAYS(Итого!C$2,Отчёт!C$2,Итого!C$3)</f>
        <v>14</v>
      </c>
      <c r="F22" s="49">
        <v>0.5</v>
      </c>
      <c r="G22" s="61">
        <v>2</v>
      </c>
      <c r="H22" s="50">
        <f t="shared" si="0"/>
        <v>1</v>
      </c>
      <c r="I22" s="63">
        <v>11</v>
      </c>
      <c r="J22" s="52">
        <f t="shared" si="1"/>
        <v>14</v>
      </c>
      <c r="K22" s="65">
        <v>130</v>
      </c>
      <c r="L22" s="132">
        <f t="shared" si="2"/>
        <v>1820</v>
      </c>
      <c r="M22" s="102"/>
      <c r="N22" s="231">
        <v>43179</v>
      </c>
      <c r="O22" s="246">
        <v>11</v>
      </c>
      <c r="P22" s="232">
        <v>1</v>
      </c>
      <c r="Q22" s="232">
        <v>1</v>
      </c>
      <c r="R22" s="232">
        <v>1</v>
      </c>
      <c r="S22" s="232">
        <v>1</v>
      </c>
      <c r="T22" s="232">
        <v>1</v>
      </c>
      <c r="U22" s="232">
        <v>1</v>
      </c>
      <c r="V22" s="232">
        <v>1</v>
      </c>
      <c r="W22" s="232">
        <v>1</v>
      </c>
      <c r="X22" s="232">
        <v>1</v>
      </c>
      <c r="Y22" s="232">
        <v>1</v>
      </c>
      <c r="Z22" s="232">
        <v>1</v>
      </c>
      <c r="AA22" s="67">
        <f t="shared" si="3"/>
        <v>11</v>
      </c>
      <c r="AB22" s="68">
        <f t="shared" si="4"/>
        <v>1</v>
      </c>
      <c r="AC22" s="57"/>
      <c r="AD22" s="18" t="str">
        <f t="shared" si="11"/>
        <v>-</v>
      </c>
      <c r="AE22" s="252"/>
    </row>
    <row r="23" spans="1:31" ht="12.75" customHeight="1">
      <c r="A23" s="58">
        <v>5</v>
      </c>
      <c r="B23" s="59" t="s">
        <v>63</v>
      </c>
      <c r="C23" s="58" t="s">
        <v>22</v>
      </c>
      <c r="D23" s="60" t="s">
        <v>223</v>
      </c>
      <c r="E23" s="48">
        <f>NETWORKDAYS(Итого!C$2,Отчёт!C$2,Итого!C$3)</f>
        <v>14</v>
      </c>
      <c r="F23" s="49">
        <v>0.5</v>
      </c>
      <c r="G23" s="61">
        <v>2</v>
      </c>
      <c r="H23" s="50">
        <f t="shared" si="0"/>
        <v>1</v>
      </c>
      <c r="I23" s="63">
        <v>11</v>
      </c>
      <c r="J23" s="52">
        <f t="shared" si="1"/>
        <v>14</v>
      </c>
      <c r="K23" s="65">
        <v>130</v>
      </c>
      <c r="L23" s="132">
        <f t="shared" si="2"/>
        <v>1820</v>
      </c>
      <c r="M23" s="102"/>
      <c r="N23" s="231">
        <v>43179</v>
      </c>
      <c r="O23" s="246">
        <v>11</v>
      </c>
      <c r="P23" s="232">
        <v>1</v>
      </c>
      <c r="Q23" s="232">
        <v>1</v>
      </c>
      <c r="R23" s="232">
        <v>1</v>
      </c>
      <c r="S23" s="232">
        <v>1</v>
      </c>
      <c r="T23" s="232">
        <v>1</v>
      </c>
      <c r="U23" s="232">
        <v>1</v>
      </c>
      <c r="V23" s="232">
        <v>1</v>
      </c>
      <c r="W23" s="232">
        <v>1</v>
      </c>
      <c r="X23" s="232">
        <v>1</v>
      </c>
      <c r="Y23" s="232">
        <v>1</v>
      </c>
      <c r="Z23" s="232">
        <v>1</v>
      </c>
      <c r="AA23" s="67">
        <f t="shared" si="3"/>
        <v>11</v>
      </c>
      <c r="AB23" s="68">
        <f t="shared" si="4"/>
        <v>1</v>
      </c>
      <c r="AC23" s="57"/>
      <c r="AD23" s="18" t="str">
        <f t="shared" si="11"/>
        <v>-</v>
      </c>
      <c r="AE23" s="252"/>
    </row>
    <row r="24" spans="1:31" ht="12.75" customHeight="1">
      <c r="A24" s="58">
        <v>6</v>
      </c>
      <c r="B24" s="59" t="s">
        <v>63</v>
      </c>
      <c r="C24" s="58" t="s">
        <v>22</v>
      </c>
      <c r="D24" s="60" t="s">
        <v>225</v>
      </c>
      <c r="E24" s="48">
        <f>NETWORKDAYS(Итого!C$2,Отчёт!C$2,Итого!C$3)</f>
        <v>14</v>
      </c>
      <c r="F24" s="49">
        <v>0.5</v>
      </c>
      <c r="G24" s="61">
        <v>2</v>
      </c>
      <c r="H24" s="50">
        <f t="shared" si="0"/>
        <v>1</v>
      </c>
      <c r="I24" s="63">
        <v>11</v>
      </c>
      <c r="J24" s="52">
        <f t="shared" si="1"/>
        <v>14</v>
      </c>
      <c r="K24" s="65">
        <v>130</v>
      </c>
      <c r="L24" s="132">
        <f t="shared" si="2"/>
        <v>1820</v>
      </c>
      <c r="M24" s="102"/>
      <c r="N24" s="231">
        <v>43179</v>
      </c>
      <c r="O24" s="246">
        <v>11</v>
      </c>
      <c r="P24" s="232">
        <v>1</v>
      </c>
      <c r="Q24" s="232">
        <v>1</v>
      </c>
      <c r="R24" s="232">
        <v>1</v>
      </c>
      <c r="S24" s="232">
        <v>1</v>
      </c>
      <c r="T24" s="232">
        <v>1</v>
      </c>
      <c r="U24" s="232">
        <v>1</v>
      </c>
      <c r="V24" s="232">
        <v>1</v>
      </c>
      <c r="W24" s="232">
        <v>1</v>
      </c>
      <c r="X24" s="232">
        <v>1</v>
      </c>
      <c r="Y24" s="232">
        <v>1</v>
      </c>
      <c r="Z24" s="232">
        <v>1</v>
      </c>
      <c r="AA24" s="67">
        <f t="shared" si="3"/>
        <v>11</v>
      </c>
      <c r="AB24" s="68">
        <f t="shared" si="4"/>
        <v>1</v>
      </c>
      <c r="AC24" s="57"/>
      <c r="AD24" s="18" t="str">
        <f t="shared" si="11"/>
        <v>-</v>
      </c>
      <c r="AE24" s="252"/>
    </row>
    <row r="25" spans="1:31" ht="12.75" customHeight="1">
      <c r="A25" s="58">
        <v>7</v>
      </c>
      <c r="B25" s="59" t="s">
        <v>63</v>
      </c>
      <c r="C25" s="58" t="s">
        <v>22</v>
      </c>
      <c r="D25" s="60" t="s">
        <v>227</v>
      </c>
      <c r="E25" s="48">
        <f>NETWORKDAYS(Итого!C$2,Отчёт!C$2,Итого!C$3)</f>
        <v>14</v>
      </c>
      <c r="F25" s="49">
        <v>0.5</v>
      </c>
      <c r="G25" s="61">
        <v>2</v>
      </c>
      <c r="H25" s="50">
        <f t="shared" si="0"/>
        <v>1</v>
      </c>
      <c r="I25" s="63">
        <v>11</v>
      </c>
      <c r="J25" s="52">
        <f t="shared" si="1"/>
        <v>14</v>
      </c>
      <c r="K25" s="65">
        <v>130</v>
      </c>
      <c r="L25" s="132">
        <f t="shared" si="2"/>
        <v>1820</v>
      </c>
      <c r="M25" s="102"/>
      <c r="N25" s="231">
        <v>43179</v>
      </c>
      <c r="O25" s="246">
        <v>11</v>
      </c>
      <c r="P25" s="232">
        <v>1</v>
      </c>
      <c r="Q25" s="232">
        <v>1</v>
      </c>
      <c r="R25" s="232">
        <v>1</v>
      </c>
      <c r="S25" s="232">
        <v>1</v>
      </c>
      <c r="T25" s="232">
        <v>1</v>
      </c>
      <c r="U25" s="232">
        <v>1</v>
      </c>
      <c r="V25" s="232">
        <v>1</v>
      </c>
      <c r="W25" s="232">
        <v>1</v>
      </c>
      <c r="X25" s="232">
        <v>1</v>
      </c>
      <c r="Y25" s="232">
        <v>1</v>
      </c>
      <c r="Z25" s="232">
        <v>1</v>
      </c>
      <c r="AA25" s="67">
        <f t="shared" si="3"/>
        <v>11</v>
      </c>
      <c r="AB25" s="68">
        <f t="shared" si="4"/>
        <v>1</v>
      </c>
      <c r="AC25" s="57"/>
      <c r="AD25" s="18" t="str">
        <f t="shared" si="11"/>
        <v>-</v>
      </c>
      <c r="AE25" s="252"/>
    </row>
    <row r="26" spans="1:31" ht="12.75" customHeight="1">
      <c r="A26" s="58">
        <v>8</v>
      </c>
      <c r="B26" s="59" t="s">
        <v>63</v>
      </c>
      <c r="C26" s="58" t="s">
        <v>22</v>
      </c>
      <c r="D26" s="60" t="s">
        <v>229</v>
      </c>
      <c r="E26" s="48">
        <f>NETWORKDAYS(Итого!C$2,Отчёт!C$2,Итого!C$3)</f>
        <v>14</v>
      </c>
      <c r="F26" s="49">
        <v>0.5</v>
      </c>
      <c r="G26" s="61">
        <v>2</v>
      </c>
      <c r="H26" s="50">
        <f t="shared" si="0"/>
        <v>1</v>
      </c>
      <c r="I26" s="63">
        <v>11</v>
      </c>
      <c r="J26" s="52">
        <f t="shared" si="1"/>
        <v>14</v>
      </c>
      <c r="K26" s="65">
        <v>130</v>
      </c>
      <c r="L26" s="132">
        <f t="shared" si="2"/>
        <v>1820</v>
      </c>
      <c r="M26" s="102"/>
      <c r="N26" s="231">
        <v>43179</v>
      </c>
      <c r="O26" s="246">
        <v>11</v>
      </c>
      <c r="P26" s="232">
        <v>1</v>
      </c>
      <c r="Q26" s="232">
        <v>1</v>
      </c>
      <c r="R26" s="232">
        <v>1</v>
      </c>
      <c r="S26" s="232">
        <v>1</v>
      </c>
      <c r="T26" s="232">
        <v>1</v>
      </c>
      <c r="U26" s="232">
        <v>1</v>
      </c>
      <c r="V26" s="232">
        <v>1</v>
      </c>
      <c r="W26" s="232">
        <v>1</v>
      </c>
      <c r="X26" s="232">
        <v>1</v>
      </c>
      <c r="Y26" s="232">
        <v>1</v>
      </c>
      <c r="Z26" s="232">
        <v>1</v>
      </c>
      <c r="AA26" s="67">
        <f t="shared" si="3"/>
        <v>11</v>
      </c>
      <c r="AB26" s="68">
        <f t="shared" si="4"/>
        <v>1</v>
      </c>
      <c r="AC26" s="57"/>
      <c r="AD26" s="18" t="str">
        <f t="shared" si="11"/>
        <v>-</v>
      </c>
      <c r="AE26" s="252"/>
    </row>
    <row r="27" spans="1:31" ht="12.75" customHeight="1">
      <c r="A27" s="58">
        <v>9</v>
      </c>
      <c r="B27" s="59" t="s">
        <v>63</v>
      </c>
      <c r="C27" s="58" t="s">
        <v>22</v>
      </c>
      <c r="D27" s="60" t="s">
        <v>231</v>
      </c>
      <c r="E27" s="48">
        <f>NETWORKDAYS(Итого!C$2,Отчёт!C$2,Итого!C$3)</f>
        <v>14</v>
      </c>
      <c r="F27" s="49">
        <v>0.5</v>
      </c>
      <c r="G27" s="61">
        <v>2</v>
      </c>
      <c r="H27" s="50">
        <f t="shared" si="0"/>
        <v>1</v>
      </c>
      <c r="I27" s="63">
        <v>11</v>
      </c>
      <c r="J27" s="52">
        <f t="shared" si="1"/>
        <v>14</v>
      </c>
      <c r="K27" s="65">
        <v>130</v>
      </c>
      <c r="L27" s="132">
        <f t="shared" si="2"/>
        <v>1820</v>
      </c>
      <c r="M27" s="102"/>
      <c r="N27" s="231">
        <v>43179</v>
      </c>
      <c r="O27" s="246">
        <v>11</v>
      </c>
      <c r="P27" s="232">
        <v>1</v>
      </c>
      <c r="Q27" s="232">
        <v>1</v>
      </c>
      <c r="R27" s="232">
        <v>1</v>
      </c>
      <c r="S27" s="232">
        <v>1</v>
      </c>
      <c r="T27" s="232">
        <v>1</v>
      </c>
      <c r="U27" s="232">
        <v>1</v>
      </c>
      <c r="V27" s="232">
        <v>1</v>
      </c>
      <c r="W27" s="232">
        <v>1</v>
      </c>
      <c r="X27" s="232">
        <v>1</v>
      </c>
      <c r="Y27" s="232">
        <v>1</v>
      </c>
      <c r="Z27" s="232">
        <v>1</v>
      </c>
      <c r="AA27" s="67">
        <f t="shared" si="3"/>
        <v>11</v>
      </c>
      <c r="AB27" s="68">
        <f t="shared" si="4"/>
        <v>1</v>
      </c>
      <c r="AC27" s="57"/>
      <c r="AD27" s="18" t="str">
        <f t="shared" si="11"/>
        <v>-</v>
      </c>
      <c r="AE27" s="252"/>
    </row>
    <row r="28" spans="1:31" ht="12.75" customHeight="1">
      <c r="A28" s="58">
        <v>10</v>
      </c>
      <c r="B28" s="59" t="s">
        <v>63</v>
      </c>
      <c r="C28" s="58" t="s">
        <v>22</v>
      </c>
      <c r="D28" s="60" t="s">
        <v>233</v>
      </c>
      <c r="E28" s="48">
        <f>NETWORKDAYS(Итого!C$2,Отчёт!C$2,Итого!C$3)</f>
        <v>14</v>
      </c>
      <c r="F28" s="49">
        <v>0.5</v>
      </c>
      <c r="G28" s="61">
        <v>2</v>
      </c>
      <c r="H28" s="50">
        <f t="shared" si="0"/>
        <v>1</v>
      </c>
      <c r="I28" s="63">
        <v>11</v>
      </c>
      <c r="J28" s="52">
        <f t="shared" si="1"/>
        <v>14</v>
      </c>
      <c r="K28" s="65">
        <v>130</v>
      </c>
      <c r="L28" s="132">
        <f t="shared" si="2"/>
        <v>1820</v>
      </c>
      <c r="M28" s="102"/>
      <c r="N28" s="231">
        <v>43179</v>
      </c>
      <c r="O28" s="246">
        <v>11</v>
      </c>
      <c r="P28" s="232">
        <v>1</v>
      </c>
      <c r="Q28" s="232">
        <v>1</v>
      </c>
      <c r="R28" s="232">
        <v>1</v>
      </c>
      <c r="S28" s="232">
        <v>1</v>
      </c>
      <c r="T28" s="232">
        <v>1</v>
      </c>
      <c r="U28" s="232">
        <v>1</v>
      </c>
      <c r="V28" s="232">
        <v>1</v>
      </c>
      <c r="W28" s="232">
        <v>1</v>
      </c>
      <c r="X28" s="232">
        <v>1</v>
      </c>
      <c r="Y28" s="232">
        <v>1</v>
      </c>
      <c r="Z28" s="232">
        <v>1</v>
      </c>
      <c r="AA28" s="67">
        <f t="shared" si="3"/>
        <v>11</v>
      </c>
      <c r="AB28" s="68">
        <f t="shared" si="4"/>
        <v>1</v>
      </c>
      <c r="AC28" s="57"/>
      <c r="AD28" s="18" t="str">
        <f t="shared" si="11"/>
        <v>-</v>
      </c>
      <c r="AE28" s="252"/>
    </row>
    <row r="29" spans="1:31" ht="12.75" customHeight="1">
      <c r="A29" s="58">
        <v>11</v>
      </c>
      <c r="B29" s="59" t="s">
        <v>63</v>
      </c>
      <c r="C29" s="58" t="s">
        <v>22</v>
      </c>
      <c r="D29" s="60" t="s">
        <v>235</v>
      </c>
      <c r="E29" s="48">
        <f>NETWORKDAYS(Итого!C$2,Отчёт!C$2,Итого!C$3)</f>
        <v>14</v>
      </c>
      <c r="F29" s="49">
        <v>0.5</v>
      </c>
      <c r="G29" s="61">
        <v>2</v>
      </c>
      <c r="H29" s="50">
        <f t="shared" si="0"/>
        <v>1</v>
      </c>
      <c r="I29" s="63">
        <v>11</v>
      </c>
      <c r="J29" s="52">
        <f t="shared" si="1"/>
        <v>14</v>
      </c>
      <c r="K29" s="65">
        <v>130</v>
      </c>
      <c r="L29" s="132">
        <f t="shared" si="2"/>
        <v>1820</v>
      </c>
      <c r="M29" s="102"/>
      <c r="N29" s="231">
        <v>43179</v>
      </c>
      <c r="O29" s="246">
        <v>11</v>
      </c>
      <c r="P29" s="232">
        <v>1</v>
      </c>
      <c r="Q29" s="232">
        <v>1</v>
      </c>
      <c r="R29" s="232">
        <v>1</v>
      </c>
      <c r="S29" s="232">
        <v>1</v>
      </c>
      <c r="T29" s="232">
        <v>1</v>
      </c>
      <c r="U29" s="232">
        <v>1</v>
      </c>
      <c r="V29" s="232">
        <v>1</v>
      </c>
      <c r="W29" s="232">
        <v>1</v>
      </c>
      <c r="X29" s="232">
        <v>1</v>
      </c>
      <c r="Y29" s="232">
        <v>1</v>
      </c>
      <c r="Z29" s="232">
        <v>1</v>
      </c>
      <c r="AA29" s="67">
        <f t="shared" si="3"/>
        <v>11</v>
      </c>
      <c r="AB29" s="68">
        <f t="shared" si="4"/>
        <v>1</v>
      </c>
      <c r="AC29" s="57"/>
      <c r="AD29" s="18" t="str">
        <f t="shared" si="11"/>
        <v>-</v>
      </c>
      <c r="AE29" s="252"/>
    </row>
    <row r="30" spans="1:31" ht="12.75" customHeight="1">
      <c r="A30" s="58">
        <v>12</v>
      </c>
      <c r="B30" s="59" t="s">
        <v>63</v>
      </c>
      <c r="C30" s="58" t="s">
        <v>22</v>
      </c>
      <c r="D30" s="60" t="s">
        <v>237</v>
      </c>
      <c r="E30" s="48">
        <f>NETWORKDAYS(Итого!C$2,Отчёт!C$2,Итого!C$3)</f>
        <v>14</v>
      </c>
      <c r="F30" s="49">
        <v>0.5</v>
      </c>
      <c r="G30" s="61">
        <v>2</v>
      </c>
      <c r="H30" s="50">
        <f t="shared" si="0"/>
        <v>1</v>
      </c>
      <c r="I30" s="63">
        <v>11</v>
      </c>
      <c r="J30" s="52">
        <f t="shared" si="1"/>
        <v>14</v>
      </c>
      <c r="K30" s="65">
        <v>130</v>
      </c>
      <c r="L30" s="132">
        <f t="shared" si="2"/>
        <v>1820</v>
      </c>
      <c r="M30" s="102"/>
      <c r="N30" s="231">
        <v>43179</v>
      </c>
      <c r="O30" s="246">
        <v>11</v>
      </c>
      <c r="P30" s="232">
        <v>1</v>
      </c>
      <c r="Q30" s="232">
        <v>1</v>
      </c>
      <c r="R30" s="232">
        <v>1</v>
      </c>
      <c r="S30" s="232">
        <v>1</v>
      </c>
      <c r="T30" s="232">
        <v>1</v>
      </c>
      <c r="U30" s="232">
        <v>1</v>
      </c>
      <c r="V30" s="232">
        <v>1</v>
      </c>
      <c r="W30" s="232">
        <v>1</v>
      </c>
      <c r="X30" s="232">
        <v>1</v>
      </c>
      <c r="Y30" s="232">
        <v>1</v>
      </c>
      <c r="Z30" s="232">
        <v>1</v>
      </c>
      <c r="AA30" s="67">
        <f t="shared" si="3"/>
        <v>11</v>
      </c>
      <c r="AB30" s="68">
        <f t="shared" si="4"/>
        <v>1</v>
      </c>
      <c r="AC30" s="94"/>
      <c r="AD30" s="18" t="str">
        <f t="shared" si="11"/>
        <v>-</v>
      </c>
      <c r="AE30" s="252"/>
    </row>
    <row r="31" spans="1:31" ht="12.75" customHeight="1">
      <c r="A31" s="58">
        <v>13</v>
      </c>
      <c r="B31" s="59" t="s">
        <v>63</v>
      </c>
      <c r="C31" s="58" t="s">
        <v>22</v>
      </c>
      <c r="D31" s="60" t="s">
        <v>239</v>
      </c>
      <c r="E31" s="48">
        <f>NETWORKDAYS(Итого!C$2,Отчёт!C$2,Итого!C$3)</f>
        <v>14</v>
      </c>
      <c r="F31" s="49">
        <v>0.5</v>
      </c>
      <c r="G31" s="61">
        <v>2</v>
      </c>
      <c r="H31" s="50">
        <f t="shared" si="0"/>
        <v>1</v>
      </c>
      <c r="I31" s="63">
        <v>11</v>
      </c>
      <c r="J31" s="52">
        <f t="shared" si="1"/>
        <v>14</v>
      </c>
      <c r="K31" s="65">
        <v>130</v>
      </c>
      <c r="L31" s="132">
        <f t="shared" si="2"/>
        <v>1820</v>
      </c>
      <c r="M31" s="102"/>
      <c r="N31" s="231">
        <v>43179</v>
      </c>
      <c r="O31" s="246">
        <v>11</v>
      </c>
      <c r="P31" s="232">
        <v>1</v>
      </c>
      <c r="Q31" s="232">
        <v>1</v>
      </c>
      <c r="R31" s="232">
        <v>1</v>
      </c>
      <c r="S31" s="232">
        <v>1</v>
      </c>
      <c r="T31" s="232">
        <v>1</v>
      </c>
      <c r="U31" s="232">
        <v>1</v>
      </c>
      <c r="V31" s="232">
        <v>1</v>
      </c>
      <c r="W31" s="232">
        <v>1</v>
      </c>
      <c r="X31" s="232">
        <v>1</v>
      </c>
      <c r="Y31" s="232">
        <v>1</v>
      </c>
      <c r="Z31" s="232">
        <v>1</v>
      </c>
      <c r="AA31" s="67">
        <f t="shared" si="3"/>
        <v>11</v>
      </c>
      <c r="AB31" s="68">
        <f t="shared" si="4"/>
        <v>1</v>
      </c>
      <c r="AC31" s="57"/>
      <c r="AD31" s="18" t="str">
        <f t="shared" si="11"/>
        <v>-</v>
      </c>
      <c r="AE31" s="252"/>
    </row>
    <row r="32" spans="1:31" ht="12.75" customHeight="1">
      <c r="A32" s="58">
        <v>14</v>
      </c>
      <c r="B32" s="59" t="s">
        <v>63</v>
      </c>
      <c r="C32" s="58" t="s">
        <v>22</v>
      </c>
      <c r="D32" s="60" t="s">
        <v>241</v>
      </c>
      <c r="E32" s="48">
        <f>NETWORKDAYS(Итого!C$2,Отчёт!C$2,Итого!C$3)</f>
        <v>14</v>
      </c>
      <c r="F32" s="49">
        <v>0.5</v>
      </c>
      <c r="G32" s="61">
        <v>2</v>
      </c>
      <c r="H32" s="50">
        <f t="shared" si="0"/>
        <v>1</v>
      </c>
      <c r="I32" s="63">
        <v>11</v>
      </c>
      <c r="J32" s="52">
        <f t="shared" si="1"/>
        <v>14</v>
      </c>
      <c r="K32" s="65">
        <v>130</v>
      </c>
      <c r="L32" s="132">
        <f t="shared" si="2"/>
        <v>1820</v>
      </c>
      <c r="M32" s="102"/>
      <c r="N32" s="231">
        <v>43179</v>
      </c>
      <c r="O32" s="246">
        <v>11</v>
      </c>
      <c r="P32" s="232">
        <v>1</v>
      </c>
      <c r="Q32" s="232">
        <v>1</v>
      </c>
      <c r="R32" s="232">
        <v>1</v>
      </c>
      <c r="S32" s="232">
        <v>1</v>
      </c>
      <c r="T32" s="232">
        <v>1</v>
      </c>
      <c r="U32" s="232">
        <v>1</v>
      </c>
      <c r="V32" s="232">
        <v>1</v>
      </c>
      <c r="W32" s="232">
        <v>1</v>
      </c>
      <c r="X32" s="232">
        <v>1</v>
      </c>
      <c r="Y32" s="232">
        <v>1</v>
      </c>
      <c r="Z32" s="232">
        <v>1</v>
      </c>
      <c r="AA32" s="67">
        <f t="shared" si="3"/>
        <v>11</v>
      </c>
      <c r="AB32" s="68">
        <f t="shared" si="4"/>
        <v>1</v>
      </c>
      <c r="AC32" s="57"/>
      <c r="AD32" s="18" t="str">
        <f t="shared" si="11"/>
        <v>-</v>
      </c>
      <c r="AE32" s="252"/>
    </row>
    <row r="33" spans="2:29" ht="12.75" customHeight="1">
      <c r="B33" s="26"/>
      <c r="D33" s="30"/>
      <c r="L33" s="31">
        <f>SUM(L3:L32)</f>
        <v>54340</v>
      </c>
      <c r="M33" s="33"/>
      <c r="N33" s="33"/>
      <c r="Z33" s="18" t="s">
        <v>1</v>
      </c>
      <c r="AA33" s="80">
        <f>COUNT(N3:N18)</f>
        <v>16</v>
      </c>
      <c r="AB33" s="18"/>
      <c r="AC33" s="34"/>
    </row>
    <row r="34" spans="2:29" ht="12.75" customHeight="1">
      <c r="D34" s="30"/>
      <c r="Z34" s="18" t="s">
        <v>134</v>
      </c>
      <c r="AA34" s="80">
        <f>COUNT(N19:N32)</f>
        <v>14</v>
      </c>
      <c r="AC34" s="34"/>
    </row>
    <row r="35" spans="2:29" ht="19.5" customHeight="1">
      <c r="D35" s="30"/>
      <c r="Z35" s="18" t="s">
        <v>244</v>
      </c>
      <c r="AA35" s="18">
        <f>COUNTIF(N3:N32,"=20.03.18")</f>
        <v>30</v>
      </c>
      <c r="AC35" s="34"/>
    </row>
    <row r="36" spans="2:29" ht="12.75" customHeight="1">
      <c r="D36" s="30"/>
      <c r="AC36" s="34"/>
    </row>
  </sheetData>
  <autoFilter ref="A2:AB35"/>
  <mergeCells count="1">
    <mergeCell ref="AF1:AI1"/>
  </mergeCells>
  <conditionalFormatting sqref="M33:N33 M1:N2">
    <cfRule type="expression" dxfId="72" priority="28" stopIfTrue="1">
      <formula>AND(MONTH(M1)=MONTH(EDATE(TODAY(),0-1)),YEAR(M1)=YEAR(EDATE(TODAY(),0-1)))</formula>
    </cfRule>
  </conditionalFormatting>
  <conditionalFormatting sqref="M33:N33 M1:N2">
    <cfRule type="expression" dxfId="71" priority="29" stopIfTrue="1">
      <formula>AND(TODAY()-ROUNDDOWN(M1,0)&gt;=(WEEKDAY(TODAY())),TODAY()-ROUNDDOWN(M1,0)&lt;(WEEKDAY(TODAY())+7))</formula>
    </cfRule>
  </conditionalFormatting>
  <conditionalFormatting sqref="AB3:AB32">
    <cfRule type="cellIs" dxfId="70" priority="30" stopIfTrue="1" operator="greaterThan">
      <formula>1</formula>
    </cfRule>
  </conditionalFormatting>
  <conditionalFormatting sqref="P3:Z13">
    <cfRule type="cellIs" dxfId="69" priority="4" operator="equal">
      <formula>1</formula>
    </cfRule>
  </conditionalFormatting>
  <conditionalFormatting sqref="P14:Z18">
    <cfRule type="cellIs" dxfId="68" priority="6" operator="equal">
      <formula>1</formula>
    </cfRule>
  </conditionalFormatting>
  <conditionalFormatting sqref="P19:Z32">
    <cfRule type="cellIs" dxfId="67" priority="1" operator="equal">
      <formula>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notEqual" id="{2BF53DD9-2304-4EF8-BD33-7C5AA7016E64}">
            <xm:f>Отчёт!$C$2</xm:f>
            <x14:dxf>
              <fill>
                <patternFill>
                  <bgColor rgb="FFF4C7C3"/>
                </patternFill>
              </fill>
            </x14:dxf>
          </x14:cfRule>
          <xm:sqref>N3:N32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"/>
  <sheetViews>
    <sheetView zoomScale="70" zoomScaleNormal="70" workbookViewId="0">
      <pane xSplit="4" ySplit="2" topLeftCell="M3" activePane="bottomRight" state="frozen"/>
      <selection pane="topRight" activeCell="E1" sqref="E1"/>
      <selection pane="bottomLeft" activeCell="A3" sqref="A3"/>
      <selection pane="bottomRight" activeCell="AE17" sqref="AE17"/>
    </sheetView>
  </sheetViews>
  <sheetFormatPr defaultColWidth="14.42578125" defaultRowHeight="15" customHeight="1" outlineLevelCol="1"/>
  <cols>
    <col min="1" max="3" width="5.42578125" customWidth="1"/>
    <col min="4" max="4" width="39.28515625" customWidth="1"/>
    <col min="5" max="12" width="9.140625" customWidth="1" outlineLevel="1"/>
    <col min="13" max="13" width="8.7109375" customWidth="1"/>
    <col min="14" max="14" width="10.28515625" customWidth="1"/>
    <col min="15" max="30" width="9.140625" customWidth="1" outlineLevel="1"/>
    <col min="31" max="31" width="8.7109375" customWidth="1" outlineLevel="1"/>
    <col min="32" max="32" width="31.42578125" customWidth="1"/>
    <col min="33" max="33" width="8.7109375" customWidth="1"/>
    <col min="34" max="34" width="3" customWidth="1"/>
  </cols>
  <sheetData>
    <row r="1" spans="1:38" ht="12.75" customHeight="1">
      <c r="D1" s="30"/>
      <c r="L1" s="117">
        <f>SUM(L3:L18)</f>
        <v>36218</v>
      </c>
      <c r="AF1" s="34"/>
      <c r="AI1" s="277" t="s">
        <v>798</v>
      </c>
      <c r="AJ1" s="277"/>
      <c r="AK1" s="278"/>
      <c r="AL1" s="278"/>
    </row>
    <row r="2" spans="1:38" ht="102">
      <c r="A2" s="120" t="s">
        <v>29</v>
      </c>
      <c r="B2" s="86" t="s">
        <v>30</v>
      </c>
      <c r="C2" s="85" t="s">
        <v>31</v>
      </c>
      <c r="D2" s="87" t="s">
        <v>32</v>
      </c>
      <c r="E2" s="37" t="s">
        <v>33</v>
      </c>
      <c r="F2" s="38" t="s">
        <v>34</v>
      </c>
      <c r="G2" s="37" t="s">
        <v>35</v>
      </c>
      <c r="H2" s="37" t="s">
        <v>36</v>
      </c>
      <c r="I2" s="38" t="s">
        <v>37</v>
      </c>
      <c r="J2" s="39" t="s">
        <v>38</v>
      </c>
      <c r="K2" s="37" t="s">
        <v>39</v>
      </c>
      <c r="L2" s="37" t="s">
        <v>40</v>
      </c>
      <c r="M2" s="42" t="s">
        <v>41</v>
      </c>
      <c r="N2" s="42" t="s">
        <v>43</v>
      </c>
      <c r="O2" s="40" t="s">
        <v>42</v>
      </c>
      <c r="P2" s="43" t="s">
        <v>137</v>
      </c>
      <c r="Q2" s="43" t="s">
        <v>138</v>
      </c>
      <c r="R2" s="43" t="s">
        <v>139</v>
      </c>
      <c r="S2" s="43" t="s">
        <v>140</v>
      </c>
      <c r="T2" s="43" t="s">
        <v>141</v>
      </c>
      <c r="U2" s="43" t="s">
        <v>765</v>
      </c>
      <c r="V2" s="43" t="s">
        <v>766</v>
      </c>
      <c r="W2" s="43" t="s">
        <v>767</v>
      </c>
      <c r="X2" s="43" t="s">
        <v>768</v>
      </c>
      <c r="Y2" s="43" t="s">
        <v>769</v>
      </c>
      <c r="Z2" s="43" t="s">
        <v>770</v>
      </c>
      <c r="AA2" s="43" t="s">
        <v>641</v>
      </c>
      <c r="AB2" s="43" t="s">
        <v>566</v>
      </c>
      <c r="AC2" s="43" t="s">
        <v>567</v>
      </c>
      <c r="AD2" s="40" t="s">
        <v>60</v>
      </c>
      <c r="AE2" s="43" t="s">
        <v>5</v>
      </c>
      <c r="AF2" s="40" t="s">
        <v>61</v>
      </c>
      <c r="AG2" s="30" t="s">
        <v>62</v>
      </c>
      <c r="AH2" s="252"/>
      <c r="AI2" s="253" t="s">
        <v>799</v>
      </c>
      <c r="AJ2" s="254" t="s">
        <v>800</v>
      </c>
      <c r="AK2" s="255" t="s">
        <v>801</v>
      </c>
      <c r="AL2" s="256" t="s">
        <v>802</v>
      </c>
    </row>
    <row r="3" spans="1:38" ht="12.75" customHeight="1">
      <c r="A3" s="35"/>
      <c r="B3" s="122"/>
      <c r="C3" s="122" t="s">
        <v>1</v>
      </c>
      <c r="D3" s="88" t="s">
        <v>157</v>
      </c>
      <c r="E3" s="125">
        <f>NETWORKDAYS(Итого!C$2,Отчёт!C$2,Итого!C$3)</f>
        <v>14</v>
      </c>
      <c r="F3" s="126">
        <v>0.65</v>
      </c>
      <c r="G3" s="48">
        <v>2</v>
      </c>
      <c r="H3" s="50">
        <f t="shared" ref="H3:H18" si="0">G3*F3</f>
        <v>1.3</v>
      </c>
      <c r="I3" s="51">
        <v>5</v>
      </c>
      <c r="J3" s="52">
        <f t="shared" ref="J3:J18" si="1">H3*E3</f>
        <v>18.2</v>
      </c>
      <c r="K3" s="53">
        <v>130</v>
      </c>
      <c r="L3" s="54">
        <f t="shared" ref="L3:L18" si="2">K3*J3</f>
        <v>2366</v>
      </c>
      <c r="M3" s="122"/>
      <c r="N3" s="230">
        <v>43179</v>
      </c>
      <c r="O3" s="122">
        <f>14-COUNTIF(P3:AC3, "х")</f>
        <v>12</v>
      </c>
      <c r="P3" s="235">
        <v>1</v>
      </c>
      <c r="Q3" s="235">
        <v>1</v>
      </c>
      <c r="R3" s="235">
        <v>1</v>
      </c>
      <c r="S3" s="235">
        <v>1</v>
      </c>
      <c r="T3" s="235">
        <v>1</v>
      </c>
      <c r="U3" s="235">
        <v>1</v>
      </c>
      <c r="V3" s="235">
        <v>1</v>
      </c>
      <c r="W3" s="235">
        <v>1</v>
      </c>
      <c r="X3" s="235">
        <v>1</v>
      </c>
      <c r="Y3" s="235">
        <v>1</v>
      </c>
      <c r="Z3" s="235">
        <v>1</v>
      </c>
      <c r="AA3" s="235">
        <v>1</v>
      </c>
      <c r="AB3" s="235" t="s">
        <v>115</v>
      </c>
      <c r="AC3" s="235" t="s">
        <v>115</v>
      </c>
      <c r="AD3" s="122">
        <f>COUNTIF(P3:AC3, "=1")</f>
        <v>12</v>
      </c>
      <c r="AE3" s="56">
        <f t="shared" ref="AE3:AE18" si="3">AD3/O3</f>
        <v>1</v>
      </c>
      <c r="AF3" s="94"/>
      <c r="AG3" s="18" t="str">
        <f t="shared" ref="AG3:AG18" si="4">IF(OR(AND(E3&gt;0,AE3&gt;0),AND(E3=0,AE3=0)),"-","Что-то не так!")</f>
        <v>-</v>
      </c>
      <c r="AH3" s="252"/>
    </row>
    <row r="4" spans="1:38" ht="12.75" customHeight="1">
      <c r="A4" s="35"/>
      <c r="B4" s="35"/>
      <c r="C4" s="35" t="s">
        <v>1</v>
      </c>
      <c r="D4" s="95" t="s">
        <v>165</v>
      </c>
      <c r="E4" s="125">
        <f>NETWORKDAYS(Итого!C$2,Отчёт!C$2,Итого!C$3)</f>
        <v>14</v>
      </c>
      <c r="F4" s="126">
        <v>0.65</v>
      </c>
      <c r="G4" s="61">
        <v>2</v>
      </c>
      <c r="H4" s="62">
        <f t="shared" si="0"/>
        <v>1.3</v>
      </c>
      <c r="I4" s="63">
        <v>5</v>
      </c>
      <c r="J4" s="64">
        <f t="shared" si="1"/>
        <v>18.2</v>
      </c>
      <c r="K4" s="65">
        <v>130</v>
      </c>
      <c r="L4" s="66">
        <f t="shared" si="2"/>
        <v>2366</v>
      </c>
      <c r="M4" s="35"/>
      <c r="N4" s="230">
        <v>43179</v>
      </c>
      <c r="O4" s="122">
        <f t="shared" ref="O4:O15" si="5">14-COUNTIF(P4:AC4, "х")</f>
        <v>9</v>
      </c>
      <c r="P4" s="235">
        <v>1</v>
      </c>
      <c r="Q4" s="235">
        <v>1</v>
      </c>
      <c r="R4" s="235">
        <v>1</v>
      </c>
      <c r="S4" s="235">
        <v>1</v>
      </c>
      <c r="T4" s="235">
        <v>1</v>
      </c>
      <c r="U4" s="235" t="s">
        <v>115</v>
      </c>
      <c r="V4" s="235" t="s">
        <v>115</v>
      </c>
      <c r="W4" s="235" t="s">
        <v>115</v>
      </c>
      <c r="X4" s="235" t="s">
        <v>115</v>
      </c>
      <c r="Y4" s="235" t="s">
        <v>115</v>
      </c>
      <c r="Z4" s="235">
        <v>1</v>
      </c>
      <c r="AA4" s="235">
        <v>1</v>
      </c>
      <c r="AB4" s="235">
        <v>1</v>
      </c>
      <c r="AC4" s="235">
        <v>1</v>
      </c>
      <c r="AD4" s="122">
        <f t="shared" ref="AD4:AD13" si="6">COUNTIF(P4:AC4, "=1")</f>
        <v>9</v>
      </c>
      <c r="AE4" s="68">
        <f t="shared" si="3"/>
        <v>1</v>
      </c>
      <c r="AF4" s="94"/>
      <c r="AG4" s="18" t="str">
        <f t="shared" si="4"/>
        <v>-</v>
      </c>
      <c r="AH4" s="252"/>
    </row>
    <row r="5" spans="1:38" ht="12.75" customHeight="1">
      <c r="A5" s="35"/>
      <c r="B5" s="35"/>
      <c r="C5" s="35" t="s">
        <v>1</v>
      </c>
      <c r="D5" s="95" t="s">
        <v>168</v>
      </c>
      <c r="E5" s="125">
        <f>NETWORKDAYS(Итого!C$2,Отчёт!C$2,Итого!C$3)</f>
        <v>14</v>
      </c>
      <c r="F5" s="126">
        <v>0.65</v>
      </c>
      <c r="G5" s="61">
        <v>2</v>
      </c>
      <c r="H5" s="62">
        <f t="shared" si="0"/>
        <v>1.3</v>
      </c>
      <c r="I5" s="63">
        <v>5</v>
      </c>
      <c r="J5" s="64">
        <f t="shared" si="1"/>
        <v>18.2</v>
      </c>
      <c r="K5" s="65">
        <v>130</v>
      </c>
      <c r="L5" s="66">
        <f t="shared" si="2"/>
        <v>2366</v>
      </c>
      <c r="M5" s="35"/>
      <c r="N5" s="230">
        <v>43179</v>
      </c>
      <c r="O5" s="122">
        <f t="shared" si="5"/>
        <v>14</v>
      </c>
      <c r="P5" s="235">
        <v>1</v>
      </c>
      <c r="Q5" s="235">
        <v>1</v>
      </c>
      <c r="R5" s="235">
        <v>1</v>
      </c>
      <c r="S5" s="235">
        <v>1</v>
      </c>
      <c r="T5" s="235">
        <v>1</v>
      </c>
      <c r="U5" s="235">
        <v>1</v>
      </c>
      <c r="V5" s="235">
        <v>1</v>
      </c>
      <c r="W5" s="235">
        <v>0</v>
      </c>
      <c r="X5" s="235">
        <v>0</v>
      </c>
      <c r="Y5" s="235">
        <v>1</v>
      </c>
      <c r="Z5" s="235">
        <v>1</v>
      </c>
      <c r="AA5" s="235">
        <v>1</v>
      </c>
      <c r="AB5" s="235">
        <v>1</v>
      </c>
      <c r="AC5" s="235">
        <v>1</v>
      </c>
      <c r="AD5" s="122">
        <f t="shared" si="6"/>
        <v>12</v>
      </c>
      <c r="AE5" s="68">
        <f t="shared" si="3"/>
        <v>0.8571428571428571</v>
      </c>
      <c r="AF5" s="94" t="s">
        <v>850</v>
      </c>
      <c r="AG5" s="18" t="str">
        <f t="shared" si="4"/>
        <v>-</v>
      </c>
      <c r="AH5" s="252"/>
    </row>
    <row r="6" spans="1:38" ht="12.75" customHeight="1">
      <c r="A6" s="35"/>
      <c r="B6" s="35"/>
      <c r="C6" s="35" t="s">
        <v>1</v>
      </c>
      <c r="D6" s="95" t="s">
        <v>174</v>
      </c>
      <c r="E6" s="125">
        <f>NETWORKDAYS(Итого!C$2,Отчёт!C$2,Итого!C$3)</f>
        <v>14</v>
      </c>
      <c r="F6" s="126">
        <v>0.65</v>
      </c>
      <c r="G6" s="61">
        <v>2</v>
      </c>
      <c r="H6" s="62">
        <f t="shared" si="0"/>
        <v>1.3</v>
      </c>
      <c r="I6" s="63">
        <v>5</v>
      </c>
      <c r="J6" s="64">
        <f t="shared" si="1"/>
        <v>18.2</v>
      </c>
      <c r="K6" s="65">
        <v>130</v>
      </c>
      <c r="L6" s="66">
        <f t="shared" si="2"/>
        <v>2366</v>
      </c>
      <c r="M6" s="35"/>
      <c r="N6" s="230">
        <v>43179</v>
      </c>
      <c r="O6" s="122">
        <f t="shared" si="5"/>
        <v>12</v>
      </c>
      <c r="P6" s="235">
        <v>1</v>
      </c>
      <c r="Q6" s="235">
        <v>1</v>
      </c>
      <c r="R6" s="235">
        <v>1</v>
      </c>
      <c r="S6" s="235">
        <v>1</v>
      </c>
      <c r="T6" s="235">
        <v>1</v>
      </c>
      <c r="U6" s="235">
        <v>1</v>
      </c>
      <c r="V6" s="235">
        <v>1</v>
      </c>
      <c r="W6" s="235">
        <v>1</v>
      </c>
      <c r="X6" s="235">
        <v>1</v>
      </c>
      <c r="Y6" s="235">
        <v>1</v>
      </c>
      <c r="Z6" s="235">
        <v>0</v>
      </c>
      <c r="AA6" s="235">
        <v>1</v>
      </c>
      <c r="AB6" s="235" t="s">
        <v>115</v>
      </c>
      <c r="AC6" s="235" t="s">
        <v>115</v>
      </c>
      <c r="AD6" s="122">
        <f t="shared" si="6"/>
        <v>11</v>
      </c>
      <c r="AE6" s="68">
        <f t="shared" si="3"/>
        <v>0.91666666666666663</v>
      </c>
      <c r="AF6" s="57" t="s">
        <v>856</v>
      </c>
      <c r="AG6" s="18" t="str">
        <f t="shared" si="4"/>
        <v>-</v>
      </c>
      <c r="AH6" s="252"/>
    </row>
    <row r="7" spans="1:38" ht="12.75" customHeight="1">
      <c r="A7" s="35"/>
      <c r="B7" s="35"/>
      <c r="C7" s="35" t="s">
        <v>1</v>
      </c>
      <c r="D7" s="95" t="s">
        <v>177</v>
      </c>
      <c r="E7" s="125">
        <f>NETWORKDAYS(Итого!C$2,Отчёт!C$2,Итого!C$3)</f>
        <v>14</v>
      </c>
      <c r="F7" s="126">
        <v>0.65</v>
      </c>
      <c r="G7" s="61">
        <v>2</v>
      </c>
      <c r="H7" s="62">
        <f t="shared" si="0"/>
        <v>1.3</v>
      </c>
      <c r="I7" s="63">
        <v>5</v>
      </c>
      <c r="J7" s="64">
        <f t="shared" si="1"/>
        <v>18.2</v>
      </c>
      <c r="K7" s="65">
        <v>130</v>
      </c>
      <c r="L7" s="66">
        <f t="shared" si="2"/>
        <v>2366</v>
      </c>
      <c r="M7" s="35"/>
      <c r="N7" s="230">
        <v>43179</v>
      </c>
      <c r="O7" s="122">
        <f t="shared" si="5"/>
        <v>7</v>
      </c>
      <c r="P7" s="235">
        <v>1</v>
      </c>
      <c r="Q7" s="235">
        <v>1</v>
      </c>
      <c r="R7" s="235">
        <v>1</v>
      </c>
      <c r="S7" s="235">
        <v>1</v>
      </c>
      <c r="T7" s="235">
        <v>1</v>
      </c>
      <c r="U7" s="235" t="s">
        <v>115</v>
      </c>
      <c r="V7" s="235" t="s">
        <v>115</v>
      </c>
      <c r="W7" s="235" t="s">
        <v>115</v>
      </c>
      <c r="X7" s="235" t="s">
        <v>115</v>
      </c>
      <c r="Y7" s="235" t="s">
        <v>115</v>
      </c>
      <c r="Z7" s="235">
        <v>0</v>
      </c>
      <c r="AA7" s="235">
        <v>1</v>
      </c>
      <c r="AB7" s="235" t="s">
        <v>115</v>
      </c>
      <c r="AC7" s="235" t="s">
        <v>115</v>
      </c>
      <c r="AD7" s="122">
        <f t="shared" si="6"/>
        <v>6</v>
      </c>
      <c r="AE7" s="68">
        <f t="shared" si="3"/>
        <v>0.8571428571428571</v>
      </c>
      <c r="AF7" s="57" t="s">
        <v>856</v>
      </c>
      <c r="AG7" s="18" t="str">
        <f t="shared" si="4"/>
        <v>-</v>
      </c>
      <c r="AH7" s="252"/>
    </row>
    <row r="8" spans="1:38" ht="12.75" customHeight="1">
      <c r="A8" s="35"/>
      <c r="B8" s="35"/>
      <c r="C8" s="35" t="s">
        <v>1</v>
      </c>
      <c r="D8" s="95" t="s">
        <v>180</v>
      </c>
      <c r="E8" s="125">
        <f>NETWORKDAYS(Итого!C$2,Отчёт!C$2,Итого!C$3)</f>
        <v>14</v>
      </c>
      <c r="F8" s="126">
        <v>0.65</v>
      </c>
      <c r="G8" s="61">
        <v>2</v>
      </c>
      <c r="H8" s="62">
        <f t="shared" si="0"/>
        <v>1.3</v>
      </c>
      <c r="I8" s="63">
        <v>5</v>
      </c>
      <c r="J8" s="64">
        <f t="shared" si="1"/>
        <v>18.2</v>
      </c>
      <c r="K8" s="65">
        <v>130</v>
      </c>
      <c r="L8" s="66">
        <f t="shared" si="2"/>
        <v>2366</v>
      </c>
      <c r="M8" s="35"/>
      <c r="N8" s="230">
        <v>43179</v>
      </c>
      <c r="O8" s="122">
        <f t="shared" si="5"/>
        <v>14</v>
      </c>
      <c r="P8" s="235">
        <v>1</v>
      </c>
      <c r="Q8" s="235">
        <v>1</v>
      </c>
      <c r="R8" s="235">
        <v>1</v>
      </c>
      <c r="S8" s="235">
        <v>1</v>
      </c>
      <c r="T8" s="235">
        <v>1</v>
      </c>
      <c r="U8" s="235">
        <v>1</v>
      </c>
      <c r="V8" s="235">
        <v>1</v>
      </c>
      <c r="W8" s="235">
        <v>1</v>
      </c>
      <c r="X8" s="235">
        <v>1</v>
      </c>
      <c r="Y8" s="235">
        <v>1</v>
      </c>
      <c r="Z8" s="235">
        <v>1</v>
      </c>
      <c r="AA8" s="235">
        <v>1</v>
      </c>
      <c r="AB8" s="235">
        <v>1</v>
      </c>
      <c r="AC8" s="235">
        <v>1</v>
      </c>
      <c r="AD8" s="122">
        <f t="shared" si="6"/>
        <v>14</v>
      </c>
      <c r="AE8" s="68">
        <f t="shared" si="3"/>
        <v>1</v>
      </c>
      <c r="AF8" s="57"/>
      <c r="AG8" s="18" t="str">
        <f t="shared" si="4"/>
        <v>-</v>
      </c>
      <c r="AH8" s="252"/>
    </row>
    <row r="9" spans="1:38" ht="12.75" customHeight="1">
      <c r="A9" s="35"/>
      <c r="B9" s="35"/>
      <c r="C9" s="35" t="s">
        <v>1</v>
      </c>
      <c r="D9" s="95" t="s">
        <v>181</v>
      </c>
      <c r="E9" s="125">
        <f>NETWORKDAYS(Итого!C$2,Отчёт!C$2,Итого!C$3)</f>
        <v>14</v>
      </c>
      <c r="F9" s="126">
        <v>0.65</v>
      </c>
      <c r="G9" s="61">
        <v>2</v>
      </c>
      <c r="H9" s="62">
        <f t="shared" si="0"/>
        <v>1.3</v>
      </c>
      <c r="I9" s="63">
        <v>5</v>
      </c>
      <c r="J9" s="64">
        <f t="shared" si="1"/>
        <v>18.2</v>
      </c>
      <c r="K9" s="65">
        <v>130</v>
      </c>
      <c r="L9" s="66">
        <f t="shared" si="2"/>
        <v>2366</v>
      </c>
      <c r="M9" s="35"/>
      <c r="N9" s="230">
        <v>43179</v>
      </c>
      <c r="O9" s="122">
        <f t="shared" si="5"/>
        <v>14</v>
      </c>
      <c r="P9" s="235">
        <v>1</v>
      </c>
      <c r="Q9" s="235">
        <v>0</v>
      </c>
      <c r="R9" s="235">
        <v>1</v>
      </c>
      <c r="S9" s="235">
        <v>1</v>
      </c>
      <c r="T9" s="235">
        <v>1</v>
      </c>
      <c r="U9" s="235">
        <v>0</v>
      </c>
      <c r="V9" s="235">
        <v>0</v>
      </c>
      <c r="W9" s="235">
        <v>0</v>
      </c>
      <c r="X9" s="235">
        <v>0</v>
      </c>
      <c r="Y9" s="235">
        <v>0</v>
      </c>
      <c r="Z9" s="235">
        <v>1</v>
      </c>
      <c r="AA9" s="235">
        <v>1</v>
      </c>
      <c r="AB9" s="235">
        <v>1</v>
      </c>
      <c r="AC9" s="235">
        <v>1</v>
      </c>
      <c r="AD9" s="122">
        <f t="shared" si="6"/>
        <v>8</v>
      </c>
      <c r="AE9" s="68">
        <f t="shared" si="3"/>
        <v>0.5714285714285714</v>
      </c>
      <c r="AF9" s="94" t="s">
        <v>837</v>
      </c>
      <c r="AG9" s="18" t="str">
        <f t="shared" si="4"/>
        <v>-</v>
      </c>
      <c r="AH9" s="252"/>
    </row>
    <row r="10" spans="1:38" ht="12.75" customHeight="1">
      <c r="A10" s="35"/>
      <c r="B10" s="35"/>
      <c r="C10" s="35" t="s">
        <v>189</v>
      </c>
      <c r="D10" s="95" t="s">
        <v>190</v>
      </c>
      <c r="E10" s="125">
        <f>NETWORKDAYS(Итого!C$2,Отчёт!C$2,Итого!C$3)</f>
        <v>14</v>
      </c>
      <c r="F10" s="126">
        <v>0.65</v>
      </c>
      <c r="G10" s="61">
        <v>2</v>
      </c>
      <c r="H10" s="62">
        <f t="shared" si="0"/>
        <v>1.3</v>
      </c>
      <c r="I10" s="63">
        <v>5</v>
      </c>
      <c r="J10" s="64">
        <f t="shared" si="1"/>
        <v>18.2</v>
      </c>
      <c r="K10" s="65">
        <v>130</v>
      </c>
      <c r="L10" s="66">
        <f t="shared" si="2"/>
        <v>2366</v>
      </c>
      <c r="M10" s="35"/>
      <c r="N10" s="230">
        <v>43179</v>
      </c>
      <c r="O10" s="122">
        <f t="shared" si="5"/>
        <v>12</v>
      </c>
      <c r="P10" s="235">
        <v>1</v>
      </c>
      <c r="Q10" s="235">
        <v>1</v>
      </c>
      <c r="R10" s="235">
        <v>1</v>
      </c>
      <c r="S10" s="235">
        <v>1</v>
      </c>
      <c r="T10" s="235">
        <v>1</v>
      </c>
      <c r="U10" s="235">
        <v>1</v>
      </c>
      <c r="V10" s="235">
        <v>1</v>
      </c>
      <c r="W10" s="235">
        <v>1</v>
      </c>
      <c r="X10" s="235">
        <v>1</v>
      </c>
      <c r="Y10" s="235">
        <v>1</v>
      </c>
      <c r="Z10" s="235">
        <v>1</v>
      </c>
      <c r="AA10" s="235">
        <v>1</v>
      </c>
      <c r="AB10" s="235" t="s">
        <v>115</v>
      </c>
      <c r="AC10" s="235" t="s">
        <v>115</v>
      </c>
      <c r="AD10" s="122">
        <f t="shared" si="6"/>
        <v>12</v>
      </c>
      <c r="AE10" s="68">
        <f t="shared" si="3"/>
        <v>1</v>
      </c>
      <c r="AF10" s="57"/>
      <c r="AG10" s="18" t="str">
        <f t="shared" si="4"/>
        <v>-</v>
      </c>
      <c r="AH10" s="252"/>
    </row>
    <row r="11" spans="1:38" ht="12.75" customHeight="1">
      <c r="A11" s="35"/>
      <c r="B11" s="35"/>
      <c r="C11" s="35" t="s">
        <v>194</v>
      </c>
      <c r="D11" s="95" t="s">
        <v>195</v>
      </c>
      <c r="E11" s="125">
        <f>NETWORKDAYS(Итого!C$2,Отчёт!C$2,Итого!C$3)</f>
        <v>14</v>
      </c>
      <c r="F11" s="126">
        <v>0.65</v>
      </c>
      <c r="G11" s="61">
        <v>2</v>
      </c>
      <c r="H11" s="62">
        <f t="shared" si="0"/>
        <v>1.3</v>
      </c>
      <c r="I11" s="63">
        <v>5</v>
      </c>
      <c r="J11" s="64">
        <f t="shared" si="1"/>
        <v>18.2</v>
      </c>
      <c r="K11" s="65">
        <v>130</v>
      </c>
      <c r="L11" s="66">
        <f t="shared" si="2"/>
        <v>2366</v>
      </c>
      <c r="M11" s="35"/>
      <c r="N11" s="230">
        <v>43179</v>
      </c>
      <c r="O11" s="122">
        <f t="shared" si="5"/>
        <v>9</v>
      </c>
      <c r="P11" s="235">
        <v>1</v>
      </c>
      <c r="Q11" s="235">
        <v>1</v>
      </c>
      <c r="R11" s="235">
        <v>1</v>
      </c>
      <c r="S11" s="235">
        <v>1</v>
      </c>
      <c r="T11" s="235">
        <v>1</v>
      </c>
      <c r="U11" s="235" t="s">
        <v>115</v>
      </c>
      <c r="V11" s="235" t="s">
        <v>115</v>
      </c>
      <c r="W11" s="235" t="s">
        <v>115</v>
      </c>
      <c r="X11" s="235" t="s">
        <v>115</v>
      </c>
      <c r="Y11" s="235" t="s">
        <v>115</v>
      </c>
      <c r="Z11" s="235">
        <v>1</v>
      </c>
      <c r="AA11" s="235">
        <v>0</v>
      </c>
      <c r="AB11" s="235">
        <v>1</v>
      </c>
      <c r="AC11" s="235">
        <v>1</v>
      </c>
      <c r="AD11" s="122">
        <f t="shared" si="6"/>
        <v>8</v>
      </c>
      <c r="AE11" s="68">
        <f t="shared" si="3"/>
        <v>0.88888888888888884</v>
      </c>
      <c r="AF11" s="57" t="s">
        <v>856</v>
      </c>
      <c r="AG11" s="18" t="str">
        <f t="shared" si="4"/>
        <v>-</v>
      </c>
      <c r="AH11" s="252"/>
    </row>
    <row r="12" spans="1:38" ht="12.75" customHeight="1">
      <c r="A12" s="35"/>
      <c r="B12" s="35"/>
      <c r="C12" s="35" t="s">
        <v>198</v>
      </c>
      <c r="D12" s="95" t="s">
        <v>199</v>
      </c>
      <c r="E12" s="125">
        <f>NETWORKDAYS(Итого!C$2,Отчёт!C$2,Итого!C$3)</f>
        <v>14</v>
      </c>
      <c r="F12" s="126">
        <v>0.65</v>
      </c>
      <c r="G12" s="61">
        <v>2</v>
      </c>
      <c r="H12" s="62">
        <f t="shared" si="0"/>
        <v>1.3</v>
      </c>
      <c r="I12" s="63">
        <v>5</v>
      </c>
      <c r="J12" s="64">
        <f t="shared" si="1"/>
        <v>18.2</v>
      </c>
      <c r="K12" s="65">
        <v>130</v>
      </c>
      <c r="L12" s="66">
        <f t="shared" si="2"/>
        <v>2366</v>
      </c>
      <c r="M12" s="35"/>
      <c r="N12" s="230">
        <v>43179</v>
      </c>
      <c r="O12" s="122">
        <f t="shared" si="5"/>
        <v>14</v>
      </c>
      <c r="P12" s="235">
        <v>1</v>
      </c>
      <c r="Q12" s="235">
        <v>1</v>
      </c>
      <c r="R12" s="235">
        <v>1</v>
      </c>
      <c r="S12" s="235">
        <v>1</v>
      </c>
      <c r="T12" s="235">
        <v>1</v>
      </c>
      <c r="U12" s="235">
        <v>1</v>
      </c>
      <c r="V12" s="235">
        <v>1</v>
      </c>
      <c r="W12" s="235">
        <v>1</v>
      </c>
      <c r="X12" s="235">
        <v>1</v>
      </c>
      <c r="Y12" s="235">
        <v>1</v>
      </c>
      <c r="Z12" s="235">
        <v>1</v>
      </c>
      <c r="AA12" s="235">
        <v>1</v>
      </c>
      <c r="AB12" s="235">
        <v>1</v>
      </c>
      <c r="AC12" s="235">
        <v>1</v>
      </c>
      <c r="AD12" s="122">
        <f t="shared" si="6"/>
        <v>14</v>
      </c>
      <c r="AE12" s="68">
        <f t="shared" si="3"/>
        <v>1</v>
      </c>
      <c r="AF12" s="57"/>
      <c r="AG12" s="18" t="str">
        <f t="shared" si="4"/>
        <v>-</v>
      </c>
      <c r="AH12" s="252"/>
    </row>
    <row r="13" spans="1:38" ht="12.75" customHeight="1">
      <c r="A13" s="35"/>
      <c r="B13" s="35"/>
      <c r="C13" s="35" t="s">
        <v>1</v>
      </c>
      <c r="D13" s="35" t="s">
        <v>202</v>
      </c>
      <c r="E13" s="125">
        <f>NETWORKDAYS(Итого!C$2,Отчёт!C$2,Итого!C$3)</f>
        <v>14</v>
      </c>
      <c r="F13" s="126">
        <v>0.65</v>
      </c>
      <c r="G13" s="61">
        <v>2</v>
      </c>
      <c r="H13" s="62">
        <f t="shared" si="0"/>
        <v>1.3</v>
      </c>
      <c r="I13" s="63">
        <v>6</v>
      </c>
      <c r="J13" s="64">
        <f t="shared" si="1"/>
        <v>18.2</v>
      </c>
      <c r="K13" s="65">
        <v>130</v>
      </c>
      <c r="L13" s="66">
        <f t="shared" si="2"/>
        <v>2366</v>
      </c>
      <c r="M13" s="35"/>
      <c r="N13" s="230">
        <v>43179</v>
      </c>
      <c r="O13" s="122">
        <f t="shared" si="5"/>
        <v>14</v>
      </c>
      <c r="P13" s="235">
        <v>1</v>
      </c>
      <c r="Q13" s="235">
        <v>1</v>
      </c>
      <c r="R13" s="235">
        <v>1</v>
      </c>
      <c r="S13" s="235">
        <v>1</v>
      </c>
      <c r="T13" s="235">
        <v>1</v>
      </c>
      <c r="U13" s="235">
        <v>1</v>
      </c>
      <c r="V13" s="235">
        <v>1</v>
      </c>
      <c r="W13" s="235">
        <v>1</v>
      </c>
      <c r="X13" s="235">
        <v>1</v>
      </c>
      <c r="Y13" s="235">
        <v>1</v>
      </c>
      <c r="Z13" s="235">
        <v>1</v>
      </c>
      <c r="AA13" s="235">
        <v>1</v>
      </c>
      <c r="AB13" s="235">
        <v>1</v>
      </c>
      <c r="AC13" s="235">
        <v>1</v>
      </c>
      <c r="AD13" s="122">
        <f t="shared" si="6"/>
        <v>14</v>
      </c>
      <c r="AE13" s="68">
        <f t="shared" si="3"/>
        <v>1</v>
      </c>
      <c r="AF13" s="94"/>
      <c r="AG13" s="18" t="str">
        <f t="shared" si="4"/>
        <v>-</v>
      </c>
      <c r="AH13" s="252"/>
    </row>
    <row r="14" spans="1:38" ht="12.75" customHeight="1">
      <c r="A14" s="35"/>
      <c r="B14" s="35"/>
      <c r="C14" s="35" t="s">
        <v>149</v>
      </c>
      <c r="D14" s="35" t="s">
        <v>785</v>
      </c>
      <c r="E14" s="125">
        <f>NETWORKDAYS(Итого!C$2,Отчёт!C$2,Итого!C$3)</f>
        <v>14</v>
      </c>
      <c r="F14" s="126">
        <v>0.65</v>
      </c>
      <c r="G14" s="61">
        <v>2</v>
      </c>
      <c r="H14" s="62">
        <f t="shared" ref="H14:H16" si="7">G14*F14</f>
        <v>1.3</v>
      </c>
      <c r="I14" s="63">
        <v>7</v>
      </c>
      <c r="J14" s="64">
        <f t="shared" ref="J14:J16" si="8">H14*E14</f>
        <v>18.2</v>
      </c>
      <c r="K14" s="65">
        <v>130</v>
      </c>
      <c r="L14" s="66">
        <f t="shared" ref="L14:L16" si="9">K14*J14</f>
        <v>2366</v>
      </c>
      <c r="M14" s="35"/>
      <c r="N14" s="230">
        <v>43179</v>
      </c>
      <c r="O14" s="122">
        <f t="shared" si="5"/>
        <v>14</v>
      </c>
      <c r="P14" s="235">
        <v>0</v>
      </c>
      <c r="Q14" s="235">
        <v>1</v>
      </c>
      <c r="R14" s="235">
        <v>0</v>
      </c>
      <c r="S14" s="235">
        <v>1</v>
      </c>
      <c r="T14" s="235">
        <v>1</v>
      </c>
      <c r="U14" s="235">
        <v>1</v>
      </c>
      <c r="V14" s="235">
        <v>1</v>
      </c>
      <c r="W14" s="235">
        <v>1</v>
      </c>
      <c r="X14" s="235">
        <v>1</v>
      </c>
      <c r="Y14" s="235">
        <v>1</v>
      </c>
      <c r="Z14" s="235">
        <v>0</v>
      </c>
      <c r="AA14" s="235">
        <v>1</v>
      </c>
      <c r="AB14" s="235">
        <v>1</v>
      </c>
      <c r="AC14" s="235">
        <v>1</v>
      </c>
      <c r="AD14" s="122">
        <f t="shared" ref="AD14:AD15" si="10">COUNTIF(P14:AC14, "=1")</f>
        <v>11</v>
      </c>
      <c r="AE14" s="68">
        <f t="shared" ref="AE14:AE15" si="11">AD14/O14</f>
        <v>0.7857142857142857</v>
      </c>
      <c r="AF14" s="94" t="s">
        <v>804</v>
      </c>
      <c r="AG14" s="18"/>
      <c r="AH14" s="252"/>
    </row>
    <row r="15" spans="1:38" ht="12.75" customHeight="1">
      <c r="A15" s="35"/>
      <c r="B15" s="35"/>
      <c r="C15" s="35" t="s">
        <v>786</v>
      </c>
      <c r="D15" s="35" t="s">
        <v>787</v>
      </c>
      <c r="E15" s="125">
        <f>NETWORKDAYS(Итого!C$2,Отчёт!C$2,Итого!C$3)</f>
        <v>14</v>
      </c>
      <c r="F15" s="126">
        <v>0.65</v>
      </c>
      <c r="G15" s="61">
        <v>2</v>
      </c>
      <c r="H15" s="62">
        <f t="shared" si="7"/>
        <v>1.3</v>
      </c>
      <c r="I15" s="63">
        <v>8</v>
      </c>
      <c r="J15" s="64">
        <f t="shared" si="8"/>
        <v>18.2</v>
      </c>
      <c r="K15" s="65">
        <v>130</v>
      </c>
      <c r="L15" s="66">
        <f t="shared" si="9"/>
        <v>2366</v>
      </c>
      <c r="M15" s="35"/>
      <c r="N15" s="230">
        <v>43179</v>
      </c>
      <c r="O15" s="122">
        <f t="shared" si="5"/>
        <v>9</v>
      </c>
      <c r="P15" s="235">
        <v>1</v>
      </c>
      <c r="Q15" s="235">
        <v>1</v>
      </c>
      <c r="R15" s="235">
        <v>1</v>
      </c>
      <c r="S15" s="235">
        <v>1</v>
      </c>
      <c r="T15" s="235">
        <v>1</v>
      </c>
      <c r="U15" s="235" t="s">
        <v>115</v>
      </c>
      <c r="V15" s="235" t="s">
        <v>115</v>
      </c>
      <c r="W15" s="235" t="s">
        <v>115</v>
      </c>
      <c r="X15" s="235" t="s">
        <v>115</v>
      </c>
      <c r="Y15" s="235" t="s">
        <v>115</v>
      </c>
      <c r="Z15" s="235">
        <v>0</v>
      </c>
      <c r="AA15" s="235">
        <v>1</v>
      </c>
      <c r="AB15" s="235">
        <v>1</v>
      </c>
      <c r="AC15" s="235">
        <v>1</v>
      </c>
      <c r="AD15" s="122">
        <f t="shared" si="10"/>
        <v>8</v>
      </c>
      <c r="AE15" s="68">
        <f t="shared" si="11"/>
        <v>0.88888888888888884</v>
      </c>
      <c r="AF15" s="57" t="s">
        <v>856</v>
      </c>
      <c r="AG15" s="18"/>
      <c r="AH15" s="252"/>
    </row>
    <row r="16" spans="1:38" ht="12.75" customHeight="1">
      <c r="A16" s="35"/>
      <c r="B16" s="35" t="s">
        <v>63</v>
      </c>
      <c r="C16" s="35" t="s">
        <v>22</v>
      </c>
      <c r="D16" s="95" t="s">
        <v>205</v>
      </c>
      <c r="E16" s="125">
        <f>NETWORKDAYS(Итого!C$2,Отчёт!C$2,Итого!C$3)</f>
        <v>14</v>
      </c>
      <c r="F16" s="126">
        <v>0.5</v>
      </c>
      <c r="G16" s="61">
        <v>2</v>
      </c>
      <c r="H16" s="62">
        <f t="shared" si="7"/>
        <v>1</v>
      </c>
      <c r="I16" s="63">
        <v>5</v>
      </c>
      <c r="J16" s="64">
        <f t="shared" si="8"/>
        <v>14</v>
      </c>
      <c r="K16" s="65">
        <v>130</v>
      </c>
      <c r="L16" s="66">
        <f t="shared" si="9"/>
        <v>1820</v>
      </c>
      <c r="M16" s="35"/>
      <c r="N16" s="230">
        <v>43179</v>
      </c>
      <c r="O16" s="122">
        <v>5</v>
      </c>
      <c r="P16" s="235">
        <v>1</v>
      </c>
      <c r="Q16" s="235">
        <v>1</v>
      </c>
      <c r="R16" s="235">
        <v>1</v>
      </c>
      <c r="S16" s="235">
        <v>1</v>
      </c>
      <c r="T16" s="235">
        <v>1</v>
      </c>
      <c r="U16" s="235"/>
      <c r="V16" s="235"/>
      <c r="W16" s="235"/>
      <c r="X16" s="235"/>
      <c r="Y16" s="235"/>
      <c r="Z16" s="235"/>
      <c r="AA16" s="235"/>
      <c r="AB16" s="235"/>
      <c r="AC16" s="235"/>
      <c r="AD16" s="122">
        <f t="shared" ref="AD16:AD18" si="12">COUNTIF(P16:Y16, "=1")</f>
        <v>5</v>
      </c>
      <c r="AE16" s="68">
        <f t="shared" si="3"/>
        <v>1</v>
      </c>
      <c r="AF16" s="57"/>
      <c r="AG16" s="18" t="str">
        <f t="shared" si="4"/>
        <v>-</v>
      </c>
      <c r="AH16" s="252"/>
    </row>
    <row r="17" spans="1:34" ht="12.75" customHeight="1">
      <c r="A17" s="35"/>
      <c r="B17" s="35" t="s">
        <v>63</v>
      </c>
      <c r="C17" s="35" t="s">
        <v>22</v>
      </c>
      <c r="D17" s="95" t="s">
        <v>208</v>
      </c>
      <c r="E17" s="125">
        <f>NETWORKDAYS(Итого!C$2,Отчёт!C$2,Итого!C$3)</f>
        <v>14</v>
      </c>
      <c r="F17" s="131">
        <v>0.5</v>
      </c>
      <c r="G17" s="61">
        <v>2</v>
      </c>
      <c r="H17" s="62">
        <f t="shared" si="0"/>
        <v>1</v>
      </c>
      <c r="I17" s="63">
        <v>5</v>
      </c>
      <c r="J17" s="64">
        <f t="shared" si="1"/>
        <v>14</v>
      </c>
      <c r="K17" s="65">
        <v>130</v>
      </c>
      <c r="L17" s="66">
        <f t="shared" si="2"/>
        <v>1820</v>
      </c>
      <c r="M17" s="35"/>
      <c r="N17" s="230">
        <v>43179</v>
      </c>
      <c r="O17" s="122">
        <v>5</v>
      </c>
      <c r="P17" s="235">
        <v>0</v>
      </c>
      <c r="Q17" s="235">
        <v>1</v>
      </c>
      <c r="R17" s="235">
        <v>1</v>
      </c>
      <c r="S17" s="235">
        <v>1</v>
      </c>
      <c r="T17" s="235">
        <v>1</v>
      </c>
      <c r="U17" s="235"/>
      <c r="V17" s="235"/>
      <c r="W17" s="235"/>
      <c r="X17" s="235"/>
      <c r="Y17" s="235"/>
      <c r="Z17" s="235"/>
      <c r="AA17" s="235"/>
      <c r="AB17" s="235"/>
      <c r="AC17" s="235"/>
      <c r="AD17" s="122">
        <f t="shared" si="12"/>
        <v>4</v>
      </c>
      <c r="AE17" s="68">
        <f t="shared" si="3"/>
        <v>0.8</v>
      </c>
      <c r="AF17" s="57" t="s">
        <v>842</v>
      </c>
      <c r="AG17" s="18" t="str">
        <f t="shared" si="4"/>
        <v>-</v>
      </c>
      <c r="AH17" s="252"/>
    </row>
    <row r="18" spans="1:34" ht="12.75" customHeight="1">
      <c r="A18" s="35"/>
      <c r="B18" s="35" t="s">
        <v>63</v>
      </c>
      <c r="C18" s="35" t="s">
        <v>22</v>
      </c>
      <c r="D18" s="95" t="s">
        <v>212</v>
      </c>
      <c r="E18" s="125">
        <f>NETWORKDAYS(Итого!C$2,Отчёт!C$2,Итого!C$3)</f>
        <v>14</v>
      </c>
      <c r="F18" s="131">
        <v>0.5</v>
      </c>
      <c r="G18" s="61">
        <v>2</v>
      </c>
      <c r="H18" s="62">
        <f t="shared" si="0"/>
        <v>1</v>
      </c>
      <c r="I18" s="63">
        <v>5</v>
      </c>
      <c r="J18" s="64">
        <f t="shared" si="1"/>
        <v>14</v>
      </c>
      <c r="K18" s="65">
        <v>130</v>
      </c>
      <c r="L18" s="66">
        <f t="shared" si="2"/>
        <v>1820</v>
      </c>
      <c r="M18" s="35"/>
      <c r="N18" s="230">
        <v>43179</v>
      </c>
      <c r="O18" s="122">
        <v>5</v>
      </c>
      <c r="P18" s="235">
        <v>1</v>
      </c>
      <c r="Q18" s="235">
        <v>1</v>
      </c>
      <c r="R18" s="235">
        <v>1</v>
      </c>
      <c r="S18" s="235">
        <v>1</v>
      </c>
      <c r="T18" s="235">
        <v>1</v>
      </c>
      <c r="U18" s="235"/>
      <c r="V18" s="235"/>
      <c r="W18" s="235"/>
      <c r="X18" s="235"/>
      <c r="Y18" s="235"/>
      <c r="Z18" s="235"/>
      <c r="AA18" s="235"/>
      <c r="AB18" s="235"/>
      <c r="AC18" s="235"/>
      <c r="AD18" s="122">
        <f t="shared" si="12"/>
        <v>5</v>
      </c>
      <c r="AE18" s="68">
        <f t="shared" si="3"/>
        <v>1</v>
      </c>
      <c r="AF18" s="57"/>
      <c r="AG18" s="18" t="str">
        <f t="shared" si="4"/>
        <v>-</v>
      </c>
      <c r="AH18" s="252"/>
    </row>
    <row r="19" spans="1:34" ht="12.75" customHeight="1">
      <c r="A19" s="18"/>
      <c r="B19" s="18"/>
      <c r="C19" s="18"/>
      <c r="D19" s="30"/>
      <c r="E19" s="138"/>
      <c r="F19" s="139"/>
      <c r="G19" s="140"/>
      <c r="H19" s="141"/>
      <c r="I19" s="142"/>
      <c r="J19" s="143"/>
      <c r="K19" s="144"/>
      <c r="L19" s="145"/>
      <c r="M19" s="18"/>
      <c r="N19" s="33"/>
      <c r="O19" s="18"/>
      <c r="P19" s="146"/>
      <c r="Q19" s="146"/>
      <c r="R19" s="146"/>
      <c r="S19" s="146"/>
      <c r="U19" s="146"/>
      <c r="V19" s="146"/>
      <c r="W19" s="146"/>
      <c r="Y19" s="146"/>
      <c r="Z19" s="146"/>
      <c r="AA19" s="146"/>
      <c r="AB19" s="146"/>
      <c r="AC19" s="146" t="s">
        <v>1</v>
      </c>
      <c r="AD19" s="147">
        <f>COUNT(N3:N15)</f>
        <v>13</v>
      </c>
      <c r="AE19" s="20"/>
      <c r="AF19" s="34"/>
    </row>
    <row r="20" spans="1:34" ht="12.75" customHeight="1">
      <c r="D20" s="30"/>
      <c r="U20" s="18"/>
      <c r="V20" s="18"/>
      <c r="W20" s="18"/>
      <c r="Y20" s="18"/>
      <c r="Z20" s="18"/>
      <c r="AA20" s="18"/>
      <c r="AB20" s="18"/>
      <c r="AC20" s="18" t="s">
        <v>134</v>
      </c>
      <c r="AD20" s="147">
        <f>COUNT(N16:N18)</f>
        <v>3</v>
      </c>
      <c r="AF20" s="34"/>
    </row>
    <row r="21" spans="1:34" ht="12.75" customHeight="1">
      <c r="D21" s="30"/>
      <c r="U21" s="18"/>
      <c r="V21" s="18"/>
      <c r="W21" s="18"/>
      <c r="Y21" s="18"/>
      <c r="Z21" s="18"/>
      <c r="AA21" s="18"/>
      <c r="AB21" s="18"/>
      <c r="AC21" s="18" t="s">
        <v>220</v>
      </c>
      <c r="AD21" s="148">
        <f>COUNTIF(N3:N18, "=20.03.18")</f>
        <v>16</v>
      </c>
      <c r="AF21" s="34"/>
    </row>
    <row r="22" spans="1:34" ht="12.75" customHeight="1">
      <c r="D22" s="30"/>
      <c r="AF22" s="34"/>
    </row>
    <row r="24" spans="1:34" ht="15" customHeight="1">
      <c r="P24" s="241"/>
    </row>
    <row r="25" spans="1:34" ht="15" customHeight="1">
      <c r="P25" s="241"/>
    </row>
    <row r="26" spans="1:34" ht="15" customHeight="1">
      <c r="P26" s="241"/>
    </row>
    <row r="27" spans="1:34" ht="15" customHeight="1">
      <c r="P27" s="241"/>
    </row>
    <row r="28" spans="1:34" ht="15" customHeight="1">
      <c r="P28" s="241"/>
    </row>
  </sheetData>
  <autoFilter ref="A2:AF21"/>
  <mergeCells count="1">
    <mergeCell ref="AI1:AL1"/>
  </mergeCells>
  <conditionalFormatting sqref="P19:S19 U19:W19 Y19:AC19">
    <cfRule type="cellIs" dxfId="65" priority="44" stopIfTrue="1" operator="equal">
      <formula>1</formula>
    </cfRule>
  </conditionalFormatting>
  <conditionalFormatting sqref="AE3:AE18">
    <cfRule type="cellIs" dxfId="64" priority="45" stopIfTrue="1" operator="greaterThan">
      <formula>1</formula>
    </cfRule>
  </conditionalFormatting>
  <conditionalFormatting sqref="M2:N2">
    <cfRule type="expression" dxfId="63" priority="46" stopIfTrue="1">
      <formula>AND(MONTH(M2)=MONTH(EDATE(TODAY(),0-1)),YEAR(M2)=YEAR(EDATE(TODAY(),0-1)))</formula>
    </cfRule>
  </conditionalFormatting>
  <conditionalFormatting sqref="M2:N2">
    <cfRule type="expression" dxfId="62" priority="47" stopIfTrue="1">
      <formula>AND(TODAY()-ROUNDDOWN(M2,0)&gt;=(WEEKDAY(TODAY())),TODAY()-ROUNDDOWN(M2,0)&lt;(WEEKDAY(TODAY())+7))</formula>
    </cfRule>
  </conditionalFormatting>
  <conditionalFormatting sqref="P3:T3">
    <cfRule type="cellIs" dxfId="61" priority="21" operator="equal">
      <formula>1</formula>
    </cfRule>
  </conditionalFormatting>
  <conditionalFormatting sqref="P4:T5">
    <cfRule type="cellIs" dxfId="60" priority="20" operator="equal">
      <formula>1</formula>
    </cfRule>
  </conditionalFormatting>
  <conditionalFormatting sqref="P6:T9">
    <cfRule type="cellIs" dxfId="59" priority="19" operator="equal">
      <formula>1</formula>
    </cfRule>
  </conditionalFormatting>
  <conditionalFormatting sqref="P10:T15">
    <cfRule type="cellIs" dxfId="58" priority="18" operator="equal">
      <formula>1</formula>
    </cfRule>
  </conditionalFormatting>
  <conditionalFormatting sqref="P16:T18">
    <cfRule type="cellIs" dxfId="57" priority="15" operator="equal">
      <formula>1</formula>
    </cfRule>
  </conditionalFormatting>
  <conditionalFormatting sqref="U3:Y3">
    <cfRule type="cellIs" dxfId="56" priority="10" operator="equal">
      <formula>1</formula>
    </cfRule>
  </conditionalFormatting>
  <conditionalFormatting sqref="U4:Y5">
    <cfRule type="cellIs" dxfId="55" priority="9" operator="equal">
      <formula>1</formula>
    </cfRule>
  </conditionalFormatting>
  <conditionalFormatting sqref="U6:Y9">
    <cfRule type="cellIs" dxfId="54" priority="8" operator="equal">
      <formula>1</formula>
    </cfRule>
  </conditionalFormatting>
  <conditionalFormatting sqref="U10:Y15">
    <cfRule type="cellIs" dxfId="53" priority="7" operator="equal">
      <formula>1</formula>
    </cfRule>
  </conditionalFormatting>
  <conditionalFormatting sqref="U16:Y18">
    <cfRule type="cellIs" dxfId="52" priority="6" operator="equal">
      <formula>1</formula>
    </cfRule>
  </conditionalFormatting>
  <conditionalFormatting sqref="Z16:AC18">
    <cfRule type="cellIs" dxfId="51" priority="1" operator="equal">
      <formula>1</formula>
    </cfRule>
  </conditionalFormatting>
  <conditionalFormatting sqref="Z3:AC3">
    <cfRule type="cellIs" dxfId="50" priority="5" operator="equal">
      <formula>1</formula>
    </cfRule>
  </conditionalFormatting>
  <conditionalFormatting sqref="Z4:AC5">
    <cfRule type="cellIs" dxfId="49" priority="4" operator="equal">
      <formula>1</formula>
    </cfRule>
  </conditionalFormatting>
  <conditionalFormatting sqref="Z6:AC9">
    <cfRule type="cellIs" dxfId="48" priority="3" operator="equal">
      <formula>1</formula>
    </cfRule>
  </conditionalFormatting>
  <conditionalFormatting sqref="Z10:AC15">
    <cfRule type="cellIs" dxfId="47" priority="2" operator="equal">
      <formula>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notEqual" id="{8E30F410-431B-456F-B917-F9598BF04631}">
            <xm:f>Отчёт!$C$2</xm:f>
            <x14:dxf>
              <fill>
                <patternFill patternType="solid">
                  <fgColor rgb="FFF4C7C3"/>
                  <bgColor rgb="FFF4C7C3"/>
                </patternFill>
              </fill>
            </x14:dxf>
          </x14:cfRule>
          <xm:sqref>N3:N18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zoomScale="70" zoomScaleNormal="70" workbookViewId="0">
      <pane xSplit="4" ySplit="2" topLeftCell="J21" activePane="bottomRight" state="frozen"/>
      <selection pane="topRight" activeCell="E1" sqref="E1"/>
      <selection pane="bottomLeft" activeCell="A3" sqref="A3"/>
      <selection pane="bottomRight" activeCell="P3" sqref="P3:U33"/>
    </sheetView>
  </sheetViews>
  <sheetFormatPr defaultColWidth="14.42578125" defaultRowHeight="15" customHeight="1" outlineLevelCol="1"/>
  <cols>
    <col min="1" max="3" width="5" customWidth="1"/>
    <col min="4" max="4" width="36.5703125" customWidth="1"/>
    <col min="5" max="10" width="9.140625" customWidth="1" outlineLevel="1"/>
    <col min="11" max="11" width="11.42578125" customWidth="1" outlineLevel="1"/>
    <col min="12" max="12" width="9.28515625" customWidth="1" outlineLevel="1"/>
    <col min="13" max="13" width="9.140625" customWidth="1"/>
    <col min="14" max="14" width="8.7109375" customWidth="1"/>
    <col min="15" max="23" width="9.140625" customWidth="1" outlineLevel="1"/>
    <col min="24" max="24" width="8.7109375" customWidth="1" outlineLevel="1"/>
    <col min="25" max="25" width="51.28515625" customWidth="1"/>
    <col min="26" max="26" width="8.7109375" customWidth="1"/>
    <col min="27" max="27" width="0" hidden="1" customWidth="1"/>
    <col min="28" max="28" width="3.5703125" customWidth="1"/>
  </cols>
  <sheetData>
    <row r="1" spans="1:32" ht="12.75" customHeight="1">
      <c r="A1" s="1"/>
      <c r="B1" s="15"/>
      <c r="C1" s="1"/>
      <c r="D1" s="82"/>
      <c r="E1" s="1"/>
      <c r="F1" s="1"/>
      <c r="G1" s="1"/>
      <c r="H1" s="1"/>
      <c r="I1" s="1"/>
      <c r="J1" s="1"/>
      <c r="K1" s="1"/>
      <c r="L1" s="31">
        <f>SUM(L3:L33)</f>
        <v>19746.999999999996</v>
      </c>
      <c r="M1" s="83"/>
      <c r="N1" s="83"/>
      <c r="O1" s="1"/>
      <c r="P1" s="1"/>
      <c r="Q1" s="1"/>
      <c r="R1" s="1"/>
      <c r="S1" s="1"/>
      <c r="T1" s="1"/>
      <c r="U1" s="1"/>
      <c r="V1" s="1"/>
      <c r="W1" s="1"/>
      <c r="X1" s="84"/>
      <c r="Y1" s="34"/>
      <c r="AC1" s="277" t="s">
        <v>798</v>
      </c>
      <c r="AD1" s="277"/>
      <c r="AE1" s="278"/>
      <c r="AF1" s="278"/>
    </row>
    <row r="2" spans="1:32" ht="46.5" customHeight="1">
      <c r="A2" s="85" t="s">
        <v>29</v>
      </c>
      <c r="B2" s="86" t="s">
        <v>30</v>
      </c>
      <c r="C2" s="85" t="s">
        <v>31</v>
      </c>
      <c r="D2" s="87" t="s">
        <v>32</v>
      </c>
      <c r="E2" s="37" t="s">
        <v>33</v>
      </c>
      <c r="F2" s="38" t="s">
        <v>34</v>
      </c>
      <c r="G2" s="37" t="s">
        <v>35</v>
      </c>
      <c r="H2" s="37" t="s">
        <v>36</v>
      </c>
      <c r="I2" s="38" t="s">
        <v>37</v>
      </c>
      <c r="J2" s="39" t="s">
        <v>38</v>
      </c>
      <c r="K2" s="37" t="s">
        <v>39</v>
      </c>
      <c r="L2" s="37" t="s">
        <v>40</v>
      </c>
      <c r="M2" s="42" t="s">
        <v>43</v>
      </c>
      <c r="N2" s="42" t="s">
        <v>41</v>
      </c>
      <c r="O2" s="40" t="s">
        <v>42</v>
      </c>
      <c r="P2" s="43" t="s">
        <v>47</v>
      </c>
      <c r="Q2" s="43" t="s">
        <v>48</v>
      </c>
      <c r="R2" s="43" t="s">
        <v>49</v>
      </c>
      <c r="S2" s="43" t="s">
        <v>50</v>
      </c>
      <c r="T2" s="43" t="s">
        <v>51</v>
      </c>
      <c r="U2" s="43" t="s">
        <v>245</v>
      </c>
      <c r="V2" s="43" t="s">
        <v>246</v>
      </c>
      <c r="W2" s="40" t="s">
        <v>60</v>
      </c>
      <c r="X2" s="43" t="s">
        <v>5</v>
      </c>
      <c r="Y2" s="43" t="s">
        <v>61</v>
      </c>
      <c r="Z2" s="30" t="s">
        <v>62</v>
      </c>
      <c r="AB2" s="252"/>
      <c r="AC2" s="253" t="s">
        <v>799</v>
      </c>
      <c r="AD2" s="254" t="s">
        <v>800</v>
      </c>
      <c r="AE2" s="255" t="s">
        <v>801</v>
      </c>
      <c r="AF2" s="256" t="s">
        <v>802</v>
      </c>
    </row>
    <row r="3" spans="1:32" ht="12.75" customHeight="1">
      <c r="A3" s="35">
        <v>238</v>
      </c>
      <c r="B3" s="8" t="s">
        <v>142</v>
      </c>
      <c r="C3" s="35" t="s">
        <v>1</v>
      </c>
      <c r="D3" s="95" t="s">
        <v>247</v>
      </c>
      <c r="E3" s="152">
        <f>NETWORKDAYS(Итого!C$2,Отчёт!C$2,Итого!C$3)*3/5</f>
        <v>8.4</v>
      </c>
      <c r="F3" s="96">
        <v>0.58333333333333304</v>
      </c>
      <c r="G3" s="61">
        <v>1</v>
      </c>
      <c r="H3" s="62">
        <f t="shared" ref="H3:H18" si="0">G3*F3</f>
        <v>0.58333333333333304</v>
      </c>
      <c r="I3" s="72">
        <v>7</v>
      </c>
      <c r="J3" s="73">
        <f t="shared" ref="J3:J33" si="1">H3*E3</f>
        <v>4.8999999999999977</v>
      </c>
      <c r="K3" s="97">
        <v>130</v>
      </c>
      <c r="L3" s="98">
        <f t="shared" ref="L3:L33" si="2">K3*J3</f>
        <v>636.99999999999966</v>
      </c>
      <c r="M3" s="236">
        <v>43179</v>
      </c>
      <c r="N3" s="35"/>
      <c r="O3" s="101">
        <f>7-COUNTIF(P3:V3,"х")</f>
        <v>4</v>
      </c>
      <c r="P3" s="232">
        <v>1</v>
      </c>
      <c r="Q3" s="232">
        <v>1</v>
      </c>
      <c r="R3" s="232">
        <v>1</v>
      </c>
      <c r="S3" s="232" t="s">
        <v>115</v>
      </c>
      <c r="T3" s="232" t="s">
        <v>115</v>
      </c>
      <c r="U3" s="232">
        <v>1</v>
      </c>
      <c r="V3" s="232" t="s">
        <v>115</v>
      </c>
      <c r="W3" s="67">
        <f t="shared" ref="W3:W33" si="3">COUNTIF(P3:V3,1)</f>
        <v>4</v>
      </c>
      <c r="X3" s="68">
        <f t="shared" ref="X3:X33" si="4">W3/O3</f>
        <v>1</v>
      </c>
      <c r="Y3" s="57"/>
      <c r="Z3" s="18" t="str">
        <f t="shared" ref="Z3:Z33" si="5">IF(OR(AND(E3&gt;0,X3&gt;0),AND(E3=0,X3=0)),"-","Что-то не так!")</f>
        <v>-</v>
      </c>
      <c r="AA3" s="18" t="s">
        <v>100</v>
      </c>
      <c r="AB3" s="252"/>
    </row>
    <row r="4" spans="1:32" ht="12.75" customHeight="1">
      <c r="A4" s="35">
        <v>239</v>
      </c>
      <c r="B4" s="8" t="s">
        <v>142</v>
      </c>
      <c r="C4" s="35" t="s">
        <v>1</v>
      </c>
      <c r="D4" s="95" t="s">
        <v>248</v>
      </c>
      <c r="E4" s="152">
        <f>NETWORKDAYS(Итого!C$2,Отчёт!C$2,Итого!C$3)*3/5</f>
        <v>8.4</v>
      </c>
      <c r="F4" s="96">
        <v>0.58333333333333304</v>
      </c>
      <c r="G4" s="61">
        <v>1</v>
      </c>
      <c r="H4" s="62">
        <f t="shared" si="0"/>
        <v>0.58333333333333304</v>
      </c>
      <c r="I4" s="72">
        <v>7</v>
      </c>
      <c r="J4" s="73">
        <f t="shared" si="1"/>
        <v>4.8999999999999977</v>
      </c>
      <c r="K4" s="97">
        <v>130</v>
      </c>
      <c r="L4" s="98">
        <f t="shared" si="2"/>
        <v>636.99999999999966</v>
      </c>
      <c r="M4" s="236">
        <v>43179</v>
      </c>
      <c r="N4" s="35"/>
      <c r="O4" s="101">
        <f t="shared" ref="O4:O33" si="6">7-COUNTIF(P4:V4,"х")</f>
        <v>3</v>
      </c>
      <c r="P4" s="232">
        <v>1</v>
      </c>
      <c r="Q4" s="232">
        <v>1</v>
      </c>
      <c r="R4" s="232">
        <v>1</v>
      </c>
      <c r="S4" s="232" t="s">
        <v>115</v>
      </c>
      <c r="T4" s="232" t="s">
        <v>115</v>
      </c>
      <c r="U4" s="232" t="s">
        <v>115</v>
      </c>
      <c r="V4" s="232" t="s">
        <v>115</v>
      </c>
      <c r="W4" s="67">
        <f t="shared" si="3"/>
        <v>3</v>
      </c>
      <c r="X4" s="68">
        <f t="shared" si="4"/>
        <v>1</v>
      </c>
      <c r="Y4" s="57" t="s">
        <v>249</v>
      </c>
      <c r="Z4" s="18" t="str">
        <f t="shared" si="5"/>
        <v>-</v>
      </c>
      <c r="AB4" s="252"/>
    </row>
    <row r="5" spans="1:32" ht="12.75" customHeight="1">
      <c r="A5" s="35">
        <v>240</v>
      </c>
      <c r="B5" s="8" t="s">
        <v>142</v>
      </c>
      <c r="C5" s="35" t="s">
        <v>1</v>
      </c>
      <c r="D5" s="95" t="s">
        <v>250</v>
      </c>
      <c r="E5" s="152">
        <f>NETWORKDAYS(Итого!C$2,Отчёт!C$2,Итого!C$3)*3/5</f>
        <v>8.4</v>
      </c>
      <c r="F5" s="96">
        <v>0.58333333333333304</v>
      </c>
      <c r="G5" s="61">
        <v>1</v>
      </c>
      <c r="H5" s="62">
        <f t="shared" si="0"/>
        <v>0.58333333333333304</v>
      </c>
      <c r="I5" s="72">
        <v>7</v>
      </c>
      <c r="J5" s="73">
        <f t="shared" si="1"/>
        <v>4.8999999999999977</v>
      </c>
      <c r="K5" s="97">
        <v>130</v>
      </c>
      <c r="L5" s="98">
        <f t="shared" si="2"/>
        <v>636.99999999999966</v>
      </c>
      <c r="M5" s="236">
        <v>43179</v>
      </c>
      <c r="N5" s="35"/>
      <c r="O5" s="101">
        <f t="shared" si="6"/>
        <v>4</v>
      </c>
      <c r="P5" s="232">
        <v>1</v>
      </c>
      <c r="Q5" s="232">
        <v>1</v>
      </c>
      <c r="R5" s="232">
        <v>1</v>
      </c>
      <c r="S5" s="232" t="s">
        <v>115</v>
      </c>
      <c r="T5" s="232" t="s">
        <v>115</v>
      </c>
      <c r="U5" s="232">
        <v>1</v>
      </c>
      <c r="V5" s="232" t="s">
        <v>115</v>
      </c>
      <c r="W5" s="67">
        <f t="shared" si="3"/>
        <v>4</v>
      </c>
      <c r="X5" s="68">
        <f t="shared" si="4"/>
        <v>1</v>
      </c>
      <c r="Y5" s="57" t="s">
        <v>758</v>
      </c>
      <c r="Z5" s="18" t="str">
        <f t="shared" si="5"/>
        <v>-</v>
      </c>
      <c r="AA5" s="18" t="s">
        <v>100</v>
      </c>
      <c r="AB5" s="252"/>
    </row>
    <row r="6" spans="1:32" ht="12.75" customHeight="1">
      <c r="A6" s="35">
        <v>243</v>
      </c>
      <c r="B6" s="8" t="s">
        <v>142</v>
      </c>
      <c r="C6" s="35" t="s">
        <v>1</v>
      </c>
      <c r="D6" s="95" t="s">
        <v>251</v>
      </c>
      <c r="E6" s="152">
        <f>NETWORKDAYS(Итого!C$2,Отчёт!C$2,Итого!C$3)*3/5</f>
        <v>8.4</v>
      </c>
      <c r="F6" s="96">
        <v>0.58333333333333304</v>
      </c>
      <c r="G6" s="61">
        <v>1</v>
      </c>
      <c r="H6" s="62">
        <f t="shared" si="0"/>
        <v>0.58333333333333304</v>
      </c>
      <c r="I6" s="72">
        <v>7</v>
      </c>
      <c r="J6" s="73">
        <f t="shared" si="1"/>
        <v>4.8999999999999977</v>
      </c>
      <c r="K6" s="97">
        <v>130</v>
      </c>
      <c r="L6" s="98">
        <f t="shared" si="2"/>
        <v>636.99999999999966</v>
      </c>
      <c r="M6" s="236">
        <v>43179</v>
      </c>
      <c r="N6" s="35"/>
      <c r="O6" s="101">
        <f t="shared" si="6"/>
        <v>4</v>
      </c>
      <c r="P6" s="232">
        <v>1</v>
      </c>
      <c r="Q6" s="232">
        <v>1</v>
      </c>
      <c r="R6" s="232">
        <v>1</v>
      </c>
      <c r="S6" s="232" t="s">
        <v>115</v>
      </c>
      <c r="T6" s="232" t="s">
        <v>115</v>
      </c>
      <c r="U6" s="232">
        <v>1</v>
      </c>
      <c r="V6" s="232" t="s">
        <v>115</v>
      </c>
      <c r="W6" s="67">
        <f t="shared" si="3"/>
        <v>4</v>
      </c>
      <c r="X6" s="68">
        <f t="shared" si="4"/>
        <v>1</v>
      </c>
      <c r="Y6" s="57"/>
      <c r="Z6" s="18" t="str">
        <f t="shared" si="5"/>
        <v>-</v>
      </c>
      <c r="AB6" s="252"/>
    </row>
    <row r="7" spans="1:32" ht="12.75" customHeight="1">
      <c r="A7" s="35">
        <v>244</v>
      </c>
      <c r="B7" s="8" t="s">
        <v>142</v>
      </c>
      <c r="C7" s="35" t="s">
        <v>1</v>
      </c>
      <c r="D7" s="95" t="s">
        <v>254</v>
      </c>
      <c r="E7" s="152">
        <f>NETWORKDAYS(Итого!C$2,Отчёт!C$2,Итого!C$3)*3/5</f>
        <v>8.4</v>
      </c>
      <c r="F7" s="96">
        <v>0.58333333333333304</v>
      </c>
      <c r="G7" s="61">
        <v>1</v>
      </c>
      <c r="H7" s="62">
        <f t="shared" si="0"/>
        <v>0.58333333333333304</v>
      </c>
      <c r="I7" s="72">
        <v>7</v>
      </c>
      <c r="J7" s="73">
        <f t="shared" si="1"/>
        <v>4.8999999999999977</v>
      </c>
      <c r="K7" s="97">
        <v>130</v>
      </c>
      <c r="L7" s="98">
        <f t="shared" si="2"/>
        <v>636.99999999999966</v>
      </c>
      <c r="M7" s="236">
        <v>43179</v>
      </c>
      <c r="N7" s="35"/>
      <c r="O7" s="101">
        <f t="shared" si="6"/>
        <v>4</v>
      </c>
      <c r="P7" s="232">
        <v>1</v>
      </c>
      <c r="Q7" s="232">
        <v>1</v>
      </c>
      <c r="R7" s="232">
        <v>1</v>
      </c>
      <c r="S7" s="232" t="s">
        <v>115</v>
      </c>
      <c r="T7" s="232" t="s">
        <v>115</v>
      </c>
      <c r="U7" s="232">
        <v>1</v>
      </c>
      <c r="V7" s="232" t="s">
        <v>115</v>
      </c>
      <c r="W7" s="67">
        <f t="shared" si="3"/>
        <v>4</v>
      </c>
      <c r="X7" s="68">
        <f t="shared" si="4"/>
        <v>1</v>
      </c>
      <c r="Y7" s="57"/>
      <c r="Z7" s="18" t="str">
        <f t="shared" si="5"/>
        <v>-</v>
      </c>
      <c r="AB7" s="252"/>
    </row>
    <row r="8" spans="1:32" ht="12.75" customHeight="1">
      <c r="A8" s="35">
        <v>245</v>
      </c>
      <c r="B8" s="8" t="s">
        <v>142</v>
      </c>
      <c r="C8" s="35" t="s">
        <v>1</v>
      </c>
      <c r="D8" s="95" t="s">
        <v>255</v>
      </c>
      <c r="E8" s="152">
        <f>NETWORKDAYS(Итого!C$2,Отчёт!C$2,Итого!C$3)*3/5</f>
        <v>8.4</v>
      </c>
      <c r="F8" s="96">
        <v>0.58333333333333304</v>
      </c>
      <c r="G8" s="61">
        <v>1</v>
      </c>
      <c r="H8" s="62">
        <f t="shared" si="0"/>
        <v>0.58333333333333304</v>
      </c>
      <c r="I8" s="72">
        <v>7</v>
      </c>
      <c r="J8" s="73">
        <f t="shared" si="1"/>
        <v>4.8999999999999977</v>
      </c>
      <c r="K8" s="97">
        <v>130</v>
      </c>
      <c r="L8" s="98">
        <f t="shared" si="2"/>
        <v>636.99999999999966</v>
      </c>
      <c r="M8" s="236">
        <v>43179</v>
      </c>
      <c r="N8" s="35"/>
      <c r="O8" s="101">
        <f t="shared" si="6"/>
        <v>4</v>
      </c>
      <c r="P8" s="232">
        <v>1</v>
      </c>
      <c r="Q8" s="232">
        <v>1</v>
      </c>
      <c r="R8" s="232">
        <v>1</v>
      </c>
      <c r="S8" s="232" t="s">
        <v>115</v>
      </c>
      <c r="T8" s="232" t="s">
        <v>115</v>
      </c>
      <c r="U8" s="232">
        <v>1</v>
      </c>
      <c r="V8" s="232" t="s">
        <v>115</v>
      </c>
      <c r="W8" s="67">
        <f t="shared" si="3"/>
        <v>4</v>
      </c>
      <c r="X8" s="68">
        <f t="shared" si="4"/>
        <v>1</v>
      </c>
      <c r="Y8" s="57"/>
      <c r="Z8" s="18" t="str">
        <f t="shared" si="5"/>
        <v>-</v>
      </c>
      <c r="AB8" s="252"/>
    </row>
    <row r="9" spans="1:32" ht="12.75" customHeight="1">
      <c r="A9" s="35">
        <v>246</v>
      </c>
      <c r="B9" s="8" t="s">
        <v>142</v>
      </c>
      <c r="C9" s="35" t="s">
        <v>1</v>
      </c>
      <c r="D9" s="95" t="s">
        <v>256</v>
      </c>
      <c r="E9" s="152">
        <f>NETWORKDAYS(Итого!C$2,Отчёт!C$2,Итого!C$3)*3/5</f>
        <v>8.4</v>
      </c>
      <c r="F9" s="96">
        <v>0.58333333333333304</v>
      </c>
      <c r="G9" s="61">
        <v>1</v>
      </c>
      <c r="H9" s="62">
        <f t="shared" si="0"/>
        <v>0.58333333333333304</v>
      </c>
      <c r="I9" s="72">
        <v>7</v>
      </c>
      <c r="J9" s="73">
        <f t="shared" si="1"/>
        <v>4.8999999999999977</v>
      </c>
      <c r="K9" s="97">
        <v>130</v>
      </c>
      <c r="L9" s="98">
        <f t="shared" si="2"/>
        <v>636.99999999999966</v>
      </c>
      <c r="M9" s="236">
        <v>43179</v>
      </c>
      <c r="N9" s="35"/>
      <c r="O9" s="101">
        <f t="shared" si="6"/>
        <v>6</v>
      </c>
      <c r="P9" s="232">
        <v>1</v>
      </c>
      <c r="Q9" s="232">
        <v>1</v>
      </c>
      <c r="R9" s="232">
        <v>1</v>
      </c>
      <c r="S9" s="232">
        <v>1</v>
      </c>
      <c r="T9" s="232">
        <v>1</v>
      </c>
      <c r="U9" s="232">
        <v>1</v>
      </c>
      <c r="V9" s="232" t="s">
        <v>115</v>
      </c>
      <c r="W9" s="67">
        <f t="shared" si="3"/>
        <v>6</v>
      </c>
      <c r="X9" s="68">
        <f t="shared" si="4"/>
        <v>1</v>
      </c>
      <c r="Y9" s="57"/>
      <c r="Z9" s="18" t="str">
        <f t="shared" si="5"/>
        <v>-</v>
      </c>
      <c r="AB9" s="252"/>
    </row>
    <row r="10" spans="1:32" ht="12.75" customHeight="1">
      <c r="A10" s="35">
        <v>247</v>
      </c>
      <c r="B10" s="8" t="s">
        <v>142</v>
      </c>
      <c r="C10" s="35" t="s">
        <v>1</v>
      </c>
      <c r="D10" s="95" t="s">
        <v>257</v>
      </c>
      <c r="E10" s="152">
        <f>NETWORKDAYS(Итого!C$2,Отчёт!C$2,Итого!C$3)*3/5</f>
        <v>8.4</v>
      </c>
      <c r="F10" s="96">
        <v>0.58333333333333304</v>
      </c>
      <c r="G10" s="61">
        <v>1</v>
      </c>
      <c r="H10" s="62">
        <f t="shared" si="0"/>
        <v>0.58333333333333304</v>
      </c>
      <c r="I10" s="72">
        <v>7</v>
      </c>
      <c r="J10" s="73">
        <f t="shared" si="1"/>
        <v>4.8999999999999977</v>
      </c>
      <c r="K10" s="97">
        <v>130</v>
      </c>
      <c r="L10" s="98">
        <f t="shared" si="2"/>
        <v>636.99999999999966</v>
      </c>
      <c r="M10" s="236">
        <v>43179</v>
      </c>
      <c r="N10" s="35"/>
      <c r="O10" s="101">
        <f t="shared" si="6"/>
        <v>6</v>
      </c>
      <c r="P10" s="232">
        <v>1</v>
      </c>
      <c r="Q10" s="232">
        <v>1</v>
      </c>
      <c r="R10" s="232">
        <v>1</v>
      </c>
      <c r="S10" s="232">
        <v>1</v>
      </c>
      <c r="T10" s="232">
        <v>0</v>
      </c>
      <c r="U10" s="232">
        <v>1</v>
      </c>
      <c r="V10" s="232" t="s">
        <v>115</v>
      </c>
      <c r="W10" s="67">
        <f t="shared" si="3"/>
        <v>5</v>
      </c>
      <c r="X10" s="68">
        <f t="shared" si="4"/>
        <v>0.83333333333333337</v>
      </c>
      <c r="Y10" s="57" t="s">
        <v>837</v>
      </c>
      <c r="Z10" s="18" t="str">
        <f t="shared" si="5"/>
        <v>-</v>
      </c>
      <c r="AB10" s="252"/>
    </row>
    <row r="11" spans="1:32" ht="12.75" customHeight="1">
      <c r="A11" s="35">
        <v>248</v>
      </c>
      <c r="B11" s="8" t="s">
        <v>142</v>
      </c>
      <c r="C11" s="35" t="s">
        <v>1</v>
      </c>
      <c r="D11" s="95" t="s">
        <v>259</v>
      </c>
      <c r="E11" s="152">
        <f>NETWORKDAYS(Итого!C$2,Отчёт!C$2,Итого!C$3)*3/5</f>
        <v>8.4</v>
      </c>
      <c r="F11" s="96">
        <v>0.58333333333333304</v>
      </c>
      <c r="G11" s="61">
        <v>1</v>
      </c>
      <c r="H11" s="62">
        <f t="shared" si="0"/>
        <v>0.58333333333333304</v>
      </c>
      <c r="I11" s="72">
        <v>7</v>
      </c>
      <c r="J11" s="73">
        <f t="shared" si="1"/>
        <v>4.8999999999999977</v>
      </c>
      <c r="K11" s="97">
        <v>130</v>
      </c>
      <c r="L11" s="98">
        <f t="shared" si="2"/>
        <v>636.99999999999966</v>
      </c>
      <c r="M11" s="236">
        <v>43179</v>
      </c>
      <c r="N11" s="35"/>
      <c r="O11" s="101">
        <f t="shared" si="6"/>
        <v>6</v>
      </c>
      <c r="P11" s="232">
        <v>1</v>
      </c>
      <c r="Q11" s="232">
        <v>1</v>
      </c>
      <c r="R11" s="232">
        <v>1</v>
      </c>
      <c r="S11" s="232">
        <v>1</v>
      </c>
      <c r="T11" s="232">
        <v>1</v>
      </c>
      <c r="U11" s="232">
        <v>1</v>
      </c>
      <c r="V11" s="232" t="s">
        <v>115</v>
      </c>
      <c r="W11" s="67">
        <f t="shared" si="3"/>
        <v>6</v>
      </c>
      <c r="X11" s="68">
        <f t="shared" si="4"/>
        <v>1</v>
      </c>
      <c r="Y11" s="57"/>
      <c r="Z11" s="18" t="str">
        <f t="shared" si="5"/>
        <v>-</v>
      </c>
      <c r="AB11" s="252"/>
    </row>
    <row r="12" spans="1:32" ht="12.75" customHeight="1">
      <c r="A12" s="35">
        <v>250</v>
      </c>
      <c r="B12" s="8" t="s">
        <v>142</v>
      </c>
      <c r="C12" s="35" t="s">
        <v>1</v>
      </c>
      <c r="D12" s="95" t="s">
        <v>261</v>
      </c>
      <c r="E12" s="152">
        <f>NETWORKDAYS(Итого!C$2,Отчёт!C$2,Итого!C$3)*3/5</f>
        <v>8.4</v>
      </c>
      <c r="F12" s="96">
        <v>0.58333333333333304</v>
      </c>
      <c r="G12" s="61">
        <v>1</v>
      </c>
      <c r="H12" s="62">
        <f t="shared" si="0"/>
        <v>0.58333333333333304</v>
      </c>
      <c r="I12" s="72">
        <v>7</v>
      </c>
      <c r="J12" s="73">
        <f t="shared" si="1"/>
        <v>4.8999999999999977</v>
      </c>
      <c r="K12" s="97">
        <v>130</v>
      </c>
      <c r="L12" s="98">
        <f t="shared" si="2"/>
        <v>636.99999999999966</v>
      </c>
      <c r="M12" s="236">
        <v>43179</v>
      </c>
      <c r="N12" s="35"/>
      <c r="O12" s="101">
        <f t="shared" si="6"/>
        <v>4</v>
      </c>
      <c r="P12" s="232">
        <v>1</v>
      </c>
      <c r="Q12" s="232">
        <v>0</v>
      </c>
      <c r="R12" s="232">
        <v>1</v>
      </c>
      <c r="S12" s="232" t="s">
        <v>115</v>
      </c>
      <c r="T12" s="232" t="s">
        <v>115</v>
      </c>
      <c r="U12" s="232">
        <v>1</v>
      </c>
      <c r="V12" s="232" t="s">
        <v>115</v>
      </c>
      <c r="W12" s="67">
        <f t="shared" si="3"/>
        <v>3</v>
      </c>
      <c r="X12" s="68">
        <f t="shared" si="4"/>
        <v>0.75</v>
      </c>
      <c r="Y12" s="57" t="s">
        <v>856</v>
      </c>
      <c r="Z12" s="18" t="str">
        <f t="shared" si="5"/>
        <v>-</v>
      </c>
      <c r="AA12" s="18" t="s">
        <v>100</v>
      </c>
      <c r="AB12" s="252"/>
    </row>
    <row r="13" spans="1:32" ht="12.75" customHeight="1">
      <c r="A13" s="35">
        <v>251</v>
      </c>
      <c r="B13" s="8" t="s">
        <v>142</v>
      </c>
      <c r="C13" s="35" t="s">
        <v>1</v>
      </c>
      <c r="D13" s="95" t="s">
        <v>263</v>
      </c>
      <c r="E13" s="152">
        <f>NETWORKDAYS(Итого!C$2,Отчёт!C$2,Итого!C$3)*3/5</f>
        <v>8.4</v>
      </c>
      <c r="F13" s="96">
        <v>0.58333333333333304</v>
      </c>
      <c r="G13" s="61">
        <v>1</v>
      </c>
      <c r="H13" s="62">
        <f t="shared" si="0"/>
        <v>0.58333333333333304</v>
      </c>
      <c r="I13" s="72">
        <v>7</v>
      </c>
      <c r="J13" s="73">
        <f t="shared" si="1"/>
        <v>4.8999999999999977</v>
      </c>
      <c r="K13" s="97">
        <v>130</v>
      </c>
      <c r="L13" s="98">
        <f t="shared" si="2"/>
        <v>636.99999999999966</v>
      </c>
      <c r="M13" s="236">
        <v>43179</v>
      </c>
      <c r="N13" s="35"/>
      <c r="O13" s="101">
        <f t="shared" si="6"/>
        <v>5</v>
      </c>
      <c r="P13" s="232">
        <v>1</v>
      </c>
      <c r="Q13" s="232">
        <v>1</v>
      </c>
      <c r="R13" s="232">
        <v>1</v>
      </c>
      <c r="S13" s="232">
        <v>1</v>
      </c>
      <c r="T13" s="232">
        <v>1</v>
      </c>
      <c r="U13" s="232" t="s">
        <v>115</v>
      </c>
      <c r="V13" s="232" t="s">
        <v>115</v>
      </c>
      <c r="W13" s="67">
        <f t="shared" si="3"/>
        <v>5</v>
      </c>
      <c r="X13" s="68">
        <f t="shared" si="4"/>
        <v>1</v>
      </c>
      <c r="Y13" s="57"/>
      <c r="Z13" s="18" t="str">
        <f t="shared" si="5"/>
        <v>-</v>
      </c>
      <c r="AB13" s="252"/>
    </row>
    <row r="14" spans="1:32" ht="12.75" customHeight="1">
      <c r="A14" s="35">
        <v>252</v>
      </c>
      <c r="B14" s="8" t="s">
        <v>142</v>
      </c>
      <c r="C14" s="35" t="s">
        <v>1</v>
      </c>
      <c r="D14" s="95" t="s">
        <v>265</v>
      </c>
      <c r="E14" s="152">
        <f>NETWORKDAYS(Итого!C$2,Отчёт!C$2,Итого!C$3)*3/5</f>
        <v>8.4</v>
      </c>
      <c r="F14" s="96">
        <v>0.58333333333333304</v>
      </c>
      <c r="G14" s="61">
        <v>1</v>
      </c>
      <c r="H14" s="62">
        <f t="shared" si="0"/>
        <v>0.58333333333333304</v>
      </c>
      <c r="I14" s="72">
        <v>7</v>
      </c>
      <c r="J14" s="73">
        <f t="shared" si="1"/>
        <v>4.8999999999999977</v>
      </c>
      <c r="K14" s="97">
        <v>130</v>
      </c>
      <c r="L14" s="98">
        <f t="shared" si="2"/>
        <v>636.99999999999966</v>
      </c>
      <c r="M14" s="236">
        <v>43179</v>
      </c>
      <c r="N14" s="35"/>
      <c r="O14" s="101">
        <f t="shared" si="6"/>
        <v>6</v>
      </c>
      <c r="P14" s="232">
        <v>1</v>
      </c>
      <c r="Q14" s="232">
        <v>1</v>
      </c>
      <c r="R14" s="232">
        <v>1</v>
      </c>
      <c r="S14" s="232">
        <v>1</v>
      </c>
      <c r="T14" s="232">
        <v>1</v>
      </c>
      <c r="U14" s="232">
        <v>1</v>
      </c>
      <c r="V14" s="232" t="s">
        <v>115</v>
      </c>
      <c r="W14" s="67">
        <f t="shared" si="3"/>
        <v>6</v>
      </c>
      <c r="X14" s="68">
        <f t="shared" si="4"/>
        <v>1</v>
      </c>
      <c r="Y14" s="57"/>
      <c r="Z14" s="18" t="str">
        <f t="shared" si="5"/>
        <v>-</v>
      </c>
      <c r="AA14" s="18" t="s">
        <v>100</v>
      </c>
      <c r="AB14" s="252"/>
    </row>
    <row r="15" spans="1:32" ht="12.75" customHeight="1">
      <c r="A15" s="35">
        <v>253</v>
      </c>
      <c r="B15" s="8" t="s">
        <v>142</v>
      </c>
      <c r="C15" s="35" t="s">
        <v>1</v>
      </c>
      <c r="D15" s="95" t="s">
        <v>267</v>
      </c>
      <c r="E15" s="152">
        <f>NETWORKDAYS(Итого!C$2,Отчёт!C$2,Итого!C$3)*3/5</f>
        <v>8.4</v>
      </c>
      <c r="F15" s="96">
        <v>0.58333333333333304</v>
      </c>
      <c r="G15" s="61">
        <v>1</v>
      </c>
      <c r="H15" s="62">
        <f t="shared" si="0"/>
        <v>0.58333333333333304</v>
      </c>
      <c r="I15" s="72">
        <v>7</v>
      </c>
      <c r="J15" s="73">
        <f t="shared" si="1"/>
        <v>4.8999999999999977</v>
      </c>
      <c r="K15" s="97">
        <v>130</v>
      </c>
      <c r="L15" s="98">
        <f t="shared" si="2"/>
        <v>636.99999999999966</v>
      </c>
      <c r="M15" s="236">
        <v>43179</v>
      </c>
      <c r="N15" s="35"/>
      <c r="O15" s="101">
        <f t="shared" si="6"/>
        <v>6</v>
      </c>
      <c r="P15" s="232">
        <v>1</v>
      </c>
      <c r="Q15" s="232">
        <v>0</v>
      </c>
      <c r="R15" s="232">
        <v>1</v>
      </c>
      <c r="S15" s="232">
        <v>1</v>
      </c>
      <c r="T15" s="232">
        <v>1</v>
      </c>
      <c r="U15" s="232">
        <v>1</v>
      </c>
      <c r="V15" s="232" t="s">
        <v>115</v>
      </c>
      <c r="W15" s="67">
        <f t="shared" si="3"/>
        <v>5</v>
      </c>
      <c r="X15" s="68">
        <f t="shared" si="4"/>
        <v>0.83333333333333337</v>
      </c>
      <c r="Y15" s="57" t="s">
        <v>854</v>
      </c>
      <c r="Z15" s="18" t="str">
        <f t="shared" si="5"/>
        <v>-</v>
      </c>
      <c r="AA15" s="18" t="s">
        <v>100</v>
      </c>
      <c r="AB15" s="252"/>
    </row>
    <row r="16" spans="1:32" ht="12.75" customHeight="1">
      <c r="A16" s="35">
        <v>254</v>
      </c>
      <c r="B16" s="8" t="s">
        <v>142</v>
      </c>
      <c r="C16" s="35" t="s">
        <v>1</v>
      </c>
      <c r="D16" s="95" t="s">
        <v>270</v>
      </c>
      <c r="E16" s="152">
        <f>NETWORKDAYS(Итого!C$2,Отчёт!C$2,Итого!C$3)*3/5</f>
        <v>8.4</v>
      </c>
      <c r="F16" s="96">
        <v>0.58333333333333304</v>
      </c>
      <c r="G16" s="61">
        <v>1</v>
      </c>
      <c r="H16" s="62">
        <f t="shared" si="0"/>
        <v>0.58333333333333304</v>
      </c>
      <c r="I16" s="72">
        <v>7</v>
      </c>
      <c r="J16" s="73">
        <f t="shared" si="1"/>
        <v>4.8999999999999977</v>
      </c>
      <c r="K16" s="97">
        <v>130</v>
      </c>
      <c r="L16" s="98">
        <f t="shared" si="2"/>
        <v>636.99999999999966</v>
      </c>
      <c r="M16" s="236">
        <v>43179</v>
      </c>
      <c r="N16" s="35"/>
      <c r="O16" s="101">
        <f t="shared" si="6"/>
        <v>6</v>
      </c>
      <c r="P16" s="232">
        <v>0</v>
      </c>
      <c r="Q16" s="232">
        <v>1</v>
      </c>
      <c r="R16" s="232">
        <v>1</v>
      </c>
      <c r="S16" s="232">
        <v>0</v>
      </c>
      <c r="T16" s="232">
        <v>1</v>
      </c>
      <c r="U16" s="232">
        <v>1</v>
      </c>
      <c r="V16" s="232" t="s">
        <v>115</v>
      </c>
      <c r="W16" s="67">
        <f t="shared" si="3"/>
        <v>4</v>
      </c>
      <c r="X16" s="68">
        <f t="shared" si="4"/>
        <v>0.66666666666666663</v>
      </c>
      <c r="Y16" s="239" t="s">
        <v>835</v>
      </c>
      <c r="Z16" s="18" t="str">
        <f t="shared" si="5"/>
        <v>-</v>
      </c>
      <c r="AB16" s="252"/>
    </row>
    <row r="17" spans="1:28" ht="12.75" customHeight="1">
      <c r="A17" s="35">
        <v>255</v>
      </c>
      <c r="B17" s="8" t="s">
        <v>142</v>
      </c>
      <c r="C17" s="35" t="s">
        <v>1</v>
      </c>
      <c r="D17" s="95" t="s">
        <v>271</v>
      </c>
      <c r="E17" s="152">
        <f>NETWORKDAYS(Итого!C$2,Отчёт!C$2,Итого!C$3)*3/5</f>
        <v>8.4</v>
      </c>
      <c r="F17" s="96">
        <v>0.58333333333333304</v>
      </c>
      <c r="G17" s="61">
        <v>1</v>
      </c>
      <c r="H17" s="62">
        <f t="shared" si="0"/>
        <v>0.58333333333333304</v>
      </c>
      <c r="I17" s="72">
        <v>7</v>
      </c>
      <c r="J17" s="73">
        <f t="shared" si="1"/>
        <v>4.8999999999999977</v>
      </c>
      <c r="K17" s="97">
        <v>130</v>
      </c>
      <c r="L17" s="98">
        <f t="shared" si="2"/>
        <v>636.99999999999966</v>
      </c>
      <c r="M17" s="236">
        <v>43179</v>
      </c>
      <c r="N17" s="35"/>
      <c r="O17" s="101">
        <f t="shared" si="6"/>
        <v>4</v>
      </c>
      <c r="P17" s="232">
        <v>1</v>
      </c>
      <c r="Q17" s="232">
        <v>1</v>
      </c>
      <c r="R17" s="232">
        <v>1</v>
      </c>
      <c r="S17" s="232" t="s">
        <v>115</v>
      </c>
      <c r="T17" s="232" t="s">
        <v>115</v>
      </c>
      <c r="U17" s="232">
        <v>1</v>
      </c>
      <c r="V17" s="232" t="s">
        <v>115</v>
      </c>
      <c r="W17" s="67">
        <f t="shared" si="3"/>
        <v>4</v>
      </c>
      <c r="X17" s="68">
        <f t="shared" si="4"/>
        <v>1</v>
      </c>
      <c r="Y17" s="57"/>
      <c r="Z17" s="18" t="str">
        <f t="shared" si="5"/>
        <v>-</v>
      </c>
      <c r="AB17" s="252"/>
    </row>
    <row r="18" spans="1:28" ht="12.75" customHeight="1">
      <c r="A18" s="35">
        <v>257</v>
      </c>
      <c r="B18" s="8" t="s">
        <v>142</v>
      </c>
      <c r="C18" s="35" t="s">
        <v>1</v>
      </c>
      <c r="D18" s="95" t="s">
        <v>273</v>
      </c>
      <c r="E18" s="152">
        <f>NETWORKDAYS(Итого!C$2,Отчёт!C$2,Итого!C$3)*3/5</f>
        <v>8.4</v>
      </c>
      <c r="F18" s="96">
        <v>0.58333333333333304</v>
      </c>
      <c r="G18" s="61">
        <v>1</v>
      </c>
      <c r="H18" s="62">
        <f t="shared" si="0"/>
        <v>0.58333333333333304</v>
      </c>
      <c r="I18" s="72">
        <v>7</v>
      </c>
      <c r="J18" s="73">
        <f t="shared" si="1"/>
        <v>4.8999999999999977</v>
      </c>
      <c r="K18" s="97">
        <v>130</v>
      </c>
      <c r="L18" s="98">
        <f t="shared" si="2"/>
        <v>636.99999999999966</v>
      </c>
      <c r="M18" s="236">
        <v>43179</v>
      </c>
      <c r="N18" s="35"/>
      <c r="O18" s="101">
        <f t="shared" si="6"/>
        <v>4</v>
      </c>
      <c r="P18" s="232">
        <v>1</v>
      </c>
      <c r="Q18" s="232">
        <v>1</v>
      </c>
      <c r="R18" s="232">
        <v>1</v>
      </c>
      <c r="S18" s="232" t="s">
        <v>115</v>
      </c>
      <c r="T18" s="232" t="s">
        <v>115</v>
      </c>
      <c r="U18" s="232">
        <v>1</v>
      </c>
      <c r="V18" s="232" t="s">
        <v>115</v>
      </c>
      <c r="W18" s="67">
        <f t="shared" si="3"/>
        <v>4</v>
      </c>
      <c r="X18" s="68">
        <f t="shared" si="4"/>
        <v>1</v>
      </c>
      <c r="Y18" s="57"/>
      <c r="Z18" s="18" t="str">
        <f t="shared" si="5"/>
        <v>-</v>
      </c>
      <c r="AB18" s="252"/>
    </row>
    <row r="19" spans="1:28" ht="12.75" customHeight="1">
      <c r="A19" s="18"/>
      <c r="B19" s="8" t="s">
        <v>142</v>
      </c>
      <c r="C19" s="35" t="s">
        <v>1</v>
      </c>
      <c r="D19" s="95" t="s">
        <v>276</v>
      </c>
      <c r="E19" s="152">
        <f>NETWORKDAYS(Итого!C$2,Отчёт!C$2,Итого!C$3)*3/5</f>
        <v>8.4</v>
      </c>
      <c r="F19" s="131">
        <v>0.58333333333333304</v>
      </c>
      <c r="G19" s="70">
        <v>1</v>
      </c>
      <c r="H19" s="71">
        <v>0.58333333333333304</v>
      </c>
      <c r="I19" s="72">
        <v>5</v>
      </c>
      <c r="J19" s="73">
        <f t="shared" si="1"/>
        <v>4.8999999999999977</v>
      </c>
      <c r="K19" s="97">
        <v>130</v>
      </c>
      <c r="L19" s="98">
        <f t="shared" si="2"/>
        <v>636.99999999999966</v>
      </c>
      <c r="M19" s="236">
        <v>43179</v>
      </c>
      <c r="N19" s="35"/>
      <c r="O19" s="101">
        <f t="shared" si="6"/>
        <v>6</v>
      </c>
      <c r="P19" s="232">
        <v>1</v>
      </c>
      <c r="Q19" s="232">
        <v>1</v>
      </c>
      <c r="R19" s="232">
        <v>1</v>
      </c>
      <c r="S19" s="232">
        <v>1</v>
      </c>
      <c r="T19" s="232">
        <v>1</v>
      </c>
      <c r="U19" s="232">
        <v>1</v>
      </c>
      <c r="V19" s="232" t="s">
        <v>115</v>
      </c>
      <c r="W19" s="67">
        <f t="shared" si="3"/>
        <v>6</v>
      </c>
      <c r="X19" s="68">
        <f t="shared" si="4"/>
        <v>1</v>
      </c>
      <c r="Y19" s="57"/>
      <c r="Z19" s="18" t="str">
        <f t="shared" si="5"/>
        <v>-</v>
      </c>
      <c r="AB19" s="252"/>
    </row>
    <row r="20" spans="1:28" ht="12.75" customHeight="1">
      <c r="A20" s="18"/>
      <c r="B20" s="8" t="s">
        <v>142</v>
      </c>
      <c r="C20" s="35" t="s">
        <v>1</v>
      </c>
      <c r="D20" s="95" t="s">
        <v>277</v>
      </c>
      <c r="E20" s="152">
        <f>NETWORKDAYS(Итого!C$2,Отчёт!C$2,Итого!C$3)*3/5</f>
        <v>8.4</v>
      </c>
      <c r="F20" s="131">
        <v>0.58333333333333304</v>
      </c>
      <c r="G20" s="70">
        <v>1</v>
      </c>
      <c r="H20" s="71">
        <v>0.58333333333333304</v>
      </c>
      <c r="I20" s="72">
        <v>5</v>
      </c>
      <c r="J20" s="73">
        <f t="shared" si="1"/>
        <v>4.8999999999999977</v>
      </c>
      <c r="K20" s="97">
        <v>130</v>
      </c>
      <c r="L20" s="98">
        <f t="shared" si="2"/>
        <v>636.99999999999966</v>
      </c>
      <c r="M20" s="236">
        <v>43179</v>
      </c>
      <c r="N20" s="35"/>
      <c r="O20" s="101">
        <f t="shared" si="6"/>
        <v>4</v>
      </c>
      <c r="P20" s="232">
        <v>1</v>
      </c>
      <c r="Q20" s="232">
        <v>1</v>
      </c>
      <c r="R20" s="232">
        <v>0</v>
      </c>
      <c r="S20" s="232" t="s">
        <v>115</v>
      </c>
      <c r="T20" s="232" t="s">
        <v>115</v>
      </c>
      <c r="U20" s="232">
        <v>1</v>
      </c>
      <c r="V20" s="232" t="s">
        <v>115</v>
      </c>
      <c r="W20" s="67">
        <f t="shared" si="3"/>
        <v>3</v>
      </c>
      <c r="X20" s="68">
        <f t="shared" si="4"/>
        <v>0.75</v>
      </c>
      <c r="Y20" s="239" t="s">
        <v>859</v>
      </c>
      <c r="Z20" s="18" t="str">
        <f t="shared" si="5"/>
        <v>-</v>
      </c>
      <c r="AB20" s="252"/>
    </row>
    <row r="21" spans="1:28" ht="12.75" customHeight="1">
      <c r="A21" s="18"/>
      <c r="B21" s="8" t="s">
        <v>142</v>
      </c>
      <c r="C21" s="35" t="s">
        <v>1</v>
      </c>
      <c r="D21" s="95" t="s">
        <v>279</v>
      </c>
      <c r="E21" s="152">
        <f>NETWORKDAYS(Итого!C$2,Отчёт!C$2,Итого!C$3)*3/5</f>
        <v>8.4</v>
      </c>
      <c r="F21" s="131">
        <v>0.58333333333333304</v>
      </c>
      <c r="G21" s="70">
        <v>1</v>
      </c>
      <c r="H21" s="71">
        <v>0.58333333333333304</v>
      </c>
      <c r="I21" s="72">
        <v>5</v>
      </c>
      <c r="J21" s="73">
        <f t="shared" si="1"/>
        <v>4.8999999999999977</v>
      </c>
      <c r="K21" s="97">
        <v>130</v>
      </c>
      <c r="L21" s="98">
        <f t="shared" si="2"/>
        <v>636.99999999999966</v>
      </c>
      <c r="M21" s="236">
        <v>43179</v>
      </c>
      <c r="N21" s="35"/>
      <c r="O21" s="101">
        <f t="shared" si="6"/>
        <v>6</v>
      </c>
      <c r="P21" s="232">
        <v>1</v>
      </c>
      <c r="Q21" s="232">
        <v>1</v>
      </c>
      <c r="R21" s="232">
        <v>1</v>
      </c>
      <c r="S21" s="232">
        <v>0</v>
      </c>
      <c r="T21" s="232">
        <v>1</v>
      </c>
      <c r="U21" s="232">
        <v>1</v>
      </c>
      <c r="V21" s="232" t="s">
        <v>115</v>
      </c>
      <c r="W21" s="67">
        <f t="shared" si="3"/>
        <v>5</v>
      </c>
      <c r="X21" s="68">
        <f t="shared" si="4"/>
        <v>0.83333333333333337</v>
      </c>
      <c r="Y21" s="239" t="s">
        <v>859</v>
      </c>
      <c r="Z21" s="18" t="str">
        <f t="shared" si="5"/>
        <v>-</v>
      </c>
      <c r="AB21" s="252"/>
    </row>
    <row r="22" spans="1:28" ht="12.75" customHeight="1">
      <c r="A22" s="18"/>
      <c r="B22" s="8" t="s">
        <v>142</v>
      </c>
      <c r="C22" s="35" t="s">
        <v>1</v>
      </c>
      <c r="D22" s="95" t="s">
        <v>283</v>
      </c>
      <c r="E22" s="152">
        <f>NETWORKDAYS(Итого!C$2,Отчёт!C$2,Итого!C$3)*3/5</f>
        <v>8.4</v>
      </c>
      <c r="F22" s="131">
        <v>0.58333333333333304</v>
      </c>
      <c r="G22" s="70">
        <v>1</v>
      </c>
      <c r="H22" s="71">
        <v>0.58333333333333304</v>
      </c>
      <c r="I22" s="72">
        <v>5</v>
      </c>
      <c r="J22" s="73">
        <f t="shared" si="1"/>
        <v>4.8999999999999977</v>
      </c>
      <c r="K22" s="97">
        <v>130</v>
      </c>
      <c r="L22" s="98">
        <f t="shared" si="2"/>
        <v>636.99999999999966</v>
      </c>
      <c r="M22" s="236">
        <v>43179</v>
      </c>
      <c r="N22" s="35"/>
      <c r="O22" s="101">
        <f t="shared" si="6"/>
        <v>6</v>
      </c>
      <c r="P22" s="232">
        <v>1</v>
      </c>
      <c r="Q22" s="232">
        <v>1</v>
      </c>
      <c r="R22" s="232">
        <v>1</v>
      </c>
      <c r="S22" s="232">
        <v>1</v>
      </c>
      <c r="T22" s="232">
        <v>1</v>
      </c>
      <c r="U22" s="232">
        <v>0</v>
      </c>
      <c r="V22" s="232" t="s">
        <v>115</v>
      </c>
      <c r="W22" s="67">
        <f t="shared" si="3"/>
        <v>5</v>
      </c>
      <c r="X22" s="68">
        <f t="shared" si="4"/>
        <v>0.83333333333333337</v>
      </c>
      <c r="Y22" s="57" t="s">
        <v>824</v>
      </c>
      <c r="Z22" s="18" t="str">
        <f t="shared" si="5"/>
        <v>-</v>
      </c>
      <c r="AB22" s="252"/>
    </row>
    <row r="23" spans="1:28" ht="12.75" customHeight="1">
      <c r="A23" s="18"/>
      <c r="B23" s="8" t="s">
        <v>142</v>
      </c>
      <c r="C23" s="35" t="s">
        <v>1</v>
      </c>
      <c r="D23" s="95" t="s">
        <v>285</v>
      </c>
      <c r="E23" s="152">
        <f>NETWORKDAYS(Итого!C$2,Отчёт!C$2,Итого!C$3)*3/5</f>
        <v>8.4</v>
      </c>
      <c r="F23" s="131">
        <v>0.58333333333333304</v>
      </c>
      <c r="G23" s="70">
        <v>1</v>
      </c>
      <c r="H23" s="71">
        <v>0.58333333333333304</v>
      </c>
      <c r="I23" s="72">
        <v>5</v>
      </c>
      <c r="J23" s="73">
        <f t="shared" si="1"/>
        <v>4.8999999999999977</v>
      </c>
      <c r="K23" s="97">
        <v>130</v>
      </c>
      <c r="L23" s="98">
        <f t="shared" si="2"/>
        <v>636.99999999999966</v>
      </c>
      <c r="M23" s="236">
        <v>43179</v>
      </c>
      <c r="N23" s="35"/>
      <c r="O23" s="101">
        <f t="shared" si="6"/>
        <v>6</v>
      </c>
      <c r="P23" s="232">
        <v>1</v>
      </c>
      <c r="Q23" s="232">
        <v>0</v>
      </c>
      <c r="R23" s="232">
        <v>1</v>
      </c>
      <c r="S23" s="232">
        <v>1</v>
      </c>
      <c r="T23" s="232">
        <v>1</v>
      </c>
      <c r="U23" s="232">
        <v>1</v>
      </c>
      <c r="V23" s="232" t="s">
        <v>115</v>
      </c>
      <c r="W23" s="67">
        <f t="shared" si="3"/>
        <v>5</v>
      </c>
      <c r="X23" s="68">
        <f t="shared" si="4"/>
        <v>0.83333333333333337</v>
      </c>
      <c r="Y23" s="57" t="s">
        <v>850</v>
      </c>
      <c r="Z23" s="18" t="str">
        <f t="shared" si="5"/>
        <v>-</v>
      </c>
      <c r="AB23" s="252"/>
    </row>
    <row r="24" spans="1:28" ht="12.75" customHeight="1">
      <c r="A24" s="18"/>
      <c r="B24" s="8" t="s">
        <v>142</v>
      </c>
      <c r="C24" s="35" t="s">
        <v>1</v>
      </c>
      <c r="D24" s="95" t="s">
        <v>287</v>
      </c>
      <c r="E24" s="152">
        <f>NETWORKDAYS(Итого!C$2,Отчёт!C$2,Итого!C$3)*3/5</f>
        <v>8.4</v>
      </c>
      <c r="F24" s="131">
        <v>0.58333333333333304</v>
      </c>
      <c r="G24" s="70">
        <v>1</v>
      </c>
      <c r="H24" s="71">
        <v>0.58333333333333304</v>
      </c>
      <c r="I24" s="72">
        <v>5</v>
      </c>
      <c r="J24" s="73">
        <f t="shared" si="1"/>
        <v>4.8999999999999977</v>
      </c>
      <c r="K24" s="97">
        <v>130</v>
      </c>
      <c r="L24" s="98">
        <f t="shared" si="2"/>
        <v>636.99999999999966</v>
      </c>
      <c r="M24" s="236">
        <v>43179</v>
      </c>
      <c r="N24" s="35"/>
      <c r="O24" s="101">
        <f t="shared" si="6"/>
        <v>6</v>
      </c>
      <c r="P24" s="232">
        <v>1</v>
      </c>
      <c r="Q24" s="232">
        <v>0</v>
      </c>
      <c r="R24" s="232">
        <v>1</v>
      </c>
      <c r="S24" s="232">
        <v>1</v>
      </c>
      <c r="T24" s="232">
        <v>1</v>
      </c>
      <c r="U24" s="232">
        <v>1</v>
      </c>
      <c r="V24" s="232" t="s">
        <v>115</v>
      </c>
      <c r="W24" s="67">
        <f t="shared" si="3"/>
        <v>5</v>
      </c>
      <c r="X24" s="68">
        <f t="shared" si="4"/>
        <v>0.83333333333333337</v>
      </c>
      <c r="Y24" s="57" t="s">
        <v>773</v>
      </c>
      <c r="Z24" s="18" t="str">
        <f t="shared" si="5"/>
        <v>-</v>
      </c>
      <c r="AB24" s="252"/>
    </row>
    <row r="25" spans="1:28" ht="12.75" customHeight="1">
      <c r="A25" s="18"/>
      <c r="B25" s="8" t="s">
        <v>142</v>
      </c>
      <c r="C25" s="35" t="s">
        <v>1</v>
      </c>
      <c r="D25" s="95" t="s">
        <v>289</v>
      </c>
      <c r="E25" s="152">
        <f>NETWORKDAYS(Итого!C$2,Отчёт!C$2,Итого!C$3)*3/5</f>
        <v>8.4</v>
      </c>
      <c r="F25" s="131">
        <v>0.58333333333333304</v>
      </c>
      <c r="G25" s="70">
        <v>1</v>
      </c>
      <c r="H25" s="71">
        <v>0.58333333333333304</v>
      </c>
      <c r="I25" s="72">
        <v>5</v>
      </c>
      <c r="J25" s="73">
        <f t="shared" si="1"/>
        <v>4.8999999999999977</v>
      </c>
      <c r="K25" s="97">
        <v>130</v>
      </c>
      <c r="L25" s="98">
        <f t="shared" si="2"/>
        <v>636.99999999999966</v>
      </c>
      <c r="M25" s="236">
        <v>43179</v>
      </c>
      <c r="N25" s="35"/>
      <c r="O25" s="101">
        <f t="shared" si="6"/>
        <v>6</v>
      </c>
      <c r="P25" s="232">
        <v>1</v>
      </c>
      <c r="Q25" s="232">
        <v>1</v>
      </c>
      <c r="R25" s="232">
        <v>1</v>
      </c>
      <c r="S25" s="232">
        <v>1</v>
      </c>
      <c r="T25" s="232">
        <v>1</v>
      </c>
      <c r="U25" s="232">
        <v>0</v>
      </c>
      <c r="V25" s="232" t="s">
        <v>115</v>
      </c>
      <c r="W25" s="67">
        <f t="shared" si="3"/>
        <v>5</v>
      </c>
      <c r="X25" s="68">
        <f t="shared" si="4"/>
        <v>0.83333333333333337</v>
      </c>
      <c r="Y25" s="57" t="s">
        <v>840</v>
      </c>
      <c r="Z25" s="18" t="str">
        <f t="shared" si="5"/>
        <v>-</v>
      </c>
      <c r="AB25" s="252"/>
    </row>
    <row r="26" spans="1:28" ht="12.75" customHeight="1">
      <c r="A26" s="18"/>
      <c r="B26" s="8" t="s">
        <v>142</v>
      </c>
      <c r="C26" s="35" t="s">
        <v>1</v>
      </c>
      <c r="D26" s="95" t="s">
        <v>291</v>
      </c>
      <c r="E26" s="152">
        <f>NETWORKDAYS(Итого!C$2,Отчёт!C$2,Итого!C$3)*3/5</f>
        <v>8.4</v>
      </c>
      <c r="F26" s="131">
        <v>0.58333333333333304</v>
      </c>
      <c r="G26" s="70">
        <v>1</v>
      </c>
      <c r="H26" s="71">
        <v>0.58333333333333304</v>
      </c>
      <c r="I26" s="72">
        <v>5</v>
      </c>
      <c r="J26" s="73">
        <f t="shared" si="1"/>
        <v>4.8999999999999977</v>
      </c>
      <c r="K26" s="97">
        <v>130</v>
      </c>
      <c r="L26" s="98">
        <f t="shared" si="2"/>
        <v>636.99999999999966</v>
      </c>
      <c r="M26" s="236">
        <v>43179</v>
      </c>
      <c r="N26" s="35"/>
      <c r="O26" s="101">
        <f t="shared" si="6"/>
        <v>6</v>
      </c>
      <c r="P26" s="232">
        <v>1</v>
      </c>
      <c r="Q26" s="232">
        <v>1</v>
      </c>
      <c r="R26" s="232">
        <v>1</v>
      </c>
      <c r="S26" s="232">
        <v>1</v>
      </c>
      <c r="T26" s="232">
        <v>1</v>
      </c>
      <c r="U26" s="232">
        <v>1</v>
      </c>
      <c r="V26" s="232" t="s">
        <v>115</v>
      </c>
      <c r="W26" s="67">
        <f t="shared" si="3"/>
        <v>6</v>
      </c>
      <c r="X26" s="68">
        <f t="shared" si="4"/>
        <v>1</v>
      </c>
      <c r="Y26" s="263"/>
      <c r="Z26" s="18" t="str">
        <f t="shared" si="5"/>
        <v>-</v>
      </c>
      <c r="AB26" s="252"/>
    </row>
    <row r="27" spans="1:28" ht="12.75" customHeight="1">
      <c r="A27" s="18"/>
      <c r="B27" s="8" t="s">
        <v>142</v>
      </c>
      <c r="C27" s="35" t="s">
        <v>1</v>
      </c>
      <c r="D27" s="95" t="s">
        <v>293</v>
      </c>
      <c r="E27" s="152">
        <f>NETWORKDAYS(Итого!C$2,Отчёт!C$2,Итого!C$3)*3/5</f>
        <v>8.4</v>
      </c>
      <c r="F27" s="131">
        <v>0.58333333333333304</v>
      </c>
      <c r="G27" s="70">
        <v>1</v>
      </c>
      <c r="H27" s="71">
        <v>0.58333333333333304</v>
      </c>
      <c r="I27" s="72">
        <v>5</v>
      </c>
      <c r="J27" s="73">
        <f t="shared" si="1"/>
        <v>4.8999999999999977</v>
      </c>
      <c r="K27" s="97">
        <v>130</v>
      </c>
      <c r="L27" s="98">
        <f t="shared" si="2"/>
        <v>636.99999999999966</v>
      </c>
      <c r="M27" s="236">
        <v>43179</v>
      </c>
      <c r="N27" s="35"/>
      <c r="O27" s="101">
        <f t="shared" si="6"/>
        <v>6</v>
      </c>
      <c r="P27" s="232">
        <v>1</v>
      </c>
      <c r="Q27" s="232">
        <v>1</v>
      </c>
      <c r="R27" s="232">
        <v>1</v>
      </c>
      <c r="S27" s="232">
        <v>0</v>
      </c>
      <c r="T27" s="232">
        <v>0</v>
      </c>
      <c r="U27" s="232">
        <v>1</v>
      </c>
      <c r="V27" s="232" t="s">
        <v>115</v>
      </c>
      <c r="W27" s="67">
        <f t="shared" si="3"/>
        <v>4</v>
      </c>
      <c r="X27" s="68">
        <f t="shared" si="4"/>
        <v>0.66666666666666663</v>
      </c>
      <c r="Y27" s="57" t="s">
        <v>795</v>
      </c>
      <c r="Z27" s="18" t="str">
        <f t="shared" si="5"/>
        <v>-</v>
      </c>
      <c r="AB27" s="252"/>
    </row>
    <row r="28" spans="1:28" ht="12.75" customHeight="1">
      <c r="A28" s="18"/>
      <c r="B28" s="8" t="s">
        <v>142</v>
      </c>
      <c r="C28" s="35" t="s">
        <v>1</v>
      </c>
      <c r="D28" s="95" t="s">
        <v>295</v>
      </c>
      <c r="E28" s="152">
        <f>NETWORKDAYS(Итого!C$2,Отчёт!C$2,Итого!C$3)*3/5</f>
        <v>8.4</v>
      </c>
      <c r="F28" s="131">
        <v>0.58333333333333304</v>
      </c>
      <c r="G28" s="70">
        <v>1</v>
      </c>
      <c r="H28" s="71">
        <v>0.58333333333333304</v>
      </c>
      <c r="I28" s="72">
        <v>5</v>
      </c>
      <c r="J28" s="73">
        <f t="shared" si="1"/>
        <v>4.8999999999999977</v>
      </c>
      <c r="K28" s="97">
        <v>130</v>
      </c>
      <c r="L28" s="98">
        <f t="shared" si="2"/>
        <v>636.99999999999966</v>
      </c>
      <c r="M28" s="236">
        <v>43179</v>
      </c>
      <c r="N28" s="35"/>
      <c r="O28" s="101">
        <f t="shared" si="6"/>
        <v>6</v>
      </c>
      <c r="P28" s="232">
        <v>1</v>
      </c>
      <c r="Q28" s="232">
        <v>1</v>
      </c>
      <c r="R28" s="232">
        <v>1</v>
      </c>
      <c r="S28" s="232">
        <v>1</v>
      </c>
      <c r="T28" s="232">
        <v>1</v>
      </c>
      <c r="U28" s="232">
        <v>1</v>
      </c>
      <c r="V28" s="232" t="s">
        <v>115</v>
      </c>
      <c r="W28" s="67">
        <f t="shared" si="3"/>
        <v>6</v>
      </c>
      <c r="X28" s="68">
        <f t="shared" si="4"/>
        <v>1</v>
      </c>
      <c r="Y28" s="57"/>
      <c r="Z28" s="18" t="str">
        <f t="shared" si="5"/>
        <v>-</v>
      </c>
      <c r="AB28" s="252"/>
    </row>
    <row r="29" spans="1:28" ht="12.75" customHeight="1">
      <c r="A29" s="18"/>
      <c r="B29" s="8" t="s">
        <v>142</v>
      </c>
      <c r="C29" s="35" t="s">
        <v>1</v>
      </c>
      <c r="D29" s="95" t="s">
        <v>297</v>
      </c>
      <c r="E29" s="152">
        <f>NETWORKDAYS(Итого!C$2,Отчёт!C$2,Итого!C$3)*3/5</f>
        <v>8.4</v>
      </c>
      <c r="F29" s="131">
        <v>0.58333333333333304</v>
      </c>
      <c r="G29" s="70">
        <v>1</v>
      </c>
      <c r="H29" s="71">
        <v>0.58333333333333304</v>
      </c>
      <c r="I29" s="72">
        <v>5</v>
      </c>
      <c r="J29" s="73">
        <f t="shared" si="1"/>
        <v>4.8999999999999977</v>
      </c>
      <c r="K29" s="97">
        <v>130</v>
      </c>
      <c r="L29" s="98">
        <f t="shared" si="2"/>
        <v>636.99999999999966</v>
      </c>
      <c r="M29" s="236">
        <v>43179</v>
      </c>
      <c r="N29" s="35"/>
      <c r="O29" s="101">
        <f t="shared" si="6"/>
        <v>6</v>
      </c>
      <c r="P29" s="232">
        <v>1</v>
      </c>
      <c r="Q29" s="232">
        <v>0</v>
      </c>
      <c r="R29" s="232">
        <v>1</v>
      </c>
      <c r="S29" s="232">
        <v>1</v>
      </c>
      <c r="T29" s="232">
        <v>1</v>
      </c>
      <c r="U29" s="232">
        <v>1</v>
      </c>
      <c r="V29" s="232" t="s">
        <v>115</v>
      </c>
      <c r="W29" s="67">
        <f t="shared" si="3"/>
        <v>5</v>
      </c>
      <c r="X29" s="68">
        <f t="shared" si="4"/>
        <v>0.83333333333333337</v>
      </c>
      <c r="Y29" s="57" t="s">
        <v>856</v>
      </c>
      <c r="Z29" s="18" t="str">
        <f t="shared" si="5"/>
        <v>-</v>
      </c>
      <c r="AB29" s="252"/>
    </row>
    <row r="30" spans="1:28" ht="12.75" customHeight="1">
      <c r="A30" s="18"/>
      <c r="B30" s="8" t="s">
        <v>142</v>
      </c>
      <c r="C30" s="35" t="s">
        <v>1</v>
      </c>
      <c r="D30" s="95" t="s">
        <v>299</v>
      </c>
      <c r="E30" s="152">
        <f>NETWORKDAYS(Итого!C$2,Отчёт!C$2,Итого!C$3)*3/5</f>
        <v>8.4</v>
      </c>
      <c r="F30" s="131">
        <v>0.58333333333333304</v>
      </c>
      <c r="G30" s="70">
        <v>1</v>
      </c>
      <c r="H30" s="71">
        <v>0.58333333333333304</v>
      </c>
      <c r="I30" s="72">
        <v>5</v>
      </c>
      <c r="J30" s="73">
        <f t="shared" si="1"/>
        <v>4.8999999999999977</v>
      </c>
      <c r="K30" s="97">
        <v>130</v>
      </c>
      <c r="L30" s="98">
        <f t="shared" si="2"/>
        <v>636.99999999999966</v>
      </c>
      <c r="M30" s="236">
        <v>43179</v>
      </c>
      <c r="N30" s="35"/>
      <c r="O30" s="101">
        <f t="shared" si="6"/>
        <v>4</v>
      </c>
      <c r="P30" s="232">
        <v>1</v>
      </c>
      <c r="Q30" s="232">
        <v>1</v>
      </c>
      <c r="R30" s="232">
        <v>1</v>
      </c>
      <c r="S30" s="232" t="s">
        <v>115</v>
      </c>
      <c r="T30" s="232" t="s">
        <v>115</v>
      </c>
      <c r="U30" s="232">
        <v>1</v>
      </c>
      <c r="V30" s="232" t="s">
        <v>115</v>
      </c>
      <c r="W30" s="67">
        <f t="shared" si="3"/>
        <v>4</v>
      </c>
      <c r="X30" s="68">
        <f t="shared" si="4"/>
        <v>1</v>
      </c>
      <c r="Y30" s="57"/>
      <c r="Z30" s="18" t="str">
        <f t="shared" si="5"/>
        <v>-</v>
      </c>
      <c r="AB30" s="252"/>
    </row>
    <row r="31" spans="1:28" ht="12.75" customHeight="1">
      <c r="A31" s="18"/>
      <c r="B31" s="8" t="s">
        <v>142</v>
      </c>
      <c r="C31" s="35" t="s">
        <v>1</v>
      </c>
      <c r="D31" s="95" t="s">
        <v>301</v>
      </c>
      <c r="E31" s="152">
        <f>NETWORKDAYS(Итого!C$2,Отчёт!C$2,Итого!C$3)*3/5</f>
        <v>8.4</v>
      </c>
      <c r="F31" s="131">
        <v>0.58333333333333304</v>
      </c>
      <c r="G31" s="70">
        <v>1</v>
      </c>
      <c r="H31" s="71">
        <v>0.58333333333333304</v>
      </c>
      <c r="I31" s="72">
        <v>5</v>
      </c>
      <c r="J31" s="73">
        <f t="shared" si="1"/>
        <v>4.8999999999999977</v>
      </c>
      <c r="K31" s="97">
        <v>130</v>
      </c>
      <c r="L31" s="98">
        <f t="shared" si="2"/>
        <v>636.99999999999966</v>
      </c>
      <c r="M31" s="236">
        <v>43179</v>
      </c>
      <c r="N31" s="35"/>
      <c r="O31" s="101">
        <f t="shared" si="6"/>
        <v>5</v>
      </c>
      <c r="P31" s="232">
        <v>1</v>
      </c>
      <c r="Q31" s="232">
        <v>1</v>
      </c>
      <c r="R31" s="232">
        <v>1</v>
      </c>
      <c r="S31" s="232">
        <v>1</v>
      </c>
      <c r="T31" s="232">
        <v>1</v>
      </c>
      <c r="U31" s="232" t="s">
        <v>115</v>
      </c>
      <c r="V31" s="232" t="s">
        <v>115</v>
      </c>
      <c r="W31" s="67">
        <f t="shared" si="3"/>
        <v>5</v>
      </c>
      <c r="X31" s="68">
        <f t="shared" si="4"/>
        <v>1</v>
      </c>
      <c r="Y31" s="57"/>
      <c r="Z31" s="18" t="str">
        <f t="shared" si="5"/>
        <v>-</v>
      </c>
      <c r="AB31" s="252"/>
    </row>
    <row r="32" spans="1:28" ht="12.75" customHeight="1">
      <c r="A32" s="18"/>
      <c r="B32" s="8" t="s">
        <v>142</v>
      </c>
      <c r="C32" s="35" t="s">
        <v>1</v>
      </c>
      <c r="D32" s="95" t="s">
        <v>303</v>
      </c>
      <c r="E32" s="152">
        <f>NETWORKDAYS(Итого!C$2,Отчёт!C$2,Итого!C$3)*3/5</f>
        <v>8.4</v>
      </c>
      <c r="F32" s="131">
        <v>0.58333333333333304</v>
      </c>
      <c r="G32" s="70">
        <v>1</v>
      </c>
      <c r="H32" s="71">
        <v>0.58333333333333304</v>
      </c>
      <c r="I32" s="72">
        <v>5</v>
      </c>
      <c r="J32" s="73">
        <f t="shared" si="1"/>
        <v>4.8999999999999977</v>
      </c>
      <c r="K32" s="97">
        <v>130</v>
      </c>
      <c r="L32" s="98">
        <f t="shared" si="2"/>
        <v>636.99999999999966</v>
      </c>
      <c r="M32" s="236">
        <v>43179</v>
      </c>
      <c r="N32" s="35"/>
      <c r="O32" s="101">
        <f t="shared" si="6"/>
        <v>3</v>
      </c>
      <c r="P32" s="232">
        <v>0</v>
      </c>
      <c r="Q32" s="232">
        <v>1</v>
      </c>
      <c r="R32" s="232">
        <v>1</v>
      </c>
      <c r="S32" s="232" t="s">
        <v>115</v>
      </c>
      <c r="T32" s="232" t="s">
        <v>115</v>
      </c>
      <c r="U32" s="232" t="s">
        <v>115</v>
      </c>
      <c r="V32" s="232" t="s">
        <v>115</v>
      </c>
      <c r="W32" s="67">
        <f t="shared" si="3"/>
        <v>2</v>
      </c>
      <c r="X32" s="68">
        <f t="shared" si="4"/>
        <v>0.66666666666666663</v>
      </c>
      <c r="Y32" s="57" t="s">
        <v>305</v>
      </c>
      <c r="Z32" s="18" t="str">
        <f t="shared" si="5"/>
        <v>-</v>
      </c>
      <c r="AB32" s="252"/>
    </row>
    <row r="33" spans="1:28" ht="12.75" customHeight="1">
      <c r="A33" s="18"/>
      <c r="B33" s="8" t="s">
        <v>142</v>
      </c>
      <c r="C33" s="35" t="s">
        <v>1</v>
      </c>
      <c r="D33" s="95" t="s">
        <v>306</v>
      </c>
      <c r="E33" s="152">
        <f>NETWORKDAYS(Итого!C$2,Отчёт!C$2,Итого!C$3)*3/5</f>
        <v>8.4</v>
      </c>
      <c r="F33" s="131">
        <v>0.58333333333333304</v>
      </c>
      <c r="G33" s="70">
        <v>1</v>
      </c>
      <c r="H33" s="71">
        <v>0.58333333333333304</v>
      </c>
      <c r="I33" s="72">
        <v>5</v>
      </c>
      <c r="J33" s="73">
        <f t="shared" si="1"/>
        <v>4.8999999999999977</v>
      </c>
      <c r="K33" s="97">
        <v>130</v>
      </c>
      <c r="L33" s="98">
        <f t="shared" si="2"/>
        <v>636.99999999999966</v>
      </c>
      <c r="M33" s="236">
        <v>43179</v>
      </c>
      <c r="N33" s="35"/>
      <c r="O33" s="101">
        <f t="shared" si="6"/>
        <v>4</v>
      </c>
      <c r="P33" s="232">
        <v>1</v>
      </c>
      <c r="Q33" s="232">
        <v>0</v>
      </c>
      <c r="R33" s="232">
        <v>1</v>
      </c>
      <c r="S33" s="232" t="s">
        <v>115</v>
      </c>
      <c r="T33" s="232" t="s">
        <v>115</v>
      </c>
      <c r="U33" s="232">
        <v>1</v>
      </c>
      <c r="V33" s="232" t="s">
        <v>115</v>
      </c>
      <c r="W33" s="67">
        <f t="shared" si="3"/>
        <v>3</v>
      </c>
      <c r="X33" s="68">
        <f t="shared" si="4"/>
        <v>0.75</v>
      </c>
      <c r="Y33" s="57" t="s">
        <v>842</v>
      </c>
      <c r="Z33" s="18" t="str">
        <f t="shared" si="5"/>
        <v>-</v>
      </c>
      <c r="AB33" s="252"/>
    </row>
    <row r="34" spans="1:28" ht="12.75" customHeight="1">
      <c r="A34" s="1"/>
      <c r="B34" s="15"/>
      <c r="C34" s="1"/>
      <c r="D34" s="82"/>
      <c r="E34" s="1"/>
      <c r="F34" s="1"/>
      <c r="G34" s="1"/>
      <c r="H34" s="1"/>
      <c r="I34" s="1"/>
      <c r="J34" s="154"/>
      <c r="K34" s="1"/>
      <c r="L34" s="31">
        <f>SUM(L3:L33)</f>
        <v>19746.999999999996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>
        <f>COUNT(M3:M33)</f>
        <v>31</v>
      </c>
      <c r="X34" s="1"/>
      <c r="Y34" s="34"/>
    </row>
    <row r="35" spans="1:28" ht="12.75" customHeight="1">
      <c r="D35" s="30"/>
      <c r="J35" s="154"/>
      <c r="V35" s="18" t="s">
        <v>244</v>
      </c>
      <c r="W35" s="29">
        <f>COUNTIF(M3:M33,"=20.03.18")</f>
        <v>31</v>
      </c>
      <c r="Y35" s="34"/>
    </row>
    <row r="36" spans="1:28" ht="12.75" customHeight="1">
      <c r="D36" s="30"/>
      <c r="Y36" s="34"/>
    </row>
    <row r="37" spans="1:28" ht="12.75" customHeight="1">
      <c r="D37" s="30"/>
      <c r="Y37" s="34"/>
    </row>
    <row r="38" spans="1:28" ht="12.75" customHeight="1">
      <c r="D38" s="30"/>
      <c r="Y38" s="34"/>
    </row>
    <row r="39" spans="1:28" ht="12.75" customHeight="1">
      <c r="D39" s="30"/>
      <c r="Y39" s="34"/>
    </row>
    <row r="40" spans="1:28" ht="12.75" customHeight="1">
      <c r="D40" s="30"/>
      <c r="Y40" s="34"/>
    </row>
    <row r="41" spans="1:28" ht="12.75" customHeight="1">
      <c r="D41" s="30"/>
      <c r="Y41" s="34"/>
    </row>
    <row r="42" spans="1:28" ht="12.75" customHeight="1">
      <c r="D42" s="30"/>
      <c r="Y42" s="34"/>
    </row>
    <row r="43" spans="1:28" ht="12.75" customHeight="1">
      <c r="D43" s="30"/>
      <c r="K43" s="33"/>
      <c r="L43" s="33"/>
      <c r="Y43" s="34"/>
    </row>
    <row r="44" spans="1:28" ht="12.75" customHeight="1">
      <c r="D44" s="30"/>
      <c r="Y44" s="34"/>
    </row>
  </sheetData>
  <autoFilter ref="A2:Y35"/>
  <mergeCells count="1">
    <mergeCell ref="AC1:AF1"/>
  </mergeCells>
  <conditionalFormatting sqref="K43:L43">
    <cfRule type="expression" dxfId="45" priority="20" stopIfTrue="1">
      <formula>AND(MONTH(K43)=MONTH(EDATE(TODAY(),0-1)),YEAR(K43)=YEAR(EDATE(TODAY(),0-1)))</formula>
    </cfRule>
  </conditionalFormatting>
  <conditionalFormatting sqref="K43:L43">
    <cfRule type="expression" dxfId="44" priority="21" stopIfTrue="1">
      <formula>AND(TODAY()-ROUNDDOWN(K43,0)&gt;=(WEEKDAY(TODAY())),TODAY()-ROUNDDOWN(K43,0)&lt;(WEEKDAY(TODAY())+7))</formula>
    </cfRule>
  </conditionalFormatting>
  <conditionalFormatting sqref="X3:X33">
    <cfRule type="cellIs" dxfId="43" priority="22" stopIfTrue="1" operator="greaterThan">
      <formula>1</formula>
    </cfRule>
  </conditionalFormatting>
  <conditionalFormatting sqref="M2:N2">
    <cfRule type="expression" dxfId="42" priority="25" stopIfTrue="1">
      <formula>AND(MONTH(M2)=MONTH(EDATE(TODAY(),0-1)),YEAR(M2)=YEAR(EDATE(TODAY(),0-1)))</formula>
    </cfRule>
  </conditionalFormatting>
  <conditionalFormatting sqref="M2:N2">
    <cfRule type="expression" dxfId="41" priority="26" stopIfTrue="1">
      <formula>AND(TODAY()-ROUNDDOWN(M2,0)&gt;=(WEEKDAY(TODAY())),TODAY()-ROUNDDOWN(M2,0)&lt;(WEEKDAY(TODAY())+7))</formula>
    </cfRule>
  </conditionalFormatting>
  <conditionalFormatting sqref="P14:U33 V4:V33">
    <cfRule type="cellIs" dxfId="40" priority="5" operator="equal">
      <formula>1</formula>
    </cfRule>
  </conditionalFormatting>
  <conditionalFormatting sqref="P3:P13">
    <cfRule type="cellIs" dxfId="39" priority="4" operator="equal">
      <formula>1</formula>
    </cfRule>
  </conditionalFormatting>
  <conditionalFormatting sqref="Q3:V3 Q4:U13">
    <cfRule type="cellIs" dxfId="38" priority="3" operator="equal">
      <formula>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notEqual" id="{01D4649A-A749-4C3E-BCE7-CBF5B7600311}">
            <xm:f>Отчёт!$C$2</xm:f>
            <x14:dxf>
              <fill>
                <patternFill>
                  <bgColor rgb="FFF4C7C3"/>
                </patternFill>
              </fill>
            </x14:dxf>
          </x14:cfRule>
          <xm:sqref>M3:M33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1"/>
  <sheetViews>
    <sheetView zoomScale="70" zoomScaleNormal="70" workbookViewId="0">
      <pane xSplit="4" ySplit="2" topLeftCell="E51" activePane="bottomRight" state="frozen"/>
      <selection pane="topRight" activeCell="E1" sqref="E1"/>
      <selection pane="bottomLeft" activeCell="A3" sqref="A3"/>
      <selection pane="bottomRight" activeCell="N83" sqref="N83"/>
    </sheetView>
  </sheetViews>
  <sheetFormatPr defaultColWidth="14.42578125" defaultRowHeight="15" customHeight="1" outlineLevelCol="1"/>
  <cols>
    <col min="1" max="3" width="4.85546875" customWidth="1"/>
    <col min="4" max="4" width="36.85546875" customWidth="1"/>
    <col min="5" max="11" width="9.140625" customWidth="1" outlineLevel="1"/>
    <col min="12" max="12" width="9.5703125" customWidth="1" outlineLevel="1"/>
    <col min="13" max="13" width="8.7109375" customWidth="1"/>
    <col min="14" max="14" width="12.140625" bestFit="1" customWidth="1"/>
    <col min="15" max="23" width="9.140625" customWidth="1" outlineLevel="1"/>
    <col min="24" max="24" width="8.7109375" customWidth="1" outlineLevel="1"/>
    <col min="25" max="25" width="33.28515625" customWidth="1"/>
    <col min="26" max="26" width="8.7109375" customWidth="1"/>
    <col min="27" max="27" width="9.140625" hidden="1" customWidth="1"/>
    <col min="28" max="28" width="3.7109375" customWidth="1"/>
  </cols>
  <sheetData>
    <row r="1" spans="1:32" ht="12.75" customHeight="1">
      <c r="A1" s="1"/>
      <c r="B1" s="15"/>
      <c r="C1" s="1"/>
      <c r="D1" s="82"/>
      <c r="E1" s="1"/>
      <c r="F1" s="1"/>
      <c r="G1" s="1"/>
      <c r="H1" s="1"/>
      <c r="I1" s="1"/>
      <c r="J1" s="1"/>
      <c r="K1" s="1"/>
      <c r="L1" s="31">
        <f>SUM(L3:L77)</f>
        <v>47779.899999999994</v>
      </c>
      <c r="M1" s="83"/>
      <c r="N1" s="83"/>
      <c r="O1" s="15"/>
      <c r="P1" s="1"/>
      <c r="Q1" s="1"/>
      <c r="R1" s="1"/>
      <c r="S1" s="1"/>
      <c r="T1" s="1"/>
      <c r="U1" s="1"/>
      <c r="V1" s="1"/>
      <c r="W1" s="1"/>
      <c r="X1" s="84"/>
      <c r="Y1" s="34"/>
      <c r="AC1" s="277" t="s">
        <v>798</v>
      </c>
      <c r="AD1" s="277"/>
      <c r="AE1" s="278"/>
      <c r="AF1" s="278"/>
    </row>
    <row r="2" spans="1:32" ht="74.25" customHeight="1">
      <c r="A2" s="35" t="s">
        <v>29</v>
      </c>
      <c r="B2" s="8" t="s">
        <v>30</v>
      </c>
      <c r="C2" s="102" t="s">
        <v>31</v>
      </c>
      <c r="D2" s="36" t="s">
        <v>32</v>
      </c>
      <c r="E2" s="123" t="s">
        <v>33</v>
      </c>
      <c r="F2" s="124" t="s">
        <v>34</v>
      </c>
      <c r="G2" s="123" t="s">
        <v>35</v>
      </c>
      <c r="H2" s="123" t="s">
        <v>36</v>
      </c>
      <c r="I2" s="124" t="s">
        <v>37</v>
      </c>
      <c r="J2" s="127" t="s">
        <v>38</v>
      </c>
      <c r="K2" s="123" t="s">
        <v>39</v>
      </c>
      <c r="L2" s="123" t="s">
        <v>40</v>
      </c>
      <c r="M2" s="42" t="s">
        <v>41</v>
      </c>
      <c r="N2" s="42" t="s">
        <v>43</v>
      </c>
      <c r="O2" s="40" t="s">
        <v>42</v>
      </c>
      <c r="P2" s="43" t="s">
        <v>47</v>
      </c>
      <c r="Q2" s="43" t="s">
        <v>48</v>
      </c>
      <c r="R2" s="43" t="s">
        <v>252</v>
      </c>
      <c r="S2" s="43" t="s">
        <v>50</v>
      </c>
      <c r="T2" s="43" t="s">
        <v>51</v>
      </c>
      <c r="U2" s="43" t="s">
        <v>253</v>
      </c>
      <c r="V2" s="43" t="s">
        <v>154</v>
      </c>
      <c r="W2" s="40" t="s">
        <v>60</v>
      </c>
      <c r="X2" s="43" t="s">
        <v>5</v>
      </c>
      <c r="Y2" s="43" t="s">
        <v>61</v>
      </c>
      <c r="Z2" s="30" t="s">
        <v>62</v>
      </c>
      <c r="AB2" s="252"/>
      <c r="AC2" s="253" t="s">
        <v>799</v>
      </c>
      <c r="AD2" s="254" t="s">
        <v>800</v>
      </c>
      <c r="AE2" s="255" t="s">
        <v>801</v>
      </c>
      <c r="AF2" s="256" t="s">
        <v>802</v>
      </c>
    </row>
    <row r="3" spans="1:32" ht="12.75" customHeight="1">
      <c r="A3" s="35">
        <v>164</v>
      </c>
      <c r="B3" s="8" t="s">
        <v>104</v>
      </c>
      <c r="C3" s="35" t="s">
        <v>1</v>
      </c>
      <c r="D3" s="95" t="s">
        <v>258</v>
      </c>
      <c r="E3" s="153">
        <f>NETWORKDAYS(Итого!C$2,Отчёт!C$2,Итого!C$3)*3/5</f>
        <v>8.4</v>
      </c>
      <c r="F3" s="96">
        <v>0.58333333333333304</v>
      </c>
      <c r="G3" s="61">
        <v>1</v>
      </c>
      <c r="H3" s="62">
        <f t="shared" ref="H3:H33" si="0">G3*F3</f>
        <v>0.58333333333333304</v>
      </c>
      <c r="I3" s="72">
        <v>9</v>
      </c>
      <c r="J3" s="73">
        <f t="shared" ref="J3:J33" si="1">H3*E3</f>
        <v>4.8999999999999977</v>
      </c>
      <c r="K3" s="97">
        <v>130</v>
      </c>
      <c r="L3" s="98">
        <f t="shared" ref="L3:L33" si="2">K3*J3</f>
        <v>636.99999999999966</v>
      </c>
      <c r="M3" s="35"/>
      <c r="N3" s="234">
        <v>43179</v>
      </c>
      <c r="O3" s="149">
        <f t="shared" ref="O3:O33" si="3">7-COUNTIF(P3:V3,"х")</f>
        <v>7</v>
      </c>
      <c r="P3" s="232">
        <v>0</v>
      </c>
      <c r="Q3" s="232">
        <v>0</v>
      </c>
      <c r="R3" s="232">
        <v>0</v>
      </c>
      <c r="S3" s="232">
        <v>1</v>
      </c>
      <c r="T3" s="232">
        <v>1</v>
      </c>
      <c r="U3" s="232">
        <v>0</v>
      </c>
      <c r="V3" s="232">
        <v>1</v>
      </c>
      <c r="W3" s="67">
        <f t="shared" ref="W3:W33" si="4">COUNTIF(P3:V3,1)</f>
        <v>3</v>
      </c>
      <c r="X3" s="68">
        <f t="shared" ref="X3:X33" si="5">W3/O3</f>
        <v>0.42857142857142855</v>
      </c>
      <c r="Y3" s="270" t="s">
        <v>856</v>
      </c>
      <c r="Z3" s="18" t="str">
        <f t="shared" ref="Z3:Z36" si="6">IF(OR(AND(E3&gt;0,X3&gt;0),AND(E3=0,X3=0)),"-","Что-то не так!")</f>
        <v>-</v>
      </c>
      <c r="AA3" s="18" t="s">
        <v>126</v>
      </c>
      <c r="AB3" s="252"/>
    </row>
    <row r="4" spans="1:32" ht="12.75" customHeight="1">
      <c r="A4" s="35">
        <v>165</v>
      </c>
      <c r="B4" s="8" t="s">
        <v>104</v>
      </c>
      <c r="C4" s="35" t="s">
        <v>1</v>
      </c>
      <c r="D4" s="95" t="s">
        <v>260</v>
      </c>
      <c r="E4" s="153">
        <f>NETWORKDAYS(Итого!C$2,Отчёт!C$2,Итого!C$3)*3/5</f>
        <v>8.4</v>
      </c>
      <c r="F4" s="96">
        <v>0.58333333333333304</v>
      </c>
      <c r="G4" s="61">
        <v>1</v>
      </c>
      <c r="H4" s="62">
        <f t="shared" si="0"/>
        <v>0.58333333333333304</v>
      </c>
      <c r="I4" s="72">
        <v>8</v>
      </c>
      <c r="J4" s="73">
        <f t="shared" si="1"/>
        <v>4.8999999999999977</v>
      </c>
      <c r="K4" s="97">
        <v>130</v>
      </c>
      <c r="L4" s="98">
        <f t="shared" si="2"/>
        <v>636.99999999999966</v>
      </c>
      <c r="M4" s="35"/>
      <c r="N4" s="234">
        <v>43179</v>
      </c>
      <c r="O4" s="149">
        <f t="shared" si="3"/>
        <v>7</v>
      </c>
      <c r="P4" s="232">
        <v>1</v>
      </c>
      <c r="Q4" s="232">
        <v>0</v>
      </c>
      <c r="R4" s="232">
        <v>1</v>
      </c>
      <c r="S4" s="232">
        <v>1</v>
      </c>
      <c r="T4" s="232">
        <v>1</v>
      </c>
      <c r="U4" s="232">
        <v>1</v>
      </c>
      <c r="V4" s="232">
        <v>1</v>
      </c>
      <c r="W4" s="67">
        <f t="shared" si="4"/>
        <v>6</v>
      </c>
      <c r="X4" s="68">
        <f t="shared" si="5"/>
        <v>0.8571428571428571</v>
      </c>
      <c r="Y4" s="94" t="s">
        <v>756</v>
      </c>
      <c r="Z4" s="18" t="str">
        <f t="shared" si="6"/>
        <v>-</v>
      </c>
      <c r="AB4" s="252"/>
    </row>
    <row r="5" spans="1:32" ht="12.75" customHeight="1">
      <c r="A5" s="35">
        <v>166</v>
      </c>
      <c r="B5" s="8" t="s">
        <v>104</v>
      </c>
      <c r="C5" s="35" t="s">
        <v>1</v>
      </c>
      <c r="D5" s="95" t="s">
        <v>262</v>
      </c>
      <c r="E5" s="153">
        <f>NETWORKDAYS(Итого!C$2,Отчёт!C$2,Итого!C$3)*3/5</f>
        <v>8.4</v>
      </c>
      <c r="F5" s="96">
        <v>0.58333333333333304</v>
      </c>
      <c r="G5" s="61">
        <v>1</v>
      </c>
      <c r="H5" s="62">
        <f t="shared" si="0"/>
        <v>0.58333333333333304</v>
      </c>
      <c r="I5" s="72">
        <v>6</v>
      </c>
      <c r="J5" s="73">
        <f t="shared" si="1"/>
        <v>4.8999999999999977</v>
      </c>
      <c r="K5" s="97">
        <v>130</v>
      </c>
      <c r="L5" s="98">
        <f t="shared" si="2"/>
        <v>636.99999999999966</v>
      </c>
      <c r="M5" s="35"/>
      <c r="N5" s="234">
        <v>43179</v>
      </c>
      <c r="O5" s="149">
        <f t="shared" si="3"/>
        <v>6</v>
      </c>
      <c r="P5" s="232">
        <v>1</v>
      </c>
      <c r="Q5" s="232">
        <v>1</v>
      </c>
      <c r="R5" s="232">
        <v>0</v>
      </c>
      <c r="S5" s="232">
        <v>1</v>
      </c>
      <c r="T5" s="232">
        <v>0</v>
      </c>
      <c r="U5" s="232" t="s">
        <v>115</v>
      </c>
      <c r="V5" s="232">
        <v>1</v>
      </c>
      <c r="W5" s="67">
        <f t="shared" si="4"/>
        <v>4</v>
      </c>
      <c r="X5" s="68">
        <f t="shared" si="5"/>
        <v>0.66666666666666663</v>
      </c>
      <c r="Y5" s="57" t="s">
        <v>755</v>
      </c>
      <c r="Z5" s="18" t="str">
        <f t="shared" si="6"/>
        <v>-</v>
      </c>
      <c r="AB5" s="252"/>
    </row>
    <row r="6" spans="1:32" ht="12.75" customHeight="1">
      <c r="A6" s="35">
        <v>167</v>
      </c>
      <c r="B6" s="8" t="s">
        <v>104</v>
      </c>
      <c r="C6" s="35" t="s">
        <v>1</v>
      </c>
      <c r="D6" s="95" t="s">
        <v>264</v>
      </c>
      <c r="E6" s="153">
        <f>NETWORKDAYS(Итого!C$2,Отчёт!C$2,Итого!C$3)*3/5</f>
        <v>8.4</v>
      </c>
      <c r="F6" s="96">
        <v>0.58333333333333304</v>
      </c>
      <c r="G6" s="61">
        <v>1</v>
      </c>
      <c r="H6" s="62">
        <f t="shared" si="0"/>
        <v>0.58333333333333304</v>
      </c>
      <c r="I6" s="72">
        <v>6</v>
      </c>
      <c r="J6" s="73">
        <f t="shared" si="1"/>
        <v>4.8999999999999977</v>
      </c>
      <c r="K6" s="97">
        <v>130</v>
      </c>
      <c r="L6" s="98">
        <f t="shared" si="2"/>
        <v>636.99999999999966</v>
      </c>
      <c r="M6" s="35"/>
      <c r="N6" s="234">
        <v>43179</v>
      </c>
      <c r="O6" s="149">
        <f t="shared" si="3"/>
        <v>7</v>
      </c>
      <c r="P6" s="232">
        <v>1</v>
      </c>
      <c r="Q6" s="232">
        <v>1</v>
      </c>
      <c r="R6" s="232">
        <v>1</v>
      </c>
      <c r="S6" s="232">
        <v>0</v>
      </c>
      <c r="T6" s="232">
        <v>1</v>
      </c>
      <c r="U6" s="232">
        <v>0</v>
      </c>
      <c r="V6" s="232">
        <v>0</v>
      </c>
      <c r="W6" s="67">
        <f t="shared" si="4"/>
        <v>4</v>
      </c>
      <c r="X6" s="68">
        <f t="shared" si="5"/>
        <v>0.5714285714285714</v>
      </c>
      <c r="Y6" s="57" t="s">
        <v>818</v>
      </c>
      <c r="Z6" s="18" t="str">
        <f t="shared" si="6"/>
        <v>-</v>
      </c>
      <c r="AB6" s="252"/>
    </row>
    <row r="7" spans="1:32" ht="12.75" customHeight="1">
      <c r="A7" s="35">
        <v>168</v>
      </c>
      <c r="B7" s="8" t="s">
        <v>104</v>
      </c>
      <c r="C7" s="35" t="s">
        <v>1</v>
      </c>
      <c r="D7" s="95" t="s">
        <v>266</v>
      </c>
      <c r="E7" s="153">
        <f>NETWORKDAYS(Итого!C$2,Отчёт!C$2,Итого!C$3)*3/5</f>
        <v>8.4</v>
      </c>
      <c r="F7" s="96">
        <v>0.58333333333333304</v>
      </c>
      <c r="G7" s="61">
        <v>1</v>
      </c>
      <c r="H7" s="62">
        <f t="shared" si="0"/>
        <v>0.58333333333333304</v>
      </c>
      <c r="I7" s="72">
        <v>6</v>
      </c>
      <c r="J7" s="73">
        <f t="shared" si="1"/>
        <v>4.8999999999999977</v>
      </c>
      <c r="K7" s="97">
        <v>130</v>
      </c>
      <c r="L7" s="98">
        <f t="shared" si="2"/>
        <v>636.99999999999966</v>
      </c>
      <c r="M7" s="35"/>
      <c r="N7" s="234">
        <v>43179</v>
      </c>
      <c r="O7" s="149">
        <f t="shared" si="3"/>
        <v>6</v>
      </c>
      <c r="P7" s="232">
        <v>1</v>
      </c>
      <c r="Q7" s="232">
        <v>1</v>
      </c>
      <c r="R7" s="232">
        <v>1</v>
      </c>
      <c r="S7" s="232">
        <v>1</v>
      </c>
      <c r="T7" s="232">
        <v>1</v>
      </c>
      <c r="U7" s="232" t="s">
        <v>115</v>
      </c>
      <c r="V7" s="232">
        <v>1</v>
      </c>
      <c r="W7" s="67">
        <f t="shared" si="4"/>
        <v>6</v>
      </c>
      <c r="X7" s="68">
        <f t="shared" si="5"/>
        <v>1</v>
      </c>
      <c r="Y7" s="57" t="s">
        <v>755</v>
      </c>
      <c r="Z7" s="18" t="str">
        <f t="shared" si="6"/>
        <v>-</v>
      </c>
      <c r="AB7" s="252"/>
    </row>
    <row r="8" spans="1:32" ht="12.75" customHeight="1">
      <c r="A8" s="35">
        <v>169</v>
      </c>
      <c r="B8" s="8" t="s">
        <v>104</v>
      </c>
      <c r="C8" s="35" t="s">
        <v>1</v>
      </c>
      <c r="D8" s="95" t="s">
        <v>268</v>
      </c>
      <c r="E8" s="153">
        <f>NETWORKDAYS(Итого!C$2,Отчёт!C$2,Итого!C$3)*3/5</f>
        <v>8.4</v>
      </c>
      <c r="F8" s="96">
        <v>0.58333333333333304</v>
      </c>
      <c r="G8" s="61">
        <v>1</v>
      </c>
      <c r="H8" s="62">
        <f t="shared" si="0"/>
        <v>0.58333333333333304</v>
      </c>
      <c r="I8" s="72">
        <v>8</v>
      </c>
      <c r="J8" s="73">
        <f t="shared" si="1"/>
        <v>4.8999999999999977</v>
      </c>
      <c r="K8" s="97">
        <v>130</v>
      </c>
      <c r="L8" s="98">
        <f t="shared" si="2"/>
        <v>636.99999999999966</v>
      </c>
      <c r="M8" s="35"/>
      <c r="N8" s="234">
        <v>43179</v>
      </c>
      <c r="O8" s="149">
        <f t="shared" si="3"/>
        <v>7</v>
      </c>
      <c r="P8" s="232">
        <v>1</v>
      </c>
      <c r="Q8" s="232">
        <v>1</v>
      </c>
      <c r="R8" s="232">
        <v>1</v>
      </c>
      <c r="S8" s="232">
        <v>1</v>
      </c>
      <c r="T8" s="232">
        <v>1</v>
      </c>
      <c r="U8" s="232">
        <v>1</v>
      </c>
      <c r="V8" s="232">
        <v>1</v>
      </c>
      <c r="W8" s="67">
        <f t="shared" si="4"/>
        <v>7</v>
      </c>
      <c r="X8" s="68">
        <f t="shared" si="5"/>
        <v>1</v>
      </c>
      <c r="Y8" s="57"/>
      <c r="Z8" s="18" t="str">
        <f t="shared" si="6"/>
        <v>-</v>
      </c>
      <c r="AB8" s="252"/>
    </row>
    <row r="9" spans="1:32" ht="12.75" customHeight="1">
      <c r="A9" s="35">
        <v>170</v>
      </c>
      <c r="B9" s="8" t="s">
        <v>104</v>
      </c>
      <c r="C9" s="35" t="s">
        <v>1</v>
      </c>
      <c r="D9" s="95" t="s">
        <v>269</v>
      </c>
      <c r="E9" s="153">
        <f>NETWORKDAYS(Итого!C$2,Отчёт!C$2,Итого!C$3)*3/5</f>
        <v>8.4</v>
      </c>
      <c r="F9" s="96">
        <v>0.58333333333333304</v>
      </c>
      <c r="G9" s="61">
        <v>1</v>
      </c>
      <c r="H9" s="62">
        <f t="shared" si="0"/>
        <v>0.58333333333333304</v>
      </c>
      <c r="I9" s="72">
        <v>6</v>
      </c>
      <c r="J9" s="73">
        <f t="shared" si="1"/>
        <v>4.8999999999999977</v>
      </c>
      <c r="K9" s="97">
        <v>130</v>
      </c>
      <c r="L9" s="98">
        <f t="shared" si="2"/>
        <v>636.99999999999966</v>
      </c>
      <c r="M9" s="35"/>
      <c r="N9" s="234">
        <v>43179</v>
      </c>
      <c r="O9" s="149">
        <f t="shared" si="3"/>
        <v>6</v>
      </c>
      <c r="P9" s="232">
        <v>1</v>
      </c>
      <c r="Q9" s="232">
        <v>1</v>
      </c>
      <c r="R9" s="232">
        <v>0</v>
      </c>
      <c r="S9" s="232">
        <v>1</v>
      </c>
      <c r="T9" s="232">
        <v>0</v>
      </c>
      <c r="U9" s="232" t="s">
        <v>115</v>
      </c>
      <c r="V9" s="232">
        <v>1</v>
      </c>
      <c r="W9" s="67">
        <f t="shared" si="4"/>
        <v>4</v>
      </c>
      <c r="X9" s="68">
        <f t="shared" si="5"/>
        <v>0.66666666666666663</v>
      </c>
      <c r="Y9" s="94" t="s">
        <v>854</v>
      </c>
      <c r="Z9" s="18" t="str">
        <f t="shared" si="6"/>
        <v>-</v>
      </c>
      <c r="AA9" s="18" t="s">
        <v>100</v>
      </c>
      <c r="AB9" s="252"/>
    </row>
    <row r="10" spans="1:32" ht="12.75" customHeight="1">
      <c r="A10" s="35">
        <v>171</v>
      </c>
      <c r="B10" s="8" t="s">
        <v>104</v>
      </c>
      <c r="C10" s="35" t="s">
        <v>1</v>
      </c>
      <c r="D10" s="95" t="s">
        <v>272</v>
      </c>
      <c r="E10" s="153">
        <f>NETWORKDAYS(Итого!C$2,Отчёт!C$2,Итого!C$3)*3/5</f>
        <v>8.4</v>
      </c>
      <c r="F10" s="96">
        <v>0.58333333333333304</v>
      </c>
      <c r="G10" s="61">
        <v>1</v>
      </c>
      <c r="H10" s="62">
        <f t="shared" si="0"/>
        <v>0.58333333333333304</v>
      </c>
      <c r="I10" s="72">
        <v>6</v>
      </c>
      <c r="J10" s="73">
        <f t="shared" si="1"/>
        <v>4.8999999999999977</v>
      </c>
      <c r="K10" s="97">
        <v>130</v>
      </c>
      <c r="L10" s="98">
        <f t="shared" si="2"/>
        <v>636.99999999999966</v>
      </c>
      <c r="M10" s="35"/>
      <c r="N10" s="234">
        <v>43179</v>
      </c>
      <c r="O10" s="149">
        <f t="shared" si="3"/>
        <v>6</v>
      </c>
      <c r="P10" s="232">
        <v>1</v>
      </c>
      <c r="Q10" s="232">
        <v>1</v>
      </c>
      <c r="R10" s="232">
        <v>1</v>
      </c>
      <c r="S10" s="232">
        <v>1</v>
      </c>
      <c r="T10" s="232">
        <v>1</v>
      </c>
      <c r="U10" s="232" t="s">
        <v>115</v>
      </c>
      <c r="V10" s="232">
        <v>1</v>
      </c>
      <c r="W10" s="67">
        <f t="shared" si="4"/>
        <v>6</v>
      </c>
      <c r="X10" s="68">
        <f t="shared" si="5"/>
        <v>1</v>
      </c>
      <c r="Y10" s="57" t="s">
        <v>755</v>
      </c>
      <c r="Z10" s="18" t="str">
        <f t="shared" si="6"/>
        <v>-</v>
      </c>
      <c r="AB10" s="252"/>
    </row>
    <row r="11" spans="1:32" ht="12.75" customHeight="1">
      <c r="A11" s="35">
        <v>172</v>
      </c>
      <c r="B11" s="8" t="s">
        <v>104</v>
      </c>
      <c r="C11" s="35" t="s">
        <v>1</v>
      </c>
      <c r="D11" s="95" t="s">
        <v>274</v>
      </c>
      <c r="E11" s="153">
        <f>NETWORKDAYS(Итого!C$2,Отчёт!C$2,Итого!C$3)*3/5</f>
        <v>8.4</v>
      </c>
      <c r="F11" s="96">
        <v>0.58333333333333304</v>
      </c>
      <c r="G11" s="61">
        <v>1</v>
      </c>
      <c r="H11" s="62">
        <f t="shared" si="0"/>
        <v>0.58333333333333304</v>
      </c>
      <c r="I11" s="72">
        <v>6</v>
      </c>
      <c r="J11" s="73">
        <f t="shared" si="1"/>
        <v>4.8999999999999977</v>
      </c>
      <c r="K11" s="97">
        <v>130</v>
      </c>
      <c r="L11" s="98">
        <f t="shared" si="2"/>
        <v>636.99999999999966</v>
      </c>
      <c r="M11" s="35"/>
      <c r="N11" s="234">
        <v>43179</v>
      </c>
      <c r="O11" s="149">
        <f t="shared" si="3"/>
        <v>6</v>
      </c>
      <c r="P11" s="232">
        <v>1</v>
      </c>
      <c r="Q11" s="232">
        <v>1</v>
      </c>
      <c r="R11" s="232">
        <v>1</v>
      </c>
      <c r="S11" s="232">
        <v>1</v>
      </c>
      <c r="T11" s="232">
        <v>1</v>
      </c>
      <c r="U11" s="232" t="s">
        <v>115</v>
      </c>
      <c r="V11" s="232">
        <v>1</v>
      </c>
      <c r="W11" s="67">
        <f t="shared" si="4"/>
        <v>6</v>
      </c>
      <c r="X11" s="68">
        <f t="shared" si="5"/>
        <v>1</v>
      </c>
      <c r="Y11" s="57" t="s">
        <v>755</v>
      </c>
      <c r="Z11" s="18" t="str">
        <f t="shared" si="6"/>
        <v>-</v>
      </c>
      <c r="AB11" s="252"/>
    </row>
    <row r="12" spans="1:32" ht="12.75" customHeight="1">
      <c r="A12" s="35">
        <v>173</v>
      </c>
      <c r="B12" s="8" t="s">
        <v>104</v>
      </c>
      <c r="C12" s="35" t="s">
        <v>1</v>
      </c>
      <c r="D12" s="95" t="s">
        <v>275</v>
      </c>
      <c r="E12" s="153">
        <f>NETWORKDAYS(Итого!C$2,Отчёт!C$2,Итого!C$3)*3/5</f>
        <v>8.4</v>
      </c>
      <c r="F12" s="96">
        <v>0.58333333333333304</v>
      </c>
      <c r="G12" s="61">
        <v>1</v>
      </c>
      <c r="H12" s="62">
        <f t="shared" si="0"/>
        <v>0.58333333333333304</v>
      </c>
      <c r="I12" s="72">
        <v>6</v>
      </c>
      <c r="J12" s="73">
        <f t="shared" si="1"/>
        <v>4.8999999999999977</v>
      </c>
      <c r="K12" s="97">
        <v>130</v>
      </c>
      <c r="L12" s="98">
        <f t="shared" si="2"/>
        <v>636.99999999999966</v>
      </c>
      <c r="M12" s="35"/>
      <c r="N12" s="234">
        <v>43179</v>
      </c>
      <c r="O12" s="149">
        <f t="shared" si="3"/>
        <v>6</v>
      </c>
      <c r="P12" s="232">
        <v>1</v>
      </c>
      <c r="Q12" s="232">
        <v>1</v>
      </c>
      <c r="R12" s="232">
        <v>0</v>
      </c>
      <c r="S12" s="232">
        <v>1</v>
      </c>
      <c r="T12" s="232">
        <v>1</v>
      </c>
      <c r="U12" s="232" t="s">
        <v>115</v>
      </c>
      <c r="V12" s="232">
        <v>1</v>
      </c>
      <c r="W12" s="67">
        <f t="shared" si="4"/>
        <v>5</v>
      </c>
      <c r="X12" s="68">
        <f t="shared" si="5"/>
        <v>0.83333333333333337</v>
      </c>
      <c r="Y12" s="94" t="s">
        <v>788</v>
      </c>
      <c r="Z12" s="18" t="str">
        <f t="shared" si="6"/>
        <v>-</v>
      </c>
      <c r="AB12" s="252"/>
    </row>
    <row r="13" spans="1:32" ht="12.75" customHeight="1">
      <c r="A13" s="35">
        <v>174</v>
      </c>
      <c r="B13" s="8" t="s">
        <v>104</v>
      </c>
      <c r="C13" s="35" t="s">
        <v>1</v>
      </c>
      <c r="D13" s="95" t="s">
        <v>278</v>
      </c>
      <c r="E13" s="153">
        <f>NETWORKDAYS(Итого!C$2,Отчёт!C$2,Итого!C$3)*3/5</f>
        <v>8.4</v>
      </c>
      <c r="F13" s="96">
        <v>0.58333333333333304</v>
      </c>
      <c r="G13" s="61">
        <v>1</v>
      </c>
      <c r="H13" s="62">
        <f t="shared" si="0"/>
        <v>0.58333333333333304</v>
      </c>
      <c r="I13" s="72">
        <v>9</v>
      </c>
      <c r="J13" s="73">
        <f t="shared" si="1"/>
        <v>4.8999999999999977</v>
      </c>
      <c r="K13" s="97">
        <v>130</v>
      </c>
      <c r="L13" s="98">
        <f t="shared" si="2"/>
        <v>636.99999999999966</v>
      </c>
      <c r="M13" s="35"/>
      <c r="N13" s="234">
        <v>43179</v>
      </c>
      <c r="O13" s="149">
        <f t="shared" si="3"/>
        <v>7</v>
      </c>
      <c r="P13" s="232">
        <v>1</v>
      </c>
      <c r="Q13" s="232">
        <v>0</v>
      </c>
      <c r="R13" s="232">
        <v>1</v>
      </c>
      <c r="S13" s="232">
        <v>1</v>
      </c>
      <c r="T13" s="232">
        <v>0</v>
      </c>
      <c r="U13" s="232">
        <v>1</v>
      </c>
      <c r="V13" s="232">
        <v>1</v>
      </c>
      <c r="W13" s="67">
        <f t="shared" si="4"/>
        <v>5</v>
      </c>
      <c r="X13" s="68">
        <f t="shared" si="5"/>
        <v>0.7142857142857143</v>
      </c>
      <c r="Y13" s="79" t="s">
        <v>763</v>
      </c>
      <c r="Z13" s="18" t="str">
        <f t="shared" si="6"/>
        <v>-</v>
      </c>
      <c r="AB13" s="252"/>
    </row>
    <row r="14" spans="1:32" ht="12.75" customHeight="1">
      <c r="A14" s="35">
        <v>175</v>
      </c>
      <c r="B14" s="8" t="s">
        <v>104</v>
      </c>
      <c r="C14" s="35" t="s">
        <v>1</v>
      </c>
      <c r="D14" s="95" t="s">
        <v>280</v>
      </c>
      <c r="E14" s="153">
        <f>NETWORKDAYS(Итого!C$2,Отчёт!C$2,Итого!C$3)*3/5</f>
        <v>8.4</v>
      </c>
      <c r="F14" s="96">
        <v>0.58333333333333304</v>
      </c>
      <c r="G14" s="61">
        <v>1</v>
      </c>
      <c r="H14" s="62">
        <f t="shared" si="0"/>
        <v>0.58333333333333304</v>
      </c>
      <c r="I14" s="72">
        <v>6</v>
      </c>
      <c r="J14" s="73">
        <f t="shared" si="1"/>
        <v>4.8999999999999977</v>
      </c>
      <c r="K14" s="97">
        <v>130</v>
      </c>
      <c r="L14" s="98">
        <f t="shared" si="2"/>
        <v>636.99999999999966</v>
      </c>
      <c r="M14" s="35"/>
      <c r="N14" s="234">
        <v>43179</v>
      </c>
      <c r="O14" s="149">
        <f t="shared" si="3"/>
        <v>7</v>
      </c>
      <c r="P14" s="232">
        <v>1</v>
      </c>
      <c r="Q14" s="232">
        <v>1</v>
      </c>
      <c r="R14" s="232">
        <v>1</v>
      </c>
      <c r="S14" s="232">
        <v>1</v>
      </c>
      <c r="T14" s="232">
        <v>1</v>
      </c>
      <c r="U14" s="232">
        <v>1</v>
      </c>
      <c r="V14" s="232">
        <v>1</v>
      </c>
      <c r="W14" s="67">
        <f t="shared" si="4"/>
        <v>7</v>
      </c>
      <c r="X14" s="68">
        <f t="shared" si="5"/>
        <v>1</v>
      </c>
      <c r="Y14" s="79"/>
      <c r="Z14" s="18" t="str">
        <f t="shared" si="6"/>
        <v>-</v>
      </c>
      <c r="AA14" s="18" t="s">
        <v>126</v>
      </c>
      <c r="AB14" s="252"/>
    </row>
    <row r="15" spans="1:32" ht="12.75" customHeight="1">
      <c r="A15" s="35">
        <v>176</v>
      </c>
      <c r="B15" s="8" t="s">
        <v>104</v>
      </c>
      <c r="C15" s="35" t="s">
        <v>1</v>
      </c>
      <c r="D15" s="95" t="s">
        <v>281</v>
      </c>
      <c r="E15" s="153">
        <f>NETWORKDAYS(Итого!C$2,Отчёт!C$2,Итого!C$3)*3/5</f>
        <v>8.4</v>
      </c>
      <c r="F15" s="96">
        <v>0.58333333333333304</v>
      </c>
      <c r="G15" s="61">
        <v>1</v>
      </c>
      <c r="H15" s="62">
        <f t="shared" si="0"/>
        <v>0.58333333333333304</v>
      </c>
      <c r="I15" s="72">
        <v>6</v>
      </c>
      <c r="J15" s="73">
        <f t="shared" si="1"/>
        <v>4.8999999999999977</v>
      </c>
      <c r="K15" s="97">
        <v>130</v>
      </c>
      <c r="L15" s="98">
        <f t="shared" si="2"/>
        <v>636.99999999999966</v>
      </c>
      <c r="M15" s="35"/>
      <c r="N15" s="234">
        <v>43179</v>
      </c>
      <c r="O15" s="149">
        <f t="shared" si="3"/>
        <v>6</v>
      </c>
      <c r="P15" s="232">
        <v>0</v>
      </c>
      <c r="Q15" s="232">
        <v>1</v>
      </c>
      <c r="R15" s="232">
        <v>1</v>
      </c>
      <c r="S15" s="232">
        <v>1</v>
      </c>
      <c r="T15" s="232">
        <v>1</v>
      </c>
      <c r="U15" s="232" t="s">
        <v>115</v>
      </c>
      <c r="V15" s="232">
        <v>0</v>
      </c>
      <c r="W15" s="67">
        <f t="shared" si="4"/>
        <v>4</v>
      </c>
      <c r="X15" s="68">
        <f t="shared" si="5"/>
        <v>0.66666666666666663</v>
      </c>
      <c r="Y15" s="79" t="s">
        <v>778</v>
      </c>
      <c r="Z15" s="18" t="str">
        <f t="shared" si="6"/>
        <v>-</v>
      </c>
      <c r="AB15" s="252"/>
    </row>
    <row r="16" spans="1:32" ht="12.75" customHeight="1">
      <c r="A16" s="35">
        <v>177</v>
      </c>
      <c r="B16" s="8" t="s">
        <v>104</v>
      </c>
      <c r="C16" s="35" t="s">
        <v>1</v>
      </c>
      <c r="D16" s="95" t="s">
        <v>282</v>
      </c>
      <c r="E16" s="153">
        <f>NETWORKDAYS(Итого!C$2,Отчёт!C$2,Итого!C$3)*3/5</f>
        <v>8.4</v>
      </c>
      <c r="F16" s="96">
        <v>0.58333333333333304</v>
      </c>
      <c r="G16" s="61">
        <v>1</v>
      </c>
      <c r="H16" s="62">
        <f t="shared" si="0"/>
        <v>0.58333333333333304</v>
      </c>
      <c r="I16" s="72">
        <v>6</v>
      </c>
      <c r="J16" s="73">
        <f t="shared" si="1"/>
        <v>4.8999999999999977</v>
      </c>
      <c r="K16" s="97">
        <v>130</v>
      </c>
      <c r="L16" s="98">
        <f t="shared" si="2"/>
        <v>636.99999999999966</v>
      </c>
      <c r="M16" s="35"/>
      <c r="N16" s="234">
        <v>43179</v>
      </c>
      <c r="O16" s="149">
        <f t="shared" si="3"/>
        <v>6</v>
      </c>
      <c r="P16" s="232">
        <v>1</v>
      </c>
      <c r="Q16" s="232">
        <v>1</v>
      </c>
      <c r="R16" s="232">
        <v>1</v>
      </c>
      <c r="S16" s="232">
        <v>1</v>
      </c>
      <c r="T16" s="232">
        <v>1</v>
      </c>
      <c r="U16" s="232" t="s">
        <v>115</v>
      </c>
      <c r="V16" s="232">
        <v>1</v>
      </c>
      <c r="W16" s="67">
        <f t="shared" si="4"/>
        <v>6</v>
      </c>
      <c r="X16" s="68">
        <f t="shared" si="5"/>
        <v>1</v>
      </c>
      <c r="Y16" s="57" t="s">
        <v>755</v>
      </c>
      <c r="Z16" s="18" t="str">
        <f t="shared" si="6"/>
        <v>-</v>
      </c>
      <c r="AB16" s="252"/>
    </row>
    <row r="17" spans="1:28" ht="12.75" customHeight="1">
      <c r="A17" s="35">
        <v>178</v>
      </c>
      <c r="B17" s="8" t="s">
        <v>104</v>
      </c>
      <c r="C17" s="35" t="s">
        <v>1</v>
      </c>
      <c r="D17" s="95" t="s">
        <v>284</v>
      </c>
      <c r="E17" s="153">
        <f>NETWORKDAYS(Итого!C$2,Отчёт!C$2,Итого!C$3)*3/5</f>
        <v>8.4</v>
      </c>
      <c r="F17" s="96">
        <v>0.58333333333333304</v>
      </c>
      <c r="G17" s="61">
        <v>1</v>
      </c>
      <c r="H17" s="62">
        <f t="shared" si="0"/>
        <v>0.58333333333333304</v>
      </c>
      <c r="I17" s="72">
        <v>8</v>
      </c>
      <c r="J17" s="73">
        <f t="shared" si="1"/>
        <v>4.8999999999999977</v>
      </c>
      <c r="K17" s="97">
        <v>130</v>
      </c>
      <c r="L17" s="98">
        <f t="shared" si="2"/>
        <v>636.99999999999966</v>
      </c>
      <c r="M17" s="35"/>
      <c r="N17" s="234">
        <v>43179</v>
      </c>
      <c r="O17" s="149">
        <f t="shared" si="3"/>
        <v>7</v>
      </c>
      <c r="P17" s="232">
        <v>1</v>
      </c>
      <c r="Q17" s="232">
        <v>0</v>
      </c>
      <c r="R17" s="232">
        <v>0</v>
      </c>
      <c r="S17" s="232">
        <v>1</v>
      </c>
      <c r="T17" s="232">
        <v>1</v>
      </c>
      <c r="U17" s="232">
        <v>1</v>
      </c>
      <c r="V17" s="232">
        <v>1</v>
      </c>
      <c r="W17" s="67">
        <f t="shared" si="4"/>
        <v>5</v>
      </c>
      <c r="X17" s="68">
        <f t="shared" si="5"/>
        <v>0.7142857142857143</v>
      </c>
      <c r="Y17" s="79" t="s">
        <v>813</v>
      </c>
      <c r="Z17" s="18" t="str">
        <f t="shared" si="6"/>
        <v>-</v>
      </c>
      <c r="AB17" s="252"/>
    </row>
    <row r="18" spans="1:28" ht="12.75" customHeight="1">
      <c r="A18" s="35">
        <v>179</v>
      </c>
      <c r="B18" s="8" t="s">
        <v>104</v>
      </c>
      <c r="C18" s="35" t="s">
        <v>1</v>
      </c>
      <c r="D18" s="95" t="s">
        <v>286</v>
      </c>
      <c r="E18" s="153">
        <f>NETWORKDAYS(Итого!C$2,Отчёт!C$2,Итого!C$3)*3/5</f>
        <v>8.4</v>
      </c>
      <c r="F18" s="96">
        <v>0.58333333333333304</v>
      </c>
      <c r="G18" s="61">
        <v>1</v>
      </c>
      <c r="H18" s="62">
        <f t="shared" si="0"/>
        <v>0.58333333333333304</v>
      </c>
      <c r="I18" s="72">
        <v>6</v>
      </c>
      <c r="J18" s="73">
        <f t="shared" si="1"/>
        <v>4.8999999999999977</v>
      </c>
      <c r="K18" s="97">
        <v>130</v>
      </c>
      <c r="L18" s="98">
        <f t="shared" si="2"/>
        <v>636.99999999999966</v>
      </c>
      <c r="M18" s="35"/>
      <c r="N18" s="234">
        <v>43179</v>
      </c>
      <c r="O18" s="149">
        <f t="shared" si="3"/>
        <v>6</v>
      </c>
      <c r="P18" s="232">
        <v>1</v>
      </c>
      <c r="Q18" s="232">
        <v>0</v>
      </c>
      <c r="R18" s="232">
        <v>1</v>
      </c>
      <c r="S18" s="232">
        <v>1</v>
      </c>
      <c r="T18" s="232">
        <v>1</v>
      </c>
      <c r="U18" s="232" t="s">
        <v>115</v>
      </c>
      <c r="V18" s="232">
        <v>1</v>
      </c>
      <c r="W18" s="67">
        <f t="shared" si="4"/>
        <v>5</v>
      </c>
      <c r="X18" s="68">
        <f t="shared" si="5"/>
        <v>0.83333333333333337</v>
      </c>
      <c r="Y18" s="57" t="s">
        <v>842</v>
      </c>
      <c r="Z18" s="18" t="str">
        <f t="shared" si="6"/>
        <v>-</v>
      </c>
      <c r="AB18" s="252"/>
    </row>
    <row r="19" spans="1:28" ht="12.75" customHeight="1">
      <c r="A19" s="35">
        <v>180</v>
      </c>
      <c r="B19" s="8" t="s">
        <v>104</v>
      </c>
      <c r="C19" s="35" t="s">
        <v>1</v>
      </c>
      <c r="D19" s="95" t="s">
        <v>288</v>
      </c>
      <c r="E19" s="153">
        <f>NETWORKDAYS(Итого!C$2,Отчёт!C$2,Итого!C$3)*3/5</f>
        <v>8.4</v>
      </c>
      <c r="F19" s="96">
        <v>0.58333333333333304</v>
      </c>
      <c r="G19" s="61">
        <v>1</v>
      </c>
      <c r="H19" s="62">
        <f t="shared" si="0"/>
        <v>0.58333333333333304</v>
      </c>
      <c r="I19" s="72">
        <v>6</v>
      </c>
      <c r="J19" s="73">
        <f t="shared" si="1"/>
        <v>4.8999999999999977</v>
      </c>
      <c r="K19" s="97">
        <v>130</v>
      </c>
      <c r="L19" s="98">
        <f t="shared" si="2"/>
        <v>636.99999999999966</v>
      </c>
      <c r="M19" s="35"/>
      <c r="N19" s="234">
        <v>43179</v>
      </c>
      <c r="O19" s="149">
        <f t="shared" si="3"/>
        <v>7</v>
      </c>
      <c r="P19" s="232">
        <v>1</v>
      </c>
      <c r="Q19" s="232">
        <v>1</v>
      </c>
      <c r="R19" s="232">
        <v>1</v>
      </c>
      <c r="S19" s="232">
        <v>0</v>
      </c>
      <c r="T19" s="232">
        <v>1</v>
      </c>
      <c r="U19" s="232">
        <v>1</v>
      </c>
      <c r="V19" s="232">
        <v>1</v>
      </c>
      <c r="W19" s="67">
        <f t="shared" si="4"/>
        <v>6</v>
      </c>
      <c r="X19" s="68">
        <f t="shared" si="5"/>
        <v>0.8571428571428571</v>
      </c>
      <c r="Y19" s="239" t="s">
        <v>820</v>
      </c>
      <c r="Z19" s="18" t="str">
        <f t="shared" si="6"/>
        <v>-</v>
      </c>
      <c r="AB19" s="252"/>
    </row>
    <row r="20" spans="1:28" ht="12.75" customHeight="1">
      <c r="A20" s="35">
        <v>181</v>
      </c>
      <c r="B20" s="8" t="s">
        <v>104</v>
      </c>
      <c r="C20" s="35" t="s">
        <v>1</v>
      </c>
      <c r="D20" s="95" t="s">
        <v>290</v>
      </c>
      <c r="E20" s="153">
        <f>NETWORKDAYS(Итого!C$2,Отчёт!C$2,Итого!C$3)*3/5</f>
        <v>8.4</v>
      </c>
      <c r="F20" s="96">
        <v>0.58333333333333304</v>
      </c>
      <c r="G20" s="61">
        <v>1</v>
      </c>
      <c r="H20" s="62">
        <f t="shared" si="0"/>
        <v>0.58333333333333304</v>
      </c>
      <c r="I20" s="72">
        <v>8</v>
      </c>
      <c r="J20" s="73">
        <f t="shared" si="1"/>
        <v>4.8999999999999977</v>
      </c>
      <c r="K20" s="97">
        <v>130</v>
      </c>
      <c r="L20" s="98">
        <f t="shared" si="2"/>
        <v>636.99999999999966</v>
      </c>
      <c r="M20" s="35"/>
      <c r="N20" s="234">
        <v>43179</v>
      </c>
      <c r="O20" s="149">
        <f t="shared" si="3"/>
        <v>7</v>
      </c>
      <c r="P20" s="232">
        <v>1</v>
      </c>
      <c r="Q20" s="232">
        <v>1</v>
      </c>
      <c r="R20" s="232">
        <v>1</v>
      </c>
      <c r="S20" s="232">
        <v>1</v>
      </c>
      <c r="T20" s="232">
        <v>1</v>
      </c>
      <c r="U20" s="232">
        <v>0</v>
      </c>
      <c r="V20" s="232">
        <v>1</v>
      </c>
      <c r="W20" s="67">
        <f t="shared" si="4"/>
        <v>6</v>
      </c>
      <c r="X20" s="68">
        <f t="shared" si="5"/>
        <v>0.8571428571428571</v>
      </c>
      <c r="Y20" s="239" t="s">
        <v>865</v>
      </c>
      <c r="Z20" s="18" t="str">
        <f t="shared" si="6"/>
        <v>-</v>
      </c>
      <c r="AB20" s="252"/>
    </row>
    <row r="21" spans="1:28" ht="12.75" customHeight="1">
      <c r="A21" s="35">
        <v>182</v>
      </c>
      <c r="B21" s="8" t="s">
        <v>104</v>
      </c>
      <c r="C21" s="35" t="s">
        <v>1</v>
      </c>
      <c r="D21" s="95" t="s">
        <v>292</v>
      </c>
      <c r="E21" s="153">
        <f>NETWORKDAYS(Итого!C$2,Отчёт!C$2,Итого!C$3)*3/5</f>
        <v>8.4</v>
      </c>
      <c r="F21" s="96">
        <v>0.58333333333333304</v>
      </c>
      <c r="G21" s="61">
        <v>1</v>
      </c>
      <c r="H21" s="62">
        <f t="shared" si="0"/>
        <v>0.58333333333333304</v>
      </c>
      <c r="I21" s="72">
        <v>6</v>
      </c>
      <c r="J21" s="73">
        <f t="shared" si="1"/>
        <v>4.8999999999999977</v>
      </c>
      <c r="K21" s="97">
        <v>130</v>
      </c>
      <c r="L21" s="98">
        <f t="shared" si="2"/>
        <v>636.99999999999966</v>
      </c>
      <c r="M21" s="35"/>
      <c r="N21" s="234">
        <v>43179</v>
      </c>
      <c r="O21" s="149">
        <f t="shared" si="3"/>
        <v>6</v>
      </c>
      <c r="P21" s="232">
        <v>1</v>
      </c>
      <c r="Q21" s="232">
        <v>0</v>
      </c>
      <c r="R21" s="232">
        <v>1</v>
      </c>
      <c r="S21" s="232">
        <v>1</v>
      </c>
      <c r="T21" s="232">
        <v>1</v>
      </c>
      <c r="U21" s="232" t="s">
        <v>115</v>
      </c>
      <c r="V21" s="232">
        <v>1</v>
      </c>
      <c r="W21" s="67">
        <f t="shared" si="4"/>
        <v>5</v>
      </c>
      <c r="X21" s="68">
        <f t="shared" si="5"/>
        <v>0.83333333333333337</v>
      </c>
      <c r="Y21" s="57" t="s">
        <v>755</v>
      </c>
      <c r="Z21" s="18" t="str">
        <f t="shared" si="6"/>
        <v>-</v>
      </c>
      <c r="AB21" s="252"/>
    </row>
    <row r="22" spans="1:28" ht="12.75" customHeight="1">
      <c r="A22" s="35">
        <v>183</v>
      </c>
      <c r="B22" s="8" t="s">
        <v>104</v>
      </c>
      <c r="C22" s="35" t="s">
        <v>1</v>
      </c>
      <c r="D22" s="95" t="s">
        <v>294</v>
      </c>
      <c r="E22" s="153">
        <f>NETWORKDAYS(Итого!C$2,Отчёт!C$2,Итого!C$3)*3/5</f>
        <v>8.4</v>
      </c>
      <c r="F22" s="96">
        <v>0.58333333333333304</v>
      </c>
      <c r="G22" s="61">
        <v>1</v>
      </c>
      <c r="H22" s="62">
        <f t="shared" si="0"/>
        <v>0.58333333333333304</v>
      </c>
      <c r="I22" s="72">
        <v>8</v>
      </c>
      <c r="J22" s="73">
        <f t="shared" si="1"/>
        <v>4.8999999999999977</v>
      </c>
      <c r="K22" s="97">
        <v>130</v>
      </c>
      <c r="L22" s="98">
        <f t="shared" si="2"/>
        <v>636.99999999999966</v>
      </c>
      <c r="M22" s="35"/>
      <c r="N22" s="234">
        <v>43179</v>
      </c>
      <c r="O22" s="149">
        <f t="shared" si="3"/>
        <v>7</v>
      </c>
      <c r="P22" s="232">
        <v>1</v>
      </c>
      <c r="Q22" s="232">
        <v>1</v>
      </c>
      <c r="R22" s="232">
        <v>1</v>
      </c>
      <c r="S22" s="232">
        <v>1</v>
      </c>
      <c r="T22" s="232">
        <v>1</v>
      </c>
      <c r="U22" s="232">
        <v>1</v>
      </c>
      <c r="V22" s="232">
        <v>1</v>
      </c>
      <c r="W22" s="67">
        <f t="shared" si="4"/>
        <v>7</v>
      </c>
      <c r="X22" s="68">
        <f t="shared" si="5"/>
        <v>1</v>
      </c>
      <c r="Y22" s="57"/>
      <c r="Z22" s="18" t="str">
        <f t="shared" si="6"/>
        <v>-</v>
      </c>
      <c r="AB22" s="252"/>
    </row>
    <row r="23" spans="1:28" ht="12.75" customHeight="1">
      <c r="A23" s="35">
        <v>184</v>
      </c>
      <c r="B23" s="8" t="s">
        <v>104</v>
      </c>
      <c r="C23" s="35" t="s">
        <v>1</v>
      </c>
      <c r="D23" s="95" t="s">
        <v>296</v>
      </c>
      <c r="E23" s="153">
        <f>NETWORKDAYS(Итого!C$2,Отчёт!C$2,Итого!C$3)*3/5</f>
        <v>8.4</v>
      </c>
      <c r="F23" s="96">
        <v>0.58333333333333304</v>
      </c>
      <c r="G23" s="61">
        <v>1</v>
      </c>
      <c r="H23" s="62">
        <f t="shared" si="0"/>
        <v>0.58333333333333304</v>
      </c>
      <c r="I23" s="72">
        <v>8</v>
      </c>
      <c r="J23" s="73">
        <f t="shared" si="1"/>
        <v>4.8999999999999977</v>
      </c>
      <c r="K23" s="97">
        <v>130</v>
      </c>
      <c r="L23" s="98">
        <f t="shared" si="2"/>
        <v>636.99999999999966</v>
      </c>
      <c r="M23" s="35"/>
      <c r="N23" s="234">
        <v>43179</v>
      </c>
      <c r="O23" s="149">
        <f t="shared" si="3"/>
        <v>7</v>
      </c>
      <c r="P23" s="232">
        <v>0</v>
      </c>
      <c r="Q23" s="232">
        <v>1</v>
      </c>
      <c r="R23" s="232">
        <v>1</v>
      </c>
      <c r="S23" s="232">
        <v>1</v>
      </c>
      <c r="T23" s="232">
        <v>1</v>
      </c>
      <c r="U23" s="232">
        <v>1</v>
      </c>
      <c r="V23" s="232">
        <v>1</v>
      </c>
      <c r="W23" s="67">
        <f t="shared" si="4"/>
        <v>6</v>
      </c>
      <c r="X23" s="68">
        <f t="shared" si="5"/>
        <v>0.8571428571428571</v>
      </c>
      <c r="Y23" s="57" t="s">
        <v>828</v>
      </c>
      <c r="Z23" s="18" t="str">
        <f t="shared" si="6"/>
        <v>-</v>
      </c>
      <c r="AB23" s="252"/>
    </row>
    <row r="24" spans="1:28" ht="12.75" customHeight="1">
      <c r="A24" s="35">
        <v>186</v>
      </c>
      <c r="B24" s="8" t="s">
        <v>104</v>
      </c>
      <c r="C24" s="35" t="s">
        <v>1</v>
      </c>
      <c r="D24" s="95" t="s">
        <v>298</v>
      </c>
      <c r="E24" s="153">
        <f>NETWORKDAYS(Итого!C$2,Отчёт!C$2,Итого!C$3)*3/5</f>
        <v>8.4</v>
      </c>
      <c r="F24" s="96">
        <v>0.58333333333333304</v>
      </c>
      <c r="G24" s="61">
        <v>1</v>
      </c>
      <c r="H24" s="62">
        <f t="shared" si="0"/>
        <v>0.58333333333333304</v>
      </c>
      <c r="I24" s="72">
        <v>6</v>
      </c>
      <c r="J24" s="73">
        <f t="shared" si="1"/>
        <v>4.8999999999999977</v>
      </c>
      <c r="K24" s="97">
        <v>130</v>
      </c>
      <c r="L24" s="98">
        <f t="shared" si="2"/>
        <v>636.99999999999966</v>
      </c>
      <c r="M24" s="35"/>
      <c r="N24" s="234">
        <v>43179</v>
      </c>
      <c r="O24" s="149">
        <f t="shared" si="3"/>
        <v>6</v>
      </c>
      <c r="P24" s="232">
        <v>1</v>
      </c>
      <c r="Q24" s="232">
        <v>0</v>
      </c>
      <c r="R24" s="232">
        <v>1</v>
      </c>
      <c r="S24" s="232">
        <v>1</v>
      </c>
      <c r="T24" s="232">
        <v>1</v>
      </c>
      <c r="U24" s="232" t="s">
        <v>115</v>
      </c>
      <c r="V24" s="232">
        <v>1</v>
      </c>
      <c r="W24" s="67">
        <f t="shared" si="4"/>
        <v>5</v>
      </c>
      <c r="X24" s="68">
        <f t="shared" si="5"/>
        <v>0.83333333333333337</v>
      </c>
      <c r="Y24" s="57" t="s">
        <v>812</v>
      </c>
      <c r="Z24" s="18" t="str">
        <f t="shared" si="6"/>
        <v>-</v>
      </c>
      <c r="AB24" s="252"/>
    </row>
    <row r="25" spans="1:28" ht="12.75" customHeight="1">
      <c r="A25" s="35">
        <v>187</v>
      </c>
      <c r="B25" s="8" t="s">
        <v>104</v>
      </c>
      <c r="C25" s="35" t="s">
        <v>1</v>
      </c>
      <c r="D25" s="95" t="s">
        <v>300</v>
      </c>
      <c r="E25" s="153">
        <f>NETWORKDAYS(Итого!C$2,Отчёт!C$2,Итого!C$3)*3/5</f>
        <v>8.4</v>
      </c>
      <c r="F25" s="96">
        <v>0.58333333333333304</v>
      </c>
      <c r="G25" s="61">
        <v>1</v>
      </c>
      <c r="H25" s="62">
        <f t="shared" si="0"/>
        <v>0.58333333333333304</v>
      </c>
      <c r="I25" s="72">
        <v>6</v>
      </c>
      <c r="J25" s="73">
        <f t="shared" si="1"/>
        <v>4.8999999999999977</v>
      </c>
      <c r="K25" s="97">
        <v>130</v>
      </c>
      <c r="L25" s="98">
        <f t="shared" si="2"/>
        <v>636.99999999999966</v>
      </c>
      <c r="M25" s="35"/>
      <c r="N25" s="234">
        <v>43179</v>
      </c>
      <c r="O25" s="149">
        <f t="shared" si="3"/>
        <v>6</v>
      </c>
      <c r="P25" s="232">
        <v>0</v>
      </c>
      <c r="Q25" s="232">
        <v>0</v>
      </c>
      <c r="R25" s="232">
        <v>1</v>
      </c>
      <c r="S25" s="232">
        <v>1</v>
      </c>
      <c r="T25" s="232">
        <v>0</v>
      </c>
      <c r="U25" s="232" t="s">
        <v>115</v>
      </c>
      <c r="V25" s="232">
        <v>1</v>
      </c>
      <c r="W25" s="67">
        <f t="shared" si="4"/>
        <v>3</v>
      </c>
      <c r="X25" s="68">
        <f t="shared" si="5"/>
        <v>0.5</v>
      </c>
      <c r="Y25" s="57" t="s">
        <v>755</v>
      </c>
      <c r="Z25" s="18" t="str">
        <f t="shared" si="6"/>
        <v>-</v>
      </c>
      <c r="AB25" s="252"/>
    </row>
    <row r="26" spans="1:28" ht="12.75" customHeight="1">
      <c r="A26" s="35">
        <v>188</v>
      </c>
      <c r="B26" s="8" t="s">
        <v>104</v>
      </c>
      <c r="C26" s="35" t="s">
        <v>1</v>
      </c>
      <c r="D26" s="95" t="s">
        <v>302</v>
      </c>
      <c r="E26" s="153">
        <f>NETWORKDAYS(Итого!C$2,Отчёт!C$2,Итого!C$3)*3/5</f>
        <v>8.4</v>
      </c>
      <c r="F26" s="96">
        <v>0.58333333333333304</v>
      </c>
      <c r="G26" s="61">
        <v>1</v>
      </c>
      <c r="H26" s="62">
        <f t="shared" si="0"/>
        <v>0.58333333333333304</v>
      </c>
      <c r="I26" s="72">
        <v>8</v>
      </c>
      <c r="J26" s="73">
        <f t="shared" si="1"/>
        <v>4.8999999999999977</v>
      </c>
      <c r="K26" s="97">
        <v>130</v>
      </c>
      <c r="L26" s="98">
        <f t="shared" si="2"/>
        <v>636.99999999999966</v>
      </c>
      <c r="M26" s="35"/>
      <c r="N26" s="234">
        <v>43179</v>
      </c>
      <c r="O26" s="149">
        <f t="shared" si="3"/>
        <v>7</v>
      </c>
      <c r="P26" s="232">
        <v>1</v>
      </c>
      <c r="Q26" s="232">
        <v>1</v>
      </c>
      <c r="R26" s="232">
        <v>1</v>
      </c>
      <c r="S26" s="232">
        <v>1</v>
      </c>
      <c r="T26" s="232">
        <v>1</v>
      </c>
      <c r="U26" s="232">
        <v>1</v>
      </c>
      <c r="V26" s="232">
        <v>1</v>
      </c>
      <c r="W26" s="67">
        <f t="shared" si="4"/>
        <v>7</v>
      </c>
      <c r="X26" s="68">
        <f t="shared" si="5"/>
        <v>1</v>
      </c>
      <c r="Y26" s="57"/>
      <c r="Z26" s="18" t="str">
        <f t="shared" si="6"/>
        <v>-</v>
      </c>
      <c r="AA26" s="18" t="s">
        <v>100</v>
      </c>
      <c r="AB26" s="252"/>
    </row>
    <row r="27" spans="1:28" ht="12.75" customHeight="1">
      <c r="A27" s="35">
        <v>189</v>
      </c>
      <c r="B27" s="8" t="s">
        <v>104</v>
      </c>
      <c r="C27" s="35" t="s">
        <v>1</v>
      </c>
      <c r="D27" s="95" t="s">
        <v>304</v>
      </c>
      <c r="E27" s="153">
        <f>NETWORKDAYS(Итого!C$2,Отчёт!C$2,Итого!C$3)*3/5</f>
        <v>8.4</v>
      </c>
      <c r="F27" s="96">
        <v>0.58333333333333304</v>
      </c>
      <c r="G27" s="61">
        <v>1</v>
      </c>
      <c r="H27" s="62">
        <f t="shared" si="0"/>
        <v>0.58333333333333304</v>
      </c>
      <c r="I27" s="72">
        <v>8</v>
      </c>
      <c r="J27" s="73">
        <f t="shared" si="1"/>
        <v>4.8999999999999977</v>
      </c>
      <c r="K27" s="97">
        <v>130</v>
      </c>
      <c r="L27" s="98">
        <f t="shared" si="2"/>
        <v>636.99999999999966</v>
      </c>
      <c r="M27" s="35"/>
      <c r="N27" s="234">
        <v>43179</v>
      </c>
      <c r="O27" s="149">
        <f t="shared" si="3"/>
        <v>7</v>
      </c>
      <c r="P27" s="232">
        <v>0</v>
      </c>
      <c r="Q27" s="232">
        <v>0</v>
      </c>
      <c r="R27" s="232">
        <v>1</v>
      </c>
      <c r="S27" s="232">
        <v>1</v>
      </c>
      <c r="T27" s="232">
        <v>1</v>
      </c>
      <c r="U27" s="232">
        <v>1</v>
      </c>
      <c r="V27" s="232">
        <v>1</v>
      </c>
      <c r="W27" s="67">
        <f t="shared" si="4"/>
        <v>5</v>
      </c>
      <c r="X27" s="68">
        <f t="shared" si="5"/>
        <v>0.7142857142857143</v>
      </c>
      <c r="Y27" s="237" t="s">
        <v>856</v>
      </c>
      <c r="Z27" s="18" t="str">
        <f t="shared" si="6"/>
        <v>-</v>
      </c>
      <c r="AB27" s="252"/>
    </row>
    <row r="28" spans="1:28" ht="12.75" customHeight="1">
      <c r="A28" s="35">
        <v>190</v>
      </c>
      <c r="B28" s="8" t="s">
        <v>104</v>
      </c>
      <c r="C28" s="35" t="s">
        <v>1</v>
      </c>
      <c r="D28" s="95" t="s">
        <v>307</v>
      </c>
      <c r="E28" s="153">
        <f>NETWORKDAYS(Итого!C$2,Отчёт!C$2,Итого!C$3)*3/5</f>
        <v>8.4</v>
      </c>
      <c r="F28" s="96">
        <v>0.58333333333333304</v>
      </c>
      <c r="G28" s="61">
        <v>1</v>
      </c>
      <c r="H28" s="62">
        <f t="shared" si="0"/>
        <v>0.58333333333333304</v>
      </c>
      <c r="I28" s="72">
        <v>9</v>
      </c>
      <c r="J28" s="73">
        <f t="shared" si="1"/>
        <v>4.8999999999999977</v>
      </c>
      <c r="K28" s="97">
        <v>130</v>
      </c>
      <c r="L28" s="98">
        <f t="shared" si="2"/>
        <v>636.99999999999966</v>
      </c>
      <c r="M28" s="35"/>
      <c r="N28" s="234">
        <v>43179</v>
      </c>
      <c r="O28" s="149">
        <f t="shared" si="3"/>
        <v>7</v>
      </c>
      <c r="P28" s="232">
        <v>1</v>
      </c>
      <c r="Q28" s="232">
        <v>0</v>
      </c>
      <c r="R28" s="232">
        <v>0</v>
      </c>
      <c r="S28" s="232">
        <v>0</v>
      </c>
      <c r="T28" s="232">
        <v>1</v>
      </c>
      <c r="U28" s="232">
        <v>1</v>
      </c>
      <c r="V28" s="232">
        <v>1</v>
      </c>
      <c r="W28" s="67">
        <f t="shared" si="4"/>
        <v>4</v>
      </c>
      <c r="X28" s="68">
        <f t="shared" si="5"/>
        <v>0.5714285714285714</v>
      </c>
      <c r="Y28" s="57" t="s">
        <v>774</v>
      </c>
      <c r="Z28" s="18" t="str">
        <f t="shared" si="6"/>
        <v>-</v>
      </c>
      <c r="AA28" s="18" t="s">
        <v>126</v>
      </c>
      <c r="AB28" s="252"/>
    </row>
    <row r="29" spans="1:28" ht="12.75" customHeight="1">
      <c r="A29" s="35">
        <v>191</v>
      </c>
      <c r="B29" s="8" t="s">
        <v>104</v>
      </c>
      <c r="C29" s="35" t="s">
        <v>1</v>
      </c>
      <c r="D29" s="95" t="s">
        <v>308</v>
      </c>
      <c r="E29" s="153">
        <f>NETWORKDAYS(Итого!C$2,Отчёт!C$2,Итого!C$3)*3/5</f>
        <v>8.4</v>
      </c>
      <c r="F29" s="96">
        <v>0.58333333333333304</v>
      </c>
      <c r="G29" s="61">
        <v>1</v>
      </c>
      <c r="H29" s="62">
        <f t="shared" si="0"/>
        <v>0.58333333333333304</v>
      </c>
      <c r="I29" s="72">
        <v>9</v>
      </c>
      <c r="J29" s="73">
        <f t="shared" si="1"/>
        <v>4.8999999999999977</v>
      </c>
      <c r="K29" s="97">
        <v>130</v>
      </c>
      <c r="L29" s="98">
        <f t="shared" si="2"/>
        <v>636.99999999999966</v>
      </c>
      <c r="M29" s="35"/>
      <c r="N29" s="234">
        <v>43179</v>
      </c>
      <c r="O29" s="149">
        <f t="shared" si="3"/>
        <v>7</v>
      </c>
      <c r="P29" s="232">
        <v>1</v>
      </c>
      <c r="Q29" s="232">
        <v>1</v>
      </c>
      <c r="R29" s="232">
        <v>1</v>
      </c>
      <c r="S29" s="232">
        <v>1</v>
      </c>
      <c r="T29" s="232">
        <v>1</v>
      </c>
      <c r="U29" s="232">
        <v>1</v>
      </c>
      <c r="V29" s="232">
        <v>0</v>
      </c>
      <c r="W29" s="67">
        <f t="shared" si="4"/>
        <v>6</v>
      </c>
      <c r="X29" s="68">
        <f t="shared" si="5"/>
        <v>0.8571428571428571</v>
      </c>
      <c r="Y29" s="57" t="s">
        <v>763</v>
      </c>
      <c r="Z29" s="18" t="str">
        <f t="shared" si="6"/>
        <v>-</v>
      </c>
      <c r="AB29" s="252"/>
    </row>
    <row r="30" spans="1:28" ht="12.75" customHeight="1">
      <c r="A30" s="35">
        <v>192</v>
      </c>
      <c r="B30" s="8" t="s">
        <v>104</v>
      </c>
      <c r="C30" s="35" t="s">
        <v>1</v>
      </c>
      <c r="D30" s="95" t="s">
        <v>309</v>
      </c>
      <c r="E30" s="153">
        <f>NETWORKDAYS(Итого!C$2,Отчёт!C$2,Итого!C$3)*3/5</f>
        <v>8.4</v>
      </c>
      <c r="F30" s="96">
        <v>0.58333333333333304</v>
      </c>
      <c r="G30" s="61">
        <v>1</v>
      </c>
      <c r="H30" s="62">
        <f t="shared" si="0"/>
        <v>0.58333333333333304</v>
      </c>
      <c r="I30" s="72">
        <v>6</v>
      </c>
      <c r="J30" s="73">
        <f t="shared" si="1"/>
        <v>4.8999999999999977</v>
      </c>
      <c r="K30" s="97">
        <v>130</v>
      </c>
      <c r="L30" s="98">
        <f t="shared" si="2"/>
        <v>636.99999999999966</v>
      </c>
      <c r="M30" s="35"/>
      <c r="N30" s="234">
        <v>43179</v>
      </c>
      <c r="O30" s="149">
        <f t="shared" si="3"/>
        <v>6</v>
      </c>
      <c r="P30" s="232">
        <v>0</v>
      </c>
      <c r="Q30" s="232">
        <v>1</v>
      </c>
      <c r="R30" s="232">
        <v>1</v>
      </c>
      <c r="S30" s="232">
        <v>1</v>
      </c>
      <c r="T30" s="232">
        <v>1</v>
      </c>
      <c r="U30" s="232" t="s">
        <v>115</v>
      </c>
      <c r="V30" s="232">
        <v>1</v>
      </c>
      <c r="W30" s="67">
        <f t="shared" si="4"/>
        <v>5</v>
      </c>
      <c r="X30" s="68">
        <f t="shared" si="5"/>
        <v>0.83333333333333337</v>
      </c>
      <c r="Y30" s="57" t="s">
        <v>752</v>
      </c>
      <c r="Z30" s="18" t="str">
        <f t="shared" si="6"/>
        <v>-</v>
      </c>
      <c r="AB30" s="252"/>
    </row>
    <row r="31" spans="1:28" ht="12.75" customHeight="1">
      <c r="A31" s="35">
        <v>193</v>
      </c>
      <c r="B31" s="8" t="s">
        <v>104</v>
      </c>
      <c r="C31" s="35" t="s">
        <v>1</v>
      </c>
      <c r="D31" s="95" t="s">
        <v>310</v>
      </c>
      <c r="E31" s="153">
        <f>NETWORKDAYS(Итого!C$2,Отчёт!C$2,Итого!C$3)*3/5</f>
        <v>8.4</v>
      </c>
      <c r="F31" s="96">
        <v>0.58333333333333304</v>
      </c>
      <c r="G31" s="61">
        <v>1</v>
      </c>
      <c r="H31" s="62">
        <f t="shared" si="0"/>
        <v>0.58333333333333304</v>
      </c>
      <c r="I31" s="72">
        <v>6</v>
      </c>
      <c r="J31" s="73">
        <f t="shared" si="1"/>
        <v>4.8999999999999977</v>
      </c>
      <c r="K31" s="97">
        <v>130</v>
      </c>
      <c r="L31" s="98">
        <f t="shared" si="2"/>
        <v>636.99999999999966</v>
      </c>
      <c r="M31" s="35"/>
      <c r="N31" s="234">
        <v>43179</v>
      </c>
      <c r="O31" s="149">
        <f t="shared" si="3"/>
        <v>6</v>
      </c>
      <c r="P31" s="232">
        <v>1</v>
      </c>
      <c r="Q31" s="232">
        <v>0</v>
      </c>
      <c r="R31" s="232">
        <v>1</v>
      </c>
      <c r="S31" s="232">
        <v>1</v>
      </c>
      <c r="T31" s="232">
        <v>1</v>
      </c>
      <c r="U31" s="232" t="s">
        <v>115</v>
      </c>
      <c r="V31" s="232">
        <v>1</v>
      </c>
      <c r="W31" s="67">
        <f t="shared" si="4"/>
        <v>5</v>
      </c>
      <c r="X31" s="68">
        <f t="shared" si="5"/>
        <v>0.83333333333333337</v>
      </c>
      <c r="Y31" s="57" t="s">
        <v>755</v>
      </c>
      <c r="Z31" s="18" t="str">
        <f t="shared" si="6"/>
        <v>-</v>
      </c>
      <c r="AB31" s="252"/>
    </row>
    <row r="32" spans="1:28" ht="12.75" customHeight="1">
      <c r="A32" s="35">
        <v>194</v>
      </c>
      <c r="B32" s="8" t="s">
        <v>104</v>
      </c>
      <c r="C32" s="35" t="s">
        <v>1</v>
      </c>
      <c r="D32" s="95" t="s">
        <v>311</v>
      </c>
      <c r="E32" s="153">
        <f>NETWORKDAYS(Итого!C$2,Отчёт!C$2,Итого!C$3)*3/5</f>
        <v>8.4</v>
      </c>
      <c r="F32" s="96">
        <v>0.58333333333333304</v>
      </c>
      <c r="G32" s="61">
        <v>1</v>
      </c>
      <c r="H32" s="62">
        <f t="shared" si="0"/>
        <v>0.58333333333333304</v>
      </c>
      <c r="I32" s="72">
        <v>6</v>
      </c>
      <c r="J32" s="73">
        <f t="shared" si="1"/>
        <v>4.8999999999999977</v>
      </c>
      <c r="K32" s="97">
        <v>130</v>
      </c>
      <c r="L32" s="98">
        <f t="shared" si="2"/>
        <v>636.99999999999966</v>
      </c>
      <c r="M32" s="35"/>
      <c r="N32" s="234">
        <v>43179</v>
      </c>
      <c r="O32" s="149">
        <f t="shared" si="3"/>
        <v>6</v>
      </c>
      <c r="P32" s="232">
        <v>1</v>
      </c>
      <c r="Q32" s="232">
        <v>0</v>
      </c>
      <c r="R32" s="232">
        <v>1</v>
      </c>
      <c r="S32" s="232">
        <v>1</v>
      </c>
      <c r="T32" s="232">
        <v>1</v>
      </c>
      <c r="U32" s="232" t="s">
        <v>115</v>
      </c>
      <c r="V32" s="232">
        <v>1</v>
      </c>
      <c r="W32" s="67">
        <f t="shared" si="4"/>
        <v>5</v>
      </c>
      <c r="X32" s="68">
        <f t="shared" si="5"/>
        <v>0.83333333333333337</v>
      </c>
      <c r="Y32" s="57" t="s">
        <v>753</v>
      </c>
      <c r="Z32" s="18" t="str">
        <f t="shared" si="6"/>
        <v>-</v>
      </c>
      <c r="AB32" s="252"/>
    </row>
    <row r="33" spans="1:28" ht="12.75" customHeight="1">
      <c r="A33" s="35">
        <v>195</v>
      </c>
      <c r="B33" s="8" t="s">
        <v>104</v>
      </c>
      <c r="C33" s="35" t="s">
        <v>1</v>
      </c>
      <c r="D33" s="95" t="s">
        <v>312</v>
      </c>
      <c r="E33" s="153">
        <f>NETWORKDAYS(Итого!C$2,Отчёт!C$2,Итого!C$3)*3/5</f>
        <v>8.4</v>
      </c>
      <c r="F33" s="96">
        <v>0.58333333333333304</v>
      </c>
      <c r="G33" s="61">
        <v>1</v>
      </c>
      <c r="H33" s="62">
        <f t="shared" si="0"/>
        <v>0.58333333333333304</v>
      </c>
      <c r="I33" s="72">
        <v>8</v>
      </c>
      <c r="J33" s="73">
        <f t="shared" si="1"/>
        <v>4.8999999999999977</v>
      </c>
      <c r="K33" s="97">
        <v>130</v>
      </c>
      <c r="L33" s="98">
        <f t="shared" si="2"/>
        <v>636.99999999999966</v>
      </c>
      <c r="M33" s="35"/>
      <c r="N33" s="234">
        <v>43179</v>
      </c>
      <c r="O33" s="149">
        <f t="shared" si="3"/>
        <v>7</v>
      </c>
      <c r="P33" s="232">
        <v>1</v>
      </c>
      <c r="Q33" s="232">
        <v>1</v>
      </c>
      <c r="R33" s="232">
        <v>1</v>
      </c>
      <c r="S33" s="232">
        <v>1</v>
      </c>
      <c r="T33" s="232">
        <v>1</v>
      </c>
      <c r="U33" s="232">
        <v>1</v>
      </c>
      <c r="V33" s="232">
        <v>1</v>
      </c>
      <c r="W33" s="67">
        <f t="shared" si="4"/>
        <v>7</v>
      </c>
      <c r="X33" s="68">
        <f t="shared" si="5"/>
        <v>1</v>
      </c>
      <c r="Y33" s="237"/>
      <c r="Z33" s="18" t="str">
        <f t="shared" si="6"/>
        <v>-</v>
      </c>
      <c r="AB33" s="252"/>
    </row>
    <row r="34" spans="1:28" ht="12.75" customHeight="1">
      <c r="A34" s="35">
        <v>196</v>
      </c>
      <c r="B34" s="8" t="s">
        <v>104</v>
      </c>
      <c r="C34" s="35" t="s">
        <v>1</v>
      </c>
      <c r="D34" s="95" t="s">
        <v>313</v>
      </c>
      <c r="E34" s="153">
        <f>NETWORKDAYS(Итого!C$2,Отчёт!C$2,Итого!C$3)*3/5</f>
        <v>8.4</v>
      </c>
      <c r="F34" s="96">
        <v>0.58333333333333304</v>
      </c>
      <c r="G34" s="61">
        <v>1</v>
      </c>
      <c r="H34" s="62">
        <f t="shared" ref="H34:H65" si="7">G34*F34</f>
        <v>0.58333333333333304</v>
      </c>
      <c r="I34" s="72">
        <v>6</v>
      </c>
      <c r="J34" s="73">
        <f t="shared" ref="J34:J65" si="8">H34*E34</f>
        <v>4.8999999999999977</v>
      </c>
      <c r="K34" s="97">
        <v>130</v>
      </c>
      <c r="L34" s="98">
        <f t="shared" ref="L34:L65" si="9">K34*J34</f>
        <v>636.99999999999966</v>
      </c>
      <c r="M34" s="35"/>
      <c r="N34" s="234">
        <v>43179</v>
      </c>
      <c r="O34" s="149">
        <f t="shared" ref="O34:O65" si="10">7-COUNTIF(P34:V34,"х")</f>
        <v>7</v>
      </c>
      <c r="P34" s="232">
        <v>0</v>
      </c>
      <c r="Q34" s="232">
        <v>0</v>
      </c>
      <c r="R34" s="232">
        <v>0</v>
      </c>
      <c r="S34" s="232">
        <v>1</v>
      </c>
      <c r="T34" s="232">
        <v>1</v>
      </c>
      <c r="U34" s="232">
        <v>1</v>
      </c>
      <c r="V34" s="232">
        <v>1</v>
      </c>
      <c r="W34" s="67">
        <f t="shared" ref="W34:W65" si="11">COUNTIF(P34:V34,1)</f>
        <v>4</v>
      </c>
      <c r="X34" s="68">
        <f t="shared" ref="X34:X65" si="12">W34/O34</f>
        <v>0.5714285714285714</v>
      </c>
      <c r="Y34" s="57" t="s">
        <v>759</v>
      </c>
      <c r="Z34" s="18" t="str">
        <f t="shared" si="6"/>
        <v>-</v>
      </c>
      <c r="AB34" s="252"/>
    </row>
    <row r="35" spans="1:28" ht="12.75" customHeight="1">
      <c r="A35" s="35">
        <v>197</v>
      </c>
      <c r="B35" s="8" t="s">
        <v>104</v>
      </c>
      <c r="C35" s="35" t="s">
        <v>1</v>
      </c>
      <c r="D35" s="95" t="s">
        <v>314</v>
      </c>
      <c r="E35" s="153">
        <f>NETWORKDAYS(Итого!C$2,Отчёт!C$2,Итого!C$3)*3/5</f>
        <v>8.4</v>
      </c>
      <c r="F35" s="96">
        <v>0.58333333333333304</v>
      </c>
      <c r="G35" s="61">
        <v>1</v>
      </c>
      <c r="H35" s="62">
        <f t="shared" si="7"/>
        <v>0.58333333333333304</v>
      </c>
      <c r="I35" s="72">
        <v>8</v>
      </c>
      <c r="J35" s="73">
        <f t="shared" si="8"/>
        <v>4.8999999999999977</v>
      </c>
      <c r="K35" s="97">
        <v>130</v>
      </c>
      <c r="L35" s="98">
        <f t="shared" si="9"/>
        <v>636.99999999999966</v>
      </c>
      <c r="M35" s="35"/>
      <c r="N35" s="234">
        <v>43179</v>
      </c>
      <c r="O35" s="149">
        <f t="shared" si="10"/>
        <v>6</v>
      </c>
      <c r="P35" s="232">
        <v>1</v>
      </c>
      <c r="Q35" s="232">
        <v>1</v>
      </c>
      <c r="R35" s="232">
        <v>1</v>
      </c>
      <c r="S35" s="232">
        <v>1</v>
      </c>
      <c r="T35" s="232">
        <v>1</v>
      </c>
      <c r="U35" s="232" t="s">
        <v>115</v>
      </c>
      <c r="V35" s="232">
        <v>1</v>
      </c>
      <c r="W35" s="67">
        <f t="shared" si="11"/>
        <v>6</v>
      </c>
      <c r="X35" s="68">
        <f t="shared" si="12"/>
        <v>1</v>
      </c>
      <c r="Y35" s="57"/>
      <c r="Z35" s="18" t="str">
        <f t="shared" si="6"/>
        <v>-</v>
      </c>
      <c r="AB35" s="252"/>
    </row>
    <row r="36" spans="1:28" ht="12.75" customHeight="1">
      <c r="A36" s="35">
        <v>198</v>
      </c>
      <c r="B36" s="8" t="s">
        <v>104</v>
      </c>
      <c r="C36" s="35" t="s">
        <v>1</v>
      </c>
      <c r="D36" s="95" t="s">
        <v>315</v>
      </c>
      <c r="E36" s="153">
        <f>NETWORKDAYS(Итого!C$2,Отчёт!C$2,Итого!C$3)*3/5</f>
        <v>8.4</v>
      </c>
      <c r="F36" s="96">
        <v>0.58333333333333304</v>
      </c>
      <c r="G36" s="61">
        <v>1</v>
      </c>
      <c r="H36" s="62">
        <f t="shared" si="7"/>
        <v>0.58333333333333304</v>
      </c>
      <c r="I36" s="72">
        <v>8</v>
      </c>
      <c r="J36" s="73">
        <f t="shared" si="8"/>
        <v>4.8999999999999977</v>
      </c>
      <c r="K36" s="97">
        <v>130</v>
      </c>
      <c r="L36" s="98">
        <f t="shared" si="9"/>
        <v>636.99999999999966</v>
      </c>
      <c r="M36" s="35"/>
      <c r="N36" s="234">
        <v>43179</v>
      </c>
      <c r="O36" s="149">
        <f t="shared" si="10"/>
        <v>7</v>
      </c>
      <c r="P36" s="232">
        <v>1</v>
      </c>
      <c r="Q36" s="232">
        <v>1</v>
      </c>
      <c r="R36" s="232">
        <v>1</v>
      </c>
      <c r="S36" s="232">
        <v>1</v>
      </c>
      <c r="T36" s="232">
        <v>1</v>
      </c>
      <c r="U36" s="232">
        <v>0</v>
      </c>
      <c r="V36" s="232">
        <v>1</v>
      </c>
      <c r="W36" s="67">
        <f t="shared" si="11"/>
        <v>6</v>
      </c>
      <c r="X36" s="68">
        <f t="shared" si="12"/>
        <v>0.8571428571428571</v>
      </c>
      <c r="Y36" s="239" t="s">
        <v>864</v>
      </c>
      <c r="Z36" s="18" t="str">
        <f t="shared" si="6"/>
        <v>-</v>
      </c>
      <c r="AB36" s="252"/>
    </row>
    <row r="37" spans="1:28" ht="12.75" customHeight="1">
      <c r="A37" s="35">
        <v>199</v>
      </c>
      <c r="B37" s="8" t="s">
        <v>104</v>
      </c>
      <c r="C37" s="35" t="s">
        <v>1</v>
      </c>
      <c r="D37" s="35" t="s">
        <v>316</v>
      </c>
      <c r="E37" s="153">
        <f>NETWORKDAYS(Итого!C$2,Отчёт!C$2,Итого!C$3)*3/5</f>
        <v>8.4</v>
      </c>
      <c r="F37" s="96">
        <v>0.58333333333333304</v>
      </c>
      <c r="G37" s="61">
        <v>1</v>
      </c>
      <c r="H37" s="62">
        <f t="shared" si="7"/>
        <v>0.58333333333333304</v>
      </c>
      <c r="I37" s="72">
        <v>9</v>
      </c>
      <c r="J37" s="73">
        <f t="shared" si="8"/>
        <v>4.8999999999999977</v>
      </c>
      <c r="K37" s="97">
        <v>130</v>
      </c>
      <c r="L37" s="98">
        <f t="shared" si="9"/>
        <v>636.99999999999966</v>
      </c>
      <c r="M37" s="35"/>
      <c r="N37" s="234">
        <v>43179</v>
      </c>
      <c r="O37" s="149">
        <f t="shared" si="10"/>
        <v>7</v>
      </c>
      <c r="P37" s="232">
        <v>1</v>
      </c>
      <c r="Q37" s="232">
        <v>1</v>
      </c>
      <c r="R37" s="232">
        <v>1</v>
      </c>
      <c r="S37" s="232">
        <v>1</v>
      </c>
      <c r="T37" s="232">
        <v>1</v>
      </c>
      <c r="U37" s="232">
        <v>1</v>
      </c>
      <c r="V37" s="232">
        <v>1</v>
      </c>
      <c r="W37" s="67">
        <f t="shared" si="11"/>
        <v>7</v>
      </c>
      <c r="X37" s="68">
        <f t="shared" si="12"/>
        <v>1</v>
      </c>
      <c r="Y37" s="57"/>
      <c r="AB37" s="252"/>
    </row>
    <row r="38" spans="1:28" ht="12.75" customHeight="1">
      <c r="A38" s="35">
        <v>200</v>
      </c>
      <c r="B38" s="8" t="s">
        <v>104</v>
      </c>
      <c r="C38" s="35" t="s">
        <v>1</v>
      </c>
      <c r="D38" s="95" t="s">
        <v>318</v>
      </c>
      <c r="E38" s="153">
        <f>NETWORKDAYS(Итого!C$2,Отчёт!C$2,Итого!C$3)*3/5</f>
        <v>8.4</v>
      </c>
      <c r="F38" s="96">
        <v>0.58333333333333304</v>
      </c>
      <c r="G38" s="61">
        <v>1</v>
      </c>
      <c r="H38" s="62">
        <f t="shared" si="7"/>
        <v>0.58333333333333304</v>
      </c>
      <c r="I38" s="72">
        <v>8</v>
      </c>
      <c r="J38" s="73">
        <f t="shared" si="8"/>
        <v>4.8999999999999977</v>
      </c>
      <c r="K38" s="97">
        <v>130</v>
      </c>
      <c r="L38" s="98">
        <f t="shared" si="9"/>
        <v>636.99999999999966</v>
      </c>
      <c r="M38" s="35"/>
      <c r="N38" s="234">
        <v>43179</v>
      </c>
      <c r="O38" s="149">
        <f t="shared" si="10"/>
        <v>7</v>
      </c>
      <c r="P38" s="232">
        <v>0</v>
      </c>
      <c r="Q38" s="232">
        <v>1</v>
      </c>
      <c r="R38" s="232">
        <v>1</v>
      </c>
      <c r="S38" s="232">
        <v>1</v>
      </c>
      <c r="T38" s="232">
        <v>1</v>
      </c>
      <c r="U38" s="232">
        <v>1</v>
      </c>
      <c r="V38" s="232">
        <v>1</v>
      </c>
      <c r="W38" s="67">
        <f t="shared" si="11"/>
        <v>6</v>
      </c>
      <c r="X38" s="68">
        <f t="shared" si="12"/>
        <v>0.8571428571428571</v>
      </c>
      <c r="Y38" s="57" t="s">
        <v>761</v>
      </c>
      <c r="Z38" s="18" t="str">
        <f t="shared" ref="Z38:Z77" si="13">IF(OR(AND(E38&gt;0,X38&gt;0),AND(E38=0,X38=0)),"-","Что-то не так!")</f>
        <v>-</v>
      </c>
      <c r="AB38" s="252"/>
    </row>
    <row r="39" spans="1:28" ht="12.75" customHeight="1">
      <c r="A39" s="35">
        <v>201</v>
      </c>
      <c r="B39" s="8" t="s">
        <v>104</v>
      </c>
      <c r="C39" s="35" t="s">
        <v>1</v>
      </c>
      <c r="D39" s="95" t="s">
        <v>319</v>
      </c>
      <c r="E39" s="153">
        <f>NETWORKDAYS(Итого!C$2,Отчёт!C$2,Итого!C$3)*3/5</f>
        <v>8.4</v>
      </c>
      <c r="F39" s="96">
        <v>0.58333333333333304</v>
      </c>
      <c r="G39" s="61">
        <v>1</v>
      </c>
      <c r="H39" s="62">
        <f t="shared" si="7"/>
        <v>0.58333333333333304</v>
      </c>
      <c r="I39" s="72">
        <v>9</v>
      </c>
      <c r="J39" s="73">
        <f t="shared" si="8"/>
        <v>4.8999999999999977</v>
      </c>
      <c r="K39" s="97">
        <v>130</v>
      </c>
      <c r="L39" s="98">
        <f t="shared" si="9"/>
        <v>636.99999999999966</v>
      </c>
      <c r="M39" s="35"/>
      <c r="N39" s="234">
        <v>43179</v>
      </c>
      <c r="O39" s="149">
        <f t="shared" si="10"/>
        <v>7</v>
      </c>
      <c r="P39" s="232">
        <v>1</v>
      </c>
      <c r="Q39" s="232">
        <v>1</v>
      </c>
      <c r="R39" s="232">
        <v>1</v>
      </c>
      <c r="S39" s="232">
        <v>1</v>
      </c>
      <c r="T39" s="232">
        <v>1</v>
      </c>
      <c r="U39" s="232">
        <v>0</v>
      </c>
      <c r="V39" s="232">
        <v>1</v>
      </c>
      <c r="W39" s="67">
        <f t="shared" si="11"/>
        <v>6</v>
      </c>
      <c r="X39" s="68">
        <f t="shared" si="12"/>
        <v>0.8571428571428571</v>
      </c>
      <c r="Y39" s="239" t="s">
        <v>822</v>
      </c>
      <c r="Z39" s="18" t="str">
        <f t="shared" si="13"/>
        <v>-</v>
      </c>
      <c r="AB39" s="252"/>
    </row>
    <row r="40" spans="1:28" ht="12.75" customHeight="1">
      <c r="A40" s="35">
        <v>202</v>
      </c>
      <c r="B40" s="8" t="s">
        <v>104</v>
      </c>
      <c r="C40" s="35" t="s">
        <v>1</v>
      </c>
      <c r="D40" s="95" t="s">
        <v>320</v>
      </c>
      <c r="E40" s="153">
        <f>NETWORKDAYS(Итого!C$2,Отчёт!C$2,Итого!C$3)*3/5</f>
        <v>8.4</v>
      </c>
      <c r="F40" s="96">
        <v>0.58333333333333304</v>
      </c>
      <c r="G40" s="61">
        <v>1</v>
      </c>
      <c r="H40" s="62">
        <f t="shared" si="7"/>
        <v>0.58333333333333304</v>
      </c>
      <c r="I40" s="72">
        <v>6</v>
      </c>
      <c r="J40" s="73">
        <f t="shared" si="8"/>
        <v>4.8999999999999977</v>
      </c>
      <c r="K40" s="97">
        <v>130</v>
      </c>
      <c r="L40" s="98">
        <f t="shared" si="9"/>
        <v>636.99999999999966</v>
      </c>
      <c r="M40" s="35"/>
      <c r="N40" s="234">
        <v>43179</v>
      </c>
      <c r="O40" s="149">
        <f t="shared" si="10"/>
        <v>7</v>
      </c>
      <c r="P40" s="232">
        <v>0</v>
      </c>
      <c r="Q40" s="232">
        <v>1</v>
      </c>
      <c r="R40" s="232">
        <v>0</v>
      </c>
      <c r="S40" s="232">
        <v>1</v>
      </c>
      <c r="T40" s="232">
        <v>0</v>
      </c>
      <c r="U40" s="232">
        <v>0</v>
      </c>
      <c r="V40" s="232">
        <v>1</v>
      </c>
      <c r="W40" s="67">
        <f t="shared" si="11"/>
        <v>3</v>
      </c>
      <c r="X40" s="68">
        <f t="shared" si="12"/>
        <v>0.42857142857142855</v>
      </c>
      <c r="Y40" s="57" t="s">
        <v>824</v>
      </c>
      <c r="Z40" s="18" t="str">
        <f t="shared" si="13"/>
        <v>-</v>
      </c>
      <c r="AB40" s="252"/>
    </row>
    <row r="41" spans="1:28" ht="12.75" customHeight="1">
      <c r="A41" s="35">
        <v>203</v>
      </c>
      <c r="B41" s="8" t="s">
        <v>104</v>
      </c>
      <c r="C41" s="35" t="s">
        <v>1</v>
      </c>
      <c r="D41" s="95" t="s">
        <v>322</v>
      </c>
      <c r="E41" s="153">
        <f>NETWORKDAYS(Итого!C$2,Отчёт!C$2,Итого!C$3)*3/5</f>
        <v>8.4</v>
      </c>
      <c r="F41" s="96">
        <v>0.58333333333333304</v>
      </c>
      <c r="G41" s="61">
        <v>1</v>
      </c>
      <c r="H41" s="62">
        <f t="shared" si="7"/>
        <v>0.58333333333333304</v>
      </c>
      <c r="I41" s="72">
        <v>8</v>
      </c>
      <c r="J41" s="73">
        <f t="shared" si="8"/>
        <v>4.8999999999999977</v>
      </c>
      <c r="K41" s="97">
        <v>130</v>
      </c>
      <c r="L41" s="98">
        <f t="shared" si="9"/>
        <v>636.99999999999966</v>
      </c>
      <c r="M41" s="35"/>
      <c r="N41" s="234">
        <v>43179</v>
      </c>
      <c r="O41" s="149">
        <f t="shared" si="10"/>
        <v>6</v>
      </c>
      <c r="P41" s="232">
        <v>1</v>
      </c>
      <c r="Q41" s="232">
        <v>1</v>
      </c>
      <c r="R41" s="232">
        <v>1</v>
      </c>
      <c r="S41" s="232">
        <v>1</v>
      </c>
      <c r="T41" s="232">
        <v>1</v>
      </c>
      <c r="U41" s="232" t="s">
        <v>115</v>
      </c>
      <c r="V41" s="232">
        <v>1</v>
      </c>
      <c r="W41" s="67">
        <f t="shared" si="11"/>
        <v>6</v>
      </c>
      <c r="X41" s="68">
        <f t="shared" si="12"/>
        <v>1</v>
      </c>
      <c r="Y41" s="57"/>
      <c r="Z41" s="18" t="str">
        <f t="shared" si="13"/>
        <v>-</v>
      </c>
      <c r="AB41" s="252"/>
    </row>
    <row r="42" spans="1:28" ht="12.75" customHeight="1">
      <c r="A42" s="35">
        <v>204</v>
      </c>
      <c r="B42" s="8" t="s">
        <v>104</v>
      </c>
      <c r="C42" s="35" t="s">
        <v>1</v>
      </c>
      <c r="D42" s="95" t="s">
        <v>324</v>
      </c>
      <c r="E42" s="153">
        <f>NETWORKDAYS(Итого!C$2,Отчёт!C$2,Итого!C$3)*3/5</f>
        <v>8.4</v>
      </c>
      <c r="F42" s="96">
        <v>0.58333333333333304</v>
      </c>
      <c r="G42" s="61">
        <v>1</v>
      </c>
      <c r="H42" s="62">
        <f t="shared" si="7"/>
        <v>0.58333333333333304</v>
      </c>
      <c r="I42" s="72">
        <v>8</v>
      </c>
      <c r="J42" s="73">
        <f t="shared" si="8"/>
        <v>4.8999999999999977</v>
      </c>
      <c r="K42" s="97">
        <v>130</v>
      </c>
      <c r="L42" s="98">
        <f t="shared" si="9"/>
        <v>636.99999999999966</v>
      </c>
      <c r="M42" s="35"/>
      <c r="N42" s="234">
        <v>43179</v>
      </c>
      <c r="O42" s="149">
        <f t="shared" si="10"/>
        <v>7</v>
      </c>
      <c r="P42" s="232">
        <v>1</v>
      </c>
      <c r="Q42" s="232">
        <v>1</v>
      </c>
      <c r="R42" s="232">
        <v>1</v>
      </c>
      <c r="S42" s="232">
        <v>1</v>
      </c>
      <c r="T42" s="232">
        <v>1</v>
      </c>
      <c r="U42" s="232">
        <v>1</v>
      </c>
      <c r="V42" s="232">
        <v>1</v>
      </c>
      <c r="W42" s="67">
        <f t="shared" si="11"/>
        <v>7</v>
      </c>
      <c r="X42" s="68">
        <f t="shared" si="12"/>
        <v>1</v>
      </c>
      <c r="Y42" s="57"/>
      <c r="Z42" s="18" t="str">
        <f t="shared" si="13"/>
        <v>-</v>
      </c>
      <c r="AB42" s="252"/>
    </row>
    <row r="43" spans="1:28" ht="12.75" customHeight="1">
      <c r="A43" s="35">
        <v>205</v>
      </c>
      <c r="B43" s="8" t="s">
        <v>104</v>
      </c>
      <c r="C43" s="35" t="s">
        <v>1</v>
      </c>
      <c r="D43" s="95" t="s">
        <v>327</v>
      </c>
      <c r="E43" s="153">
        <f>NETWORKDAYS(Итого!C$2,Отчёт!C$2,Итого!C$3)*3/5</f>
        <v>8.4</v>
      </c>
      <c r="F43" s="96">
        <v>0.58333333333333304</v>
      </c>
      <c r="G43" s="61">
        <v>1</v>
      </c>
      <c r="H43" s="62">
        <f t="shared" si="7"/>
        <v>0.58333333333333304</v>
      </c>
      <c r="I43" s="72">
        <v>6</v>
      </c>
      <c r="J43" s="73">
        <f t="shared" si="8"/>
        <v>4.8999999999999977</v>
      </c>
      <c r="K43" s="97">
        <v>130</v>
      </c>
      <c r="L43" s="98">
        <f t="shared" si="9"/>
        <v>636.99999999999966</v>
      </c>
      <c r="M43" s="35"/>
      <c r="N43" s="234">
        <v>43179</v>
      </c>
      <c r="O43" s="149">
        <f t="shared" si="10"/>
        <v>6</v>
      </c>
      <c r="P43" s="232">
        <v>0</v>
      </c>
      <c r="Q43" s="232">
        <v>1</v>
      </c>
      <c r="R43" s="232">
        <v>1</v>
      </c>
      <c r="S43" s="232">
        <v>1</v>
      </c>
      <c r="T43" s="232">
        <v>0</v>
      </c>
      <c r="U43" s="232" t="s">
        <v>115</v>
      </c>
      <c r="V43" s="232">
        <v>1</v>
      </c>
      <c r="W43" s="67">
        <f t="shared" si="11"/>
        <v>4</v>
      </c>
      <c r="X43" s="68">
        <f t="shared" si="12"/>
        <v>0.66666666666666663</v>
      </c>
      <c r="Y43" s="57" t="s">
        <v>776</v>
      </c>
      <c r="Z43" s="18" t="str">
        <f t="shared" si="13"/>
        <v>-</v>
      </c>
      <c r="AB43" s="252"/>
    </row>
    <row r="44" spans="1:28" ht="12.75" customHeight="1">
      <c r="A44" s="35">
        <v>206</v>
      </c>
      <c r="B44" s="8" t="s">
        <v>104</v>
      </c>
      <c r="C44" s="35" t="s">
        <v>1</v>
      </c>
      <c r="D44" s="95" t="s">
        <v>329</v>
      </c>
      <c r="E44" s="153">
        <f>NETWORKDAYS(Итого!C$2,Отчёт!C$2,Итого!C$3)*3/5</f>
        <v>8.4</v>
      </c>
      <c r="F44" s="96">
        <v>0.58333333333333304</v>
      </c>
      <c r="G44" s="61">
        <v>1</v>
      </c>
      <c r="H44" s="62">
        <f t="shared" si="7"/>
        <v>0.58333333333333304</v>
      </c>
      <c r="I44" s="72">
        <v>8</v>
      </c>
      <c r="J44" s="73">
        <f t="shared" si="8"/>
        <v>4.8999999999999977</v>
      </c>
      <c r="K44" s="97">
        <v>130</v>
      </c>
      <c r="L44" s="98">
        <f t="shared" si="9"/>
        <v>636.99999999999966</v>
      </c>
      <c r="M44" s="35"/>
      <c r="N44" s="234">
        <v>43179</v>
      </c>
      <c r="O44" s="149">
        <f t="shared" si="10"/>
        <v>6</v>
      </c>
      <c r="P44" s="232">
        <v>0</v>
      </c>
      <c r="Q44" s="232">
        <v>0</v>
      </c>
      <c r="R44" s="232">
        <v>1</v>
      </c>
      <c r="S44" s="232">
        <v>0</v>
      </c>
      <c r="T44" s="232">
        <v>1</v>
      </c>
      <c r="U44" s="232" t="s">
        <v>115</v>
      </c>
      <c r="V44" s="232">
        <v>1</v>
      </c>
      <c r="W44" s="67">
        <f t="shared" si="11"/>
        <v>3</v>
      </c>
      <c r="X44" s="68">
        <f t="shared" si="12"/>
        <v>0.5</v>
      </c>
      <c r="Y44" s="57" t="s">
        <v>809</v>
      </c>
      <c r="Z44" s="18" t="str">
        <f t="shared" si="13"/>
        <v>-</v>
      </c>
      <c r="AB44" s="252"/>
    </row>
    <row r="45" spans="1:28" ht="12.75" customHeight="1">
      <c r="A45" s="35">
        <v>207</v>
      </c>
      <c r="B45" s="8" t="s">
        <v>104</v>
      </c>
      <c r="C45" s="35" t="s">
        <v>1</v>
      </c>
      <c r="D45" s="95" t="s">
        <v>331</v>
      </c>
      <c r="E45" s="153">
        <f>NETWORKDAYS(Итого!C$2,Отчёт!C$2,Итого!C$3)*3/5</f>
        <v>8.4</v>
      </c>
      <c r="F45" s="96">
        <v>0.58333333333333304</v>
      </c>
      <c r="G45" s="61">
        <v>1</v>
      </c>
      <c r="H45" s="62">
        <f t="shared" si="7"/>
        <v>0.58333333333333304</v>
      </c>
      <c r="I45" s="72">
        <v>6</v>
      </c>
      <c r="J45" s="73">
        <f t="shared" si="8"/>
        <v>4.8999999999999977</v>
      </c>
      <c r="K45" s="97">
        <v>130</v>
      </c>
      <c r="L45" s="98">
        <f t="shared" si="9"/>
        <v>636.99999999999966</v>
      </c>
      <c r="M45" s="35"/>
      <c r="N45" s="234">
        <v>43179</v>
      </c>
      <c r="O45" s="149">
        <f t="shared" si="10"/>
        <v>7</v>
      </c>
      <c r="P45" s="232">
        <v>0</v>
      </c>
      <c r="Q45" s="232">
        <v>1</v>
      </c>
      <c r="R45" s="232">
        <v>0</v>
      </c>
      <c r="S45" s="232">
        <v>1</v>
      </c>
      <c r="T45" s="232">
        <v>1</v>
      </c>
      <c r="U45" s="232">
        <v>1</v>
      </c>
      <c r="V45" s="232">
        <v>1</v>
      </c>
      <c r="W45" s="67">
        <f t="shared" si="11"/>
        <v>5</v>
      </c>
      <c r="X45" s="68">
        <f t="shared" si="12"/>
        <v>0.7142857142857143</v>
      </c>
      <c r="Y45" s="57" t="s">
        <v>775</v>
      </c>
      <c r="Z45" s="18" t="str">
        <f t="shared" si="13"/>
        <v>-</v>
      </c>
      <c r="AB45" s="252"/>
    </row>
    <row r="46" spans="1:28" ht="12.75" customHeight="1">
      <c r="A46" s="35">
        <v>208</v>
      </c>
      <c r="B46" s="8" t="s">
        <v>104</v>
      </c>
      <c r="C46" s="35" t="s">
        <v>1</v>
      </c>
      <c r="D46" s="95" t="s">
        <v>332</v>
      </c>
      <c r="E46" s="153">
        <f>NETWORKDAYS(Итого!C$2,Отчёт!C$2,Итого!C$3)*3/5</f>
        <v>8.4</v>
      </c>
      <c r="F46" s="96">
        <v>0.58333333333333304</v>
      </c>
      <c r="G46" s="61">
        <v>1</v>
      </c>
      <c r="H46" s="62">
        <f t="shared" si="7"/>
        <v>0.58333333333333304</v>
      </c>
      <c r="I46" s="72">
        <v>8</v>
      </c>
      <c r="J46" s="73">
        <f t="shared" si="8"/>
        <v>4.8999999999999977</v>
      </c>
      <c r="K46" s="97">
        <v>130</v>
      </c>
      <c r="L46" s="98">
        <f t="shared" si="9"/>
        <v>636.99999999999966</v>
      </c>
      <c r="M46" s="35"/>
      <c r="N46" s="234">
        <v>43179</v>
      </c>
      <c r="O46" s="149">
        <f t="shared" si="10"/>
        <v>6</v>
      </c>
      <c r="P46" s="232">
        <v>1</v>
      </c>
      <c r="Q46" s="232">
        <v>1</v>
      </c>
      <c r="R46" s="232">
        <v>1</v>
      </c>
      <c r="S46" s="232">
        <v>1</v>
      </c>
      <c r="T46" s="232">
        <v>1</v>
      </c>
      <c r="U46" s="232" t="s">
        <v>115</v>
      </c>
      <c r="V46" s="232">
        <v>1</v>
      </c>
      <c r="W46" s="67">
        <f t="shared" si="11"/>
        <v>6</v>
      </c>
      <c r="X46" s="68">
        <f t="shared" si="12"/>
        <v>1</v>
      </c>
      <c r="Y46" s="57" t="s">
        <v>755</v>
      </c>
      <c r="Z46" s="18" t="str">
        <f t="shared" si="13"/>
        <v>-</v>
      </c>
      <c r="AB46" s="252"/>
    </row>
    <row r="47" spans="1:28" ht="12.75" customHeight="1">
      <c r="A47" s="35">
        <v>209</v>
      </c>
      <c r="B47" s="8" t="s">
        <v>104</v>
      </c>
      <c r="C47" s="35" t="s">
        <v>1</v>
      </c>
      <c r="D47" s="95" t="s">
        <v>334</v>
      </c>
      <c r="E47" s="153">
        <f>NETWORKDAYS(Итого!C$2,Отчёт!C$2,Итого!C$3)*3/5</f>
        <v>8.4</v>
      </c>
      <c r="F47" s="96">
        <v>0.58333333333333304</v>
      </c>
      <c r="G47" s="61">
        <v>1</v>
      </c>
      <c r="H47" s="62">
        <f t="shared" si="7"/>
        <v>0.58333333333333304</v>
      </c>
      <c r="I47" s="72">
        <v>8</v>
      </c>
      <c r="J47" s="73">
        <f t="shared" si="8"/>
        <v>4.8999999999999977</v>
      </c>
      <c r="K47" s="97">
        <v>130</v>
      </c>
      <c r="L47" s="98">
        <f t="shared" si="9"/>
        <v>636.99999999999966</v>
      </c>
      <c r="M47" s="35"/>
      <c r="N47" s="234">
        <v>43179</v>
      </c>
      <c r="O47" s="149">
        <f t="shared" si="10"/>
        <v>7</v>
      </c>
      <c r="P47" s="232">
        <v>1</v>
      </c>
      <c r="Q47" s="232">
        <v>0</v>
      </c>
      <c r="R47" s="232">
        <v>1</v>
      </c>
      <c r="S47" s="232">
        <v>1</v>
      </c>
      <c r="T47" s="232">
        <v>1</v>
      </c>
      <c r="U47" s="232">
        <v>1</v>
      </c>
      <c r="V47" s="232">
        <v>1</v>
      </c>
      <c r="W47" s="67">
        <f t="shared" si="11"/>
        <v>6</v>
      </c>
      <c r="X47" s="68">
        <f t="shared" si="12"/>
        <v>0.8571428571428571</v>
      </c>
      <c r="Y47" s="57" t="s">
        <v>794</v>
      </c>
      <c r="Z47" s="18" t="str">
        <f t="shared" si="13"/>
        <v>-</v>
      </c>
      <c r="AB47" s="252"/>
    </row>
    <row r="48" spans="1:28" ht="12.75" customHeight="1">
      <c r="A48" s="35">
        <v>210</v>
      </c>
      <c r="B48" s="8" t="s">
        <v>104</v>
      </c>
      <c r="C48" s="35" t="s">
        <v>1</v>
      </c>
      <c r="D48" s="95" t="s">
        <v>336</v>
      </c>
      <c r="E48" s="153">
        <f>NETWORKDAYS(Итого!C$2,Отчёт!C$2,Итого!C$3)*3/5</f>
        <v>8.4</v>
      </c>
      <c r="F48" s="96">
        <v>0.58333333333333304</v>
      </c>
      <c r="G48" s="61">
        <v>1</v>
      </c>
      <c r="H48" s="62">
        <f t="shared" si="7"/>
        <v>0.58333333333333304</v>
      </c>
      <c r="I48" s="72">
        <v>8</v>
      </c>
      <c r="J48" s="73">
        <f t="shared" si="8"/>
        <v>4.8999999999999977</v>
      </c>
      <c r="K48" s="97">
        <v>130</v>
      </c>
      <c r="L48" s="98">
        <f t="shared" si="9"/>
        <v>636.99999999999966</v>
      </c>
      <c r="M48" s="35"/>
      <c r="N48" s="234">
        <v>43179</v>
      </c>
      <c r="O48" s="149">
        <f t="shared" si="10"/>
        <v>6</v>
      </c>
      <c r="P48" s="232">
        <v>1</v>
      </c>
      <c r="Q48" s="232">
        <v>1</v>
      </c>
      <c r="R48" s="232">
        <v>1</v>
      </c>
      <c r="S48" s="232">
        <v>0</v>
      </c>
      <c r="T48" s="232">
        <v>1</v>
      </c>
      <c r="U48" s="232" t="s">
        <v>115</v>
      </c>
      <c r="V48" s="232">
        <v>1</v>
      </c>
      <c r="W48" s="67">
        <f t="shared" si="11"/>
        <v>5</v>
      </c>
      <c r="X48" s="68">
        <f t="shared" si="12"/>
        <v>0.83333333333333337</v>
      </c>
      <c r="Y48" s="237" t="s">
        <v>856</v>
      </c>
      <c r="Z48" s="18" t="str">
        <f t="shared" si="13"/>
        <v>-</v>
      </c>
      <c r="AA48" s="18" t="s">
        <v>100</v>
      </c>
      <c r="AB48" s="252"/>
    </row>
    <row r="49" spans="1:28" ht="12.75" customHeight="1">
      <c r="A49" s="35">
        <v>211</v>
      </c>
      <c r="B49" s="8" t="s">
        <v>104</v>
      </c>
      <c r="C49" s="35" t="s">
        <v>1</v>
      </c>
      <c r="D49" s="95" t="s">
        <v>340</v>
      </c>
      <c r="E49" s="153">
        <f>NETWORKDAYS(Итого!C$2,Отчёт!C$2,Итого!C$3)*3/5</f>
        <v>8.4</v>
      </c>
      <c r="F49" s="96">
        <v>0.58333333333333304</v>
      </c>
      <c r="G49" s="61">
        <v>1</v>
      </c>
      <c r="H49" s="62">
        <f t="shared" si="7"/>
        <v>0.58333333333333304</v>
      </c>
      <c r="I49" s="72">
        <v>8</v>
      </c>
      <c r="J49" s="73">
        <f t="shared" si="8"/>
        <v>4.8999999999999977</v>
      </c>
      <c r="K49" s="97">
        <v>130</v>
      </c>
      <c r="L49" s="98">
        <f t="shared" si="9"/>
        <v>636.99999999999966</v>
      </c>
      <c r="M49" s="35"/>
      <c r="N49" s="234">
        <v>43179</v>
      </c>
      <c r="O49" s="149">
        <f t="shared" si="10"/>
        <v>7</v>
      </c>
      <c r="P49" s="232">
        <v>1</v>
      </c>
      <c r="Q49" s="232">
        <v>1</v>
      </c>
      <c r="R49" s="232">
        <v>0</v>
      </c>
      <c r="S49" s="232">
        <v>0</v>
      </c>
      <c r="T49" s="232">
        <v>1</v>
      </c>
      <c r="U49" s="232">
        <v>1</v>
      </c>
      <c r="V49" s="232">
        <v>1</v>
      </c>
      <c r="W49" s="67">
        <f t="shared" si="11"/>
        <v>5</v>
      </c>
      <c r="X49" s="68">
        <f t="shared" si="12"/>
        <v>0.7142857142857143</v>
      </c>
      <c r="Y49" s="57" t="s">
        <v>764</v>
      </c>
      <c r="Z49" s="18" t="str">
        <f t="shared" si="13"/>
        <v>-</v>
      </c>
      <c r="AA49" s="18" t="s">
        <v>100</v>
      </c>
      <c r="AB49" s="252"/>
    </row>
    <row r="50" spans="1:28" ht="12.75" customHeight="1">
      <c r="A50" s="35">
        <v>212</v>
      </c>
      <c r="B50" s="8" t="s">
        <v>104</v>
      </c>
      <c r="C50" s="35" t="s">
        <v>1</v>
      </c>
      <c r="D50" s="95" t="s">
        <v>350</v>
      </c>
      <c r="E50" s="153">
        <f>NETWORKDAYS(Итого!C$2,Отчёт!C$2,Итого!C$3)*3/5</f>
        <v>8.4</v>
      </c>
      <c r="F50" s="96">
        <v>0.58333333333333304</v>
      </c>
      <c r="G50" s="61">
        <v>1</v>
      </c>
      <c r="H50" s="62">
        <f t="shared" si="7"/>
        <v>0.58333333333333304</v>
      </c>
      <c r="I50" s="72">
        <v>8</v>
      </c>
      <c r="J50" s="73">
        <f t="shared" si="8"/>
        <v>4.8999999999999977</v>
      </c>
      <c r="K50" s="97">
        <v>130</v>
      </c>
      <c r="L50" s="98">
        <f t="shared" si="9"/>
        <v>636.99999999999966</v>
      </c>
      <c r="M50" s="35"/>
      <c r="N50" s="234">
        <v>43179</v>
      </c>
      <c r="O50" s="149">
        <f t="shared" si="10"/>
        <v>7</v>
      </c>
      <c r="P50" s="232">
        <v>1</v>
      </c>
      <c r="Q50" s="232">
        <v>1</v>
      </c>
      <c r="R50" s="232">
        <v>1</v>
      </c>
      <c r="S50" s="232">
        <v>1</v>
      </c>
      <c r="T50" s="232">
        <v>1</v>
      </c>
      <c r="U50" s="232">
        <v>0</v>
      </c>
      <c r="V50" s="232">
        <v>1</v>
      </c>
      <c r="W50" s="67">
        <f t="shared" si="11"/>
        <v>6</v>
      </c>
      <c r="X50" s="68">
        <f t="shared" si="12"/>
        <v>0.8571428571428571</v>
      </c>
      <c r="Y50" s="239" t="s">
        <v>863</v>
      </c>
      <c r="Z50" s="18" t="str">
        <f t="shared" si="13"/>
        <v>-</v>
      </c>
      <c r="AB50" s="252"/>
    </row>
    <row r="51" spans="1:28" ht="12.75" customHeight="1">
      <c r="A51" s="35">
        <v>213</v>
      </c>
      <c r="B51" s="8" t="s">
        <v>104</v>
      </c>
      <c r="C51" s="35" t="s">
        <v>1</v>
      </c>
      <c r="D51" s="95" t="s">
        <v>352</v>
      </c>
      <c r="E51" s="153">
        <f>NETWORKDAYS(Итого!C$2,Отчёт!C$2,Итого!C$3)*3/5</f>
        <v>8.4</v>
      </c>
      <c r="F51" s="96">
        <v>0.58333333333333304</v>
      </c>
      <c r="G51" s="61">
        <v>1</v>
      </c>
      <c r="H51" s="62">
        <f t="shared" si="7"/>
        <v>0.58333333333333304</v>
      </c>
      <c r="I51" s="72">
        <v>9</v>
      </c>
      <c r="J51" s="73">
        <f t="shared" si="8"/>
        <v>4.8999999999999977</v>
      </c>
      <c r="K51" s="97">
        <v>130</v>
      </c>
      <c r="L51" s="98">
        <f t="shared" si="9"/>
        <v>636.99999999999966</v>
      </c>
      <c r="M51" s="35"/>
      <c r="N51" s="234">
        <v>43179</v>
      </c>
      <c r="O51" s="149">
        <f t="shared" si="10"/>
        <v>7</v>
      </c>
      <c r="P51" s="232">
        <v>1</v>
      </c>
      <c r="Q51" s="232">
        <v>1</v>
      </c>
      <c r="R51" s="232">
        <v>1</v>
      </c>
      <c r="S51" s="232">
        <v>0</v>
      </c>
      <c r="T51" s="232">
        <v>1</v>
      </c>
      <c r="U51" s="232">
        <v>1</v>
      </c>
      <c r="V51" s="232">
        <v>0</v>
      </c>
      <c r="W51" s="67">
        <f t="shared" si="11"/>
        <v>5</v>
      </c>
      <c r="X51" s="68">
        <f t="shared" si="12"/>
        <v>0.7142857142857143</v>
      </c>
      <c r="Y51" s="57" t="s">
        <v>847</v>
      </c>
      <c r="Z51" s="18" t="str">
        <f t="shared" si="13"/>
        <v>-</v>
      </c>
      <c r="AB51" s="252"/>
    </row>
    <row r="52" spans="1:28" ht="12.75" customHeight="1">
      <c r="A52" s="35">
        <v>214</v>
      </c>
      <c r="B52" s="8" t="s">
        <v>104</v>
      </c>
      <c r="C52" s="35" t="s">
        <v>1</v>
      </c>
      <c r="D52" s="95" t="s">
        <v>354</v>
      </c>
      <c r="E52" s="153">
        <f>NETWORKDAYS(Итого!C$2,Отчёт!C$2,Итого!C$3)*3/5</f>
        <v>8.4</v>
      </c>
      <c r="F52" s="96">
        <v>0.58333333333333304</v>
      </c>
      <c r="G52" s="61">
        <v>1</v>
      </c>
      <c r="H52" s="62">
        <f t="shared" si="7"/>
        <v>0.58333333333333304</v>
      </c>
      <c r="I52" s="72">
        <v>9</v>
      </c>
      <c r="J52" s="73">
        <f t="shared" si="8"/>
        <v>4.8999999999999977</v>
      </c>
      <c r="K52" s="97">
        <v>130</v>
      </c>
      <c r="L52" s="98">
        <f t="shared" si="9"/>
        <v>636.99999999999966</v>
      </c>
      <c r="M52" s="35"/>
      <c r="N52" s="234">
        <v>43179</v>
      </c>
      <c r="O52" s="149">
        <f t="shared" si="10"/>
        <v>7</v>
      </c>
      <c r="P52" s="232">
        <v>0</v>
      </c>
      <c r="Q52" s="232">
        <v>0</v>
      </c>
      <c r="R52" s="232">
        <v>0</v>
      </c>
      <c r="S52" s="232">
        <v>1</v>
      </c>
      <c r="T52" s="232">
        <v>1</v>
      </c>
      <c r="U52" s="232">
        <v>1</v>
      </c>
      <c r="V52" s="232">
        <v>0</v>
      </c>
      <c r="W52" s="67">
        <f t="shared" si="11"/>
        <v>3</v>
      </c>
      <c r="X52" s="68">
        <f t="shared" si="12"/>
        <v>0.42857142857142855</v>
      </c>
      <c r="Y52" s="237" t="s">
        <v>856</v>
      </c>
      <c r="Z52" s="18" t="str">
        <f t="shared" si="13"/>
        <v>-</v>
      </c>
      <c r="AB52" s="252"/>
    </row>
    <row r="53" spans="1:28" ht="12.75" customHeight="1">
      <c r="A53" s="35">
        <v>215</v>
      </c>
      <c r="B53" s="8" t="s">
        <v>104</v>
      </c>
      <c r="C53" s="35" t="s">
        <v>1</v>
      </c>
      <c r="D53" s="95" t="s">
        <v>356</v>
      </c>
      <c r="E53" s="153">
        <f>NETWORKDAYS(Итого!C$2,Отчёт!C$2,Итого!C$3)*3/5</f>
        <v>8.4</v>
      </c>
      <c r="F53" s="96">
        <v>0.58333333333333304</v>
      </c>
      <c r="G53" s="61">
        <v>1</v>
      </c>
      <c r="H53" s="62">
        <f t="shared" si="7"/>
        <v>0.58333333333333304</v>
      </c>
      <c r="I53" s="72">
        <v>9</v>
      </c>
      <c r="J53" s="73">
        <f t="shared" si="8"/>
        <v>4.8999999999999977</v>
      </c>
      <c r="K53" s="97">
        <v>130</v>
      </c>
      <c r="L53" s="98">
        <f t="shared" si="9"/>
        <v>636.99999999999966</v>
      </c>
      <c r="M53" s="35"/>
      <c r="N53" s="234">
        <v>43179</v>
      </c>
      <c r="O53" s="149">
        <f t="shared" si="10"/>
        <v>6</v>
      </c>
      <c r="P53" s="232">
        <v>1</v>
      </c>
      <c r="Q53" s="232">
        <v>0</v>
      </c>
      <c r="R53" s="232">
        <v>1</v>
      </c>
      <c r="S53" s="232">
        <v>0</v>
      </c>
      <c r="T53" s="232">
        <v>0</v>
      </c>
      <c r="U53" s="232" t="s">
        <v>115</v>
      </c>
      <c r="V53" s="232">
        <v>1</v>
      </c>
      <c r="W53" s="67">
        <f t="shared" si="11"/>
        <v>3</v>
      </c>
      <c r="X53" s="68">
        <f t="shared" si="12"/>
        <v>0.5</v>
      </c>
      <c r="Y53" s="57" t="s">
        <v>755</v>
      </c>
      <c r="Z53" s="18" t="str">
        <f t="shared" si="13"/>
        <v>-</v>
      </c>
      <c r="AB53" s="252"/>
    </row>
    <row r="54" spans="1:28" ht="12.75" customHeight="1">
      <c r="A54" s="35">
        <v>216</v>
      </c>
      <c r="B54" s="8" t="s">
        <v>104</v>
      </c>
      <c r="C54" s="35" t="s">
        <v>1</v>
      </c>
      <c r="D54" s="95" t="s">
        <v>361</v>
      </c>
      <c r="E54" s="153">
        <f>NETWORKDAYS(Итого!C$2,Отчёт!C$2,Итого!C$3)*3/5</f>
        <v>8.4</v>
      </c>
      <c r="F54" s="96">
        <v>0.58333333333333304</v>
      </c>
      <c r="G54" s="61">
        <v>1</v>
      </c>
      <c r="H54" s="62">
        <f t="shared" si="7"/>
        <v>0.58333333333333304</v>
      </c>
      <c r="I54" s="72">
        <v>6</v>
      </c>
      <c r="J54" s="73">
        <f t="shared" si="8"/>
        <v>4.8999999999999977</v>
      </c>
      <c r="K54" s="97">
        <v>130</v>
      </c>
      <c r="L54" s="98">
        <f t="shared" si="9"/>
        <v>636.99999999999966</v>
      </c>
      <c r="M54" s="35"/>
      <c r="N54" s="234">
        <v>43179</v>
      </c>
      <c r="O54" s="149">
        <f t="shared" si="10"/>
        <v>7</v>
      </c>
      <c r="P54" s="232">
        <v>1</v>
      </c>
      <c r="Q54" s="232">
        <v>1</v>
      </c>
      <c r="R54" s="232">
        <v>1</v>
      </c>
      <c r="S54" s="232">
        <v>1</v>
      </c>
      <c r="T54" s="232">
        <v>1</v>
      </c>
      <c r="U54" s="232">
        <v>1</v>
      </c>
      <c r="V54" s="232">
        <v>1</v>
      </c>
      <c r="W54" s="67">
        <f t="shared" si="11"/>
        <v>7</v>
      </c>
      <c r="X54" s="68">
        <f t="shared" si="12"/>
        <v>1</v>
      </c>
      <c r="Y54" s="57"/>
      <c r="Z54" s="18" t="str">
        <f t="shared" si="13"/>
        <v>-</v>
      </c>
      <c r="AB54" s="252"/>
    </row>
    <row r="55" spans="1:28" ht="12.75" customHeight="1">
      <c r="A55" s="35">
        <v>217</v>
      </c>
      <c r="B55" s="8" t="s">
        <v>104</v>
      </c>
      <c r="C55" s="35" t="s">
        <v>1</v>
      </c>
      <c r="D55" s="95" t="s">
        <v>364</v>
      </c>
      <c r="E55" s="153">
        <f>NETWORKDAYS(Итого!C$2,Отчёт!C$2,Итого!C$3)*3/5</f>
        <v>8.4</v>
      </c>
      <c r="F55" s="96">
        <v>0.58333333333333304</v>
      </c>
      <c r="G55" s="61">
        <v>1</v>
      </c>
      <c r="H55" s="62">
        <f t="shared" si="7"/>
        <v>0.58333333333333304</v>
      </c>
      <c r="I55" s="72">
        <v>6</v>
      </c>
      <c r="J55" s="73">
        <f t="shared" si="8"/>
        <v>4.8999999999999977</v>
      </c>
      <c r="K55" s="97">
        <v>130</v>
      </c>
      <c r="L55" s="98">
        <f t="shared" si="9"/>
        <v>636.99999999999966</v>
      </c>
      <c r="M55" s="35"/>
      <c r="N55" s="234">
        <v>43179</v>
      </c>
      <c r="O55" s="149">
        <f t="shared" si="10"/>
        <v>6</v>
      </c>
      <c r="P55" s="232">
        <v>1</v>
      </c>
      <c r="Q55" s="232">
        <v>1</v>
      </c>
      <c r="R55" s="232">
        <v>1</v>
      </c>
      <c r="S55" s="232">
        <v>1</v>
      </c>
      <c r="T55" s="232">
        <v>1</v>
      </c>
      <c r="U55" s="232" t="s">
        <v>115</v>
      </c>
      <c r="V55" s="232">
        <v>1</v>
      </c>
      <c r="W55" s="67">
        <f t="shared" si="11"/>
        <v>6</v>
      </c>
      <c r="X55" s="68">
        <f t="shared" si="12"/>
        <v>1</v>
      </c>
      <c r="Y55" s="57" t="s">
        <v>755</v>
      </c>
      <c r="Z55" s="18" t="str">
        <f t="shared" si="13"/>
        <v>-</v>
      </c>
      <c r="AB55" s="252"/>
    </row>
    <row r="56" spans="1:28" ht="12.75" customHeight="1">
      <c r="A56" s="35">
        <v>218</v>
      </c>
      <c r="B56" s="8" t="s">
        <v>104</v>
      </c>
      <c r="C56" s="35" t="s">
        <v>1</v>
      </c>
      <c r="D56" s="95" t="s">
        <v>367</v>
      </c>
      <c r="E56" s="153">
        <f>NETWORKDAYS(Итого!C$2,Отчёт!C$2,Итого!C$3)*3/5</f>
        <v>8.4</v>
      </c>
      <c r="F56" s="96">
        <v>0.58333333333333304</v>
      </c>
      <c r="G56" s="61">
        <v>1</v>
      </c>
      <c r="H56" s="62">
        <f t="shared" si="7"/>
        <v>0.58333333333333304</v>
      </c>
      <c r="I56" s="72">
        <v>6</v>
      </c>
      <c r="J56" s="73">
        <f t="shared" si="8"/>
        <v>4.8999999999999977</v>
      </c>
      <c r="K56" s="97">
        <v>130</v>
      </c>
      <c r="L56" s="98">
        <f t="shared" si="9"/>
        <v>636.99999999999966</v>
      </c>
      <c r="M56" s="35"/>
      <c r="N56" s="234">
        <v>43179</v>
      </c>
      <c r="O56" s="149">
        <f t="shared" si="10"/>
        <v>6</v>
      </c>
      <c r="P56" s="232">
        <v>0</v>
      </c>
      <c r="Q56" s="232">
        <v>1</v>
      </c>
      <c r="R56" s="232">
        <v>0</v>
      </c>
      <c r="S56" s="232">
        <v>0</v>
      </c>
      <c r="T56" s="232">
        <v>1</v>
      </c>
      <c r="U56" s="232" t="s">
        <v>115</v>
      </c>
      <c r="V56" s="232">
        <v>1</v>
      </c>
      <c r="W56" s="67">
        <f t="shared" si="11"/>
        <v>3</v>
      </c>
      <c r="X56" s="68">
        <f t="shared" si="12"/>
        <v>0.5</v>
      </c>
      <c r="Y56" s="57" t="s">
        <v>754</v>
      </c>
      <c r="Z56" s="18" t="str">
        <f t="shared" si="13"/>
        <v>-</v>
      </c>
      <c r="AB56" s="252"/>
    </row>
    <row r="57" spans="1:28" ht="12.75" customHeight="1">
      <c r="A57" s="35">
        <v>219</v>
      </c>
      <c r="B57" s="8" t="s">
        <v>104</v>
      </c>
      <c r="C57" s="35" t="s">
        <v>1</v>
      </c>
      <c r="D57" s="95" t="s">
        <v>372</v>
      </c>
      <c r="E57" s="153">
        <f>NETWORKDAYS(Итого!C$2,Отчёт!C$2,Итого!C$3)*3/5</f>
        <v>8.4</v>
      </c>
      <c r="F57" s="96">
        <v>0.58333333333333304</v>
      </c>
      <c r="G57" s="61">
        <v>1</v>
      </c>
      <c r="H57" s="62">
        <f t="shared" si="7"/>
        <v>0.58333333333333304</v>
      </c>
      <c r="I57" s="72">
        <v>6</v>
      </c>
      <c r="J57" s="73">
        <f t="shared" si="8"/>
        <v>4.8999999999999977</v>
      </c>
      <c r="K57" s="97">
        <v>130</v>
      </c>
      <c r="L57" s="98">
        <f t="shared" si="9"/>
        <v>636.99999999999966</v>
      </c>
      <c r="M57" s="35"/>
      <c r="N57" s="234">
        <v>43179</v>
      </c>
      <c r="O57" s="149">
        <f t="shared" si="10"/>
        <v>6</v>
      </c>
      <c r="P57" s="232">
        <v>1</v>
      </c>
      <c r="Q57" s="232">
        <v>0</v>
      </c>
      <c r="R57" s="232">
        <v>1</v>
      </c>
      <c r="S57" s="232">
        <v>1</v>
      </c>
      <c r="T57" s="232">
        <v>1</v>
      </c>
      <c r="U57" s="232" t="s">
        <v>115</v>
      </c>
      <c r="V57" s="232">
        <v>1</v>
      </c>
      <c r="W57" s="67">
        <f t="shared" si="11"/>
        <v>5</v>
      </c>
      <c r="X57" s="68">
        <f t="shared" si="12"/>
        <v>0.83333333333333337</v>
      </c>
      <c r="Y57" s="57" t="s">
        <v>776</v>
      </c>
      <c r="Z57" s="18" t="str">
        <f t="shared" si="13"/>
        <v>-</v>
      </c>
      <c r="AA57" s="18" t="s">
        <v>100</v>
      </c>
      <c r="AB57" s="252"/>
    </row>
    <row r="58" spans="1:28" ht="12.75" customHeight="1">
      <c r="A58" s="35">
        <v>220</v>
      </c>
      <c r="B58" s="8" t="s">
        <v>104</v>
      </c>
      <c r="C58" s="35" t="s">
        <v>1</v>
      </c>
      <c r="D58" s="95" t="s">
        <v>374</v>
      </c>
      <c r="E58" s="153">
        <f>NETWORKDAYS(Итого!C$2,Отчёт!C$2,Итого!C$3)*3/5</f>
        <v>8.4</v>
      </c>
      <c r="F58" s="96">
        <v>0.58333333333333304</v>
      </c>
      <c r="G58" s="61">
        <v>1</v>
      </c>
      <c r="H58" s="62">
        <f t="shared" si="7"/>
        <v>0.58333333333333304</v>
      </c>
      <c r="I58" s="72">
        <v>9</v>
      </c>
      <c r="J58" s="73">
        <f t="shared" si="8"/>
        <v>4.8999999999999977</v>
      </c>
      <c r="K58" s="97">
        <v>130</v>
      </c>
      <c r="L58" s="98">
        <f t="shared" si="9"/>
        <v>636.99999999999966</v>
      </c>
      <c r="M58" s="35"/>
      <c r="N58" s="234">
        <v>43179</v>
      </c>
      <c r="O58" s="149">
        <f t="shared" si="10"/>
        <v>6</v>
      </c>
      <c r="P58" s="232">
        <v>1</v>
      </c>
      <c r="Q58" s="232">
        <v>1</v>
      </c>
      <c r="R58" s="232">
        <v>1</v>
      </c>
      <c r="S58" s="232">
        <v>1</v>
      </c>
      <c r="T58" s="232">
        <v>1</v>
      </c>
      <c r="U58" s="232" t="s">
        <v>115</v>
      </c>
      <c r="V58" s="232">
        <v>1</v>
      </c>
      <c r="W58" s="67">
        <f t="shared" si="11"/>
        <v>6</v>
      </c>
      <c r="X58" s="68">
        <f t="shared" si="12"/>
        <v>1</v>
      </c>
      <c r="Y58" s="57"/>
      <c r="Z58" s="18" t="str">
        <f t="shared" si="13"/>
        <v>-</v>
      </c>
      <c r="AA58" s="18" t="s">
        <v>100</v>
      </c>
      <c r="AB58" s="252"/>
    </row>
    <row r="59" spans="1:28" ht="12.75" customHeight="1">
      <c r="A59" s="35">
        <v>221</v>
      </c>
      <c r="B59" s="8" t="s">
        <v>104</v>
      </c>
      <c r="C59" s="35" t="s">
        <v>1</v>
      </c>
      <c r="D59" s="95" t="s">
        <v>376</v>
      </c>
      <c r="E59" s="153">
        <f>NETWORKDAYS(Итого!C$2,Отчёт!C$2,Итого!C$3)*3/5</f>
        <v>8.4</v>
      </c>
      <c r="F59" s="96">
        <v>0.58333333333333304</v>
      </c>
      <c r="G59" s="61">
        <v>1</v>
      </c>
      <c r="H59" s="62">
        <f t="shared" si="7"/>
        <v>0.58333333333333304</v>
      </c>
      <c r="I59" s="72">
        <v>9</v>
      </c>
      <c r="J59" s="73">
        <f t="shared" si="8"/>
        <v>4.8999999999999977</v>
      </c>
      <c r="K59" s="97">
        <v>130</v>
      </c>
      <c r="L59" s="98">
        <f t="shared" si="9"/>
        <v>636.99999999999966</v>
      </c>
      <c r="M59" s="35"/>
      <c r="N59" s="234">
        <v>43179</v>
      </c>
      <c r="O59" s="149">
        <f t="shared" si="10"/>
        <v>6</v>
      </c>
      <c r="P59" s="232">
        <v>1</v>
      </c>
      <c r="Q59" s="232">
        <v>1</v>
      </c>
      <c r="R59" s="232">
        <v>1</v>
      </c>
      <c r="S59" s="232">
        <v>1</v>
      </c>
      <c r="T59" s="232">
        <v>1</v>
      </c>
      <c r="U59" s="232" t="s">
        <v>115</v>
      </c>
      <c r="V59" s="232">
        <v>1</v>
      </c>
      <c r="W59" s="67">
        <f t="shared" si="11"/>
        <v>6</v>
      </c>
      <c r="X59" s="68">
        <f t="shared" si="12"/>
        <v>1</v>
      </c>
      <c r="Y59" s="57" t="s">
        <v>789</v>
      </c>
      <c r="Z59" s="18" t="str">
        <f t="shared" si="13"/>
        <v>-</v>
      </c>
      <c r="AB59" s="252"/>
    </row>
    <row r="60" spans="1:28" ht="12.75" customHeight="1">
      <c r="A60" s="35">
        <v>222</v>
      </c>
      <c r="B60" s="8" t="s">
        <v>104</v>
      </c>
      <c r="C60" s="35" t="s">
        <v>1</v>
      </c>
      <c r="D60" s="95" t="s">
        <v>378</v>
      </c>
      <c r="E60" s="153">
        <f>NETWORKDAYS(Итого!C$2,Отчёт!C$2,Итого!C$3)*3/5</f>
        <v>8.4</v>
      </c>
      <c r="F60" s="96">
        <v>0.58333333333333304</v>
      </c>
      <c r="G60" s="61">
        <v>1</v>
      </c>
      <c r="H60" s="62">
        <f t="shared" si="7"/>
        <v>0.58333333333333304</v>
      </c>
      <c r="I60" s="72">
        <v>6</v>
      </c>
      <c r="J60" s="73">
        <f t="shared" si="8"/>
        <v>4.8999999999999977</v>
      </c>
      <c r="K60" s="97">
        <v>130</v>
      </c>
      <c r="L60" s="98">
        <f t="shared" si="9"/>
        <v>636.99999999999966</v>
      </c>
      <c r="M60" s="35"/>
      <c r="N60" s="234">
        <v>43179</v>
      </c>
      <c r="O60" s="149">
        <f t="shared" si="10"/>
        <v>7</v>
      </c>
      <c r="P60" s="232">
        <v>1</v>
      </c>
      <c r="Q60" s="232">
        <v>1</v>
      </c>
      <c r="R60" s="232">
        <v>1</v>
      </c>
      <c r="S60" s="232">
        <v>1</v>
      </c>
      <c r="T60" s="232">
        <v>1</v>
      </c>
      <c r="U60" s="232">
        <v>1</v>
      </c>
      <c r="V60" s="232">
        <v>1</v>
      </c>
      <c r="W60" s="67">
        <f t="shared" si="11"/>
        <v>7</v>
      </c>
      <c r="X60" s="68">
        <f t="shared" si="12"/>
        <v>1</v>
      </c>
      <c r="Y60" s="57"/>
      <c r="Z60" s="18" t="str">
        <f t="shared" si="13"/>
        <v>-</v>
      </c>
      <c r="AB60" s="252"/>
    </row>
    <row r="61" spans="1:28" ht="12.75" customHeight="1">
      <c r="A61" s="35">
        <v>223</v>
      </c>
      <c r="B61" s="8" t="s">
        <v>104</v>
      </c>
      <c r="C61" s="35" t="s">
        <v>1</v>
      </c>
      <c r="D61" s="95" t="s">
        <v>380</v>
      </c>
      <c r="E61" s="153">
        <f>NETWORKDAYS(Итого!C$2,Отчёт!C$2,Итого!C$3)*3/5</f>
        <v>8.4</v>
      </c>
      <c r="F61" s="96">
        <v>0.58333333333333304</v>
      </c>
      <c r="G61" s="61">
        <v>1</v>
      </c>
      <c r="H61" s="62">
        <f t="shared" si="7"/>
        <v>0.58333333333333304</v>
      </c>
      <c r="I61" s="72">
        <v>6</v>
      </c>
      <c r="J61" s="73">
        <f t="shared" si="8"/>
        <v>4.8999999999999977</v>
      </c>
      <c r="K61" s="97">
        <v>130</v>
      </c>
      <c r="L61" s="98">
        <f t="shared" si="9"/>
        <v>636.99999999999966</v>
      </c>
      <c r="M61" s="35"/>
      <c r="N61" s="234">
        <v>43179</v>
      </c>
      <c r="O61" s="149">
        <f t="shared" si="10"/>
        <v>6</v>
      </c>
      <c r="P61" s="232">
        <v>1</v>
      </c>
      <c r="Q61" s="232">
        <v>1</v>
      </c>
      <c r="R61" s="232">
        <v>1</v>
      </c>
      <c r="S61" s="232">
        <v>1</v>
      </c>
      <c r="T61" s="232">
        <v>1</v>
      </c>
      <c r="U61" s="232" t="s">
        <v>115</v>
      </c>
      <c r="V61" s="232">
        <v>1</v>
      </c>
      <c r="W61" s="67">
        <f t="shared" si="11"/>
        <v>6</v>
      </c>
      <c r="X61" s="68">
        <f t="shared" si="12"/>
        <v>1</v>
      </c>
      <c r="Y61" s="57"/>
      <c r="Z61" s="18" t="str">
        <f t="shared" si="13"/>
        <v>-</v>
      </c>
      <c r="AB61" s="252"/>
    </row>
    <row r="62" spans="1:28" ht="12.75" customHeight="1">
      <c r="A62" s="35">
        <v>224</v>
      </c>
      <c r="B62" s="8" t="s">
        <v>104</v>
      </c>
      <c r="C62" s="35" t="s">
        <v>1</v>
      </c>
      <c r="D62" s="95" t="s">
        <v>382</v>
      </c>
      <c r="E62" s="153">
        <f>NETWORKDAYS(Итого!C$2,Отчёт!C$2,Итого!C$3)*3/5</f>
        <v>8.4</v>
      </c>
      <c r="F62" s="96">
        <v>0.58333333333333304</v>
      </c>
      <c r="G62" s="61">
        <v>1</v>
      </c>
      <c r="H62" s="62">
        <f t="shared" si="7"/>
        <v>0.58333333333333304</v>
      </c>
      <c r="I62" s="72">
        <v>8</v>
      </c>
      <c r="J62" s="73">
        <f t="shared" si="8"/>
        <v>4.8999999999999977</v>
      </c>
      <c r="K62" s="97">
        <v>130</v>
      </c>
      <c r="L62" s="98">
        <f t="shared" si="9"/>
        <v>636.99999999999966</v>
      </c>
      <c r="M62" s="35"/>
      <c r="N62" s="234">
        <v>43179</v>
      </c>
      <c r="O62" s="149">
        <f t="shared" si="10"/>
        <v>6</v>
      </c>
      <c r="P62" s="232">
        <v>1</v>
      </c>
      <c r="Q62" s="232">
        <v>1</v>
      </c>
      <c r="R62" s="232">
        <v>1</v>
      </c>
      <c r="S62" s="232">
        <v>1</v>
      </c>
      <c r="T62" s="232">
        <v>1</v>
      </c>
      <c r="U62" s="232" t="s">
        <v>115</v>
      </c>
      <c r="V62" s="232">
        <v>1</v>
      </c>
      <c r="W62" s="67">
        <f t="shared" si="11"/>
        <v>6</v>
      </c>
      <c r="X62" s="68">
        <f t="shared" si="12"/>
        <v>1</v>
      </c>
      <c r="Y62" s="57"/>
      <c r="Z62" s="18" t="str">
        <f t="shared" si="13"/>
        <v>-</v>
      </c>
      <c r="AB62" s="252"/>
    </row>
    <row r="63" spans="1:28" ht="12.75" customHeight="1">
      <c r="A63" s="35">
        <v>225</v>
      </c>
      <c r="B63" s="8" t="s">
        <v>104</v>
      </c>
      <c r="C63" s="35" t="s">
        <v>1</v>
      </c>
      <c r="D63" s="95" t="s">
        <v>385</v>
      </c>
      <c r="E63" s="153">
        <f>NETWORKDAYS(Итого!C$2,Отчёт!C$2,Итого!C$3)*3/5</f>
        <v>8.4</v>
      </c>
      <c r="F63" s="96">
        <v>0.58333333333333304</v>
      </c>
      <c r="G63" s="61">
        <v>1</v>
      </c>
      <c r="H63" s="62">
        <f t="shared" si="7"/>
        <v>0.58333333333333304</v>
      </c>
      <c r="I63" s="72">
        <v>8</v>
      </c>
      <c r="J63" s="73">
        <f t="shared" si="8"/>
        <v>4.8999999999999977</v>
      </c>
      <c r="K63" s="97">
        <v>130</v>
      </c>
      <c r="L63" s="98">
        <f t="shared" si="9"/>
        <v>636.99999999999966</v>
      </c>
      <c r="M63" s="35"/>
      <c r="N63" s="234">
        <v>43179</v>
      </c>
      <c r="O63" s="149">
        <f t="shared" si="10"/>
        <v>7</v>
      </c>
      <c r="P63" s="232">
        <v>1</v>
      </c>
      <c r="Q63" s="232">
        <v>1</v>
      </c>
      <c r="R63" s="232">
        <v>1</v>
      </c>
      <c r="S63" s="232">
        <v>1</v>
      </c>
      <c r="T63" s="232">
        <v>1</v>
      </c>
      <c r="U63" s="232">
        <v>1</v>
      </c>
      <c r="V63" s="232">
        <v>1</v>
      </c>
      <c r="W63" s="67">
        <f t="shared" si="11"/>
        <v>7</v>
      </c>
      <c r="X63" s="68">
        <f t="shared" si="12"/>
        <v>1</v>
      </c>
      <c r="Y63" s="57"/>
      <c r="Z63" s="18" t="str">
        <f t="shared" si="13"/>
        <v>-</v>
      </c>
      <c r="AA63" s="18" t="s">
        <v>100</v>
      </c>
      <c r="AB63" s="252"/>
    </row>
    <row r="64" spans="1:28" ht="12.75" customHeight="1">
      <c r="A64" s="35">
        <v>226</v>
      </c>
      <c r="B64" s="8" t="s">
        <v>104</v>
      </c>
      <c r="C64" s="35" t="s">
        <v>1</v>
      </c>
      <c r="D64" s="95" t="s">
        <v>387</v>
      </c>
      <c r="E64" s="153">
        <f>NETWORKDAYS(Итого!C$2,Отчёт!C$2,Итого!C$3)*3/5</f>
        <v>8.4</v>
      </c>
      <c r="F64" s="96">
        <v>0.58333333333333304</v>
      </c>
      <c r="G64" s="61">
        <v>1</v>
      </c>
      <c r="H64" s="62">
        <f t="shared" si="7"/>
        <v>0.58333333333333304</v>
      </c>
      <c r="I64" s="72">
        <v>6</v>
      </c>
      <c r="J64" s="73">
        <f t="shared" si="8"/>
        <v>4.8999999999999977</v>
      </c>
      <c r="K64" s="97">
        <v>130</v>
      </c>
      <c r="L64" s="98">
        <f t="shared" si="9"/>
        <v>636.99999999999966</v>
      </c>
      <c r="M64" s="35"/>
      <c r="N64" s="234">
        <v>43179</v>
      </c>
      <c r="O64" s="149">
        <f t="shared" si="10"/>
        <v>7</v>
      </c>
      <c r="P64" s="232">
        <v>0</v>
      </c>
      <c r="Q64" s="232">
        <v>0</v>
      </c>
      <c r="R64" s="232">
        <v>1</v>
      </c>
      <c r="S64" s="232">
        <v>1</v>
      </c>
      <c r="T64" s="232">
        <v>1</v>
      </c>
      <c r="U64" s="232">
        <v>0</v>
      </c>
      <c r="V64" s="232">
        <v>1</v>
      </c>
      <c r="W64" s="67">
        <f t="shared" si="11"/>
        <v>4</v>
      </c>
      <c r="X64" s="68">
        <f t="shared" si="12"/>
        <v>0.5714285714285714</v>
      </c>
      <c r="Y64" s="57" t="s">
        <v>805</v>
      </c>
      <c r="Z64" s="18" t="str">
        <f t="shared" si="13"/>
        <v>-</v>
      </c>
      <c r="AB64" s="252"/>
    </row>
    <row r="65" spans="1:28" ht="12.75" customHeight="1">
      <c r="A65" s="35">
        <v>227</v>
      </c>
      <c r="B65" s="8" t="s">
        <v>104</v>
      </c>
      <c r="C65" s="35" t="s">
        <v>1</v>
      </c>
      <c r="D65" s="95" t="s">
        <v>389</v>
      </c>
      <c r="E65" s="153">
        <f>NETWORKDAYS(Итого!C$2,Отчёт!C$2,Итого!C$3)*3/5</f>
        <v>8.4</v>
      </c>
      <c r="F65" s="96">
        <v>0.58333333333333304</v>
      </c>
      <c r="G65" s="61">
        <v>1</v>
      </c>
      <c r="H65" s="62">
        <f t="shared" si="7"/>
        <v>0.58333333333333304</v>
      </c>
      <c r="I65" s="72">
        <v>6</v>
      </c>
      <c r="J65" s="73">
        <f t="shared" si="8"/>
        <v>4.8999999999999977</v>
      </c>
      <c r="K65" s="97">
        <v>130</v>
      </c>
      <c r="L65" s="98">
        <f t="shared" si="9"/>
        <v>636.99999999999966</v>
      </c>
      <c r="M65" s="35"/>
      <c r="N65" s="234">
        <v>43179</v>
      </c>
      <c r="O65" s="149">
        <f t="shared" si="10"/>
        <v>6</v>
      </c>
      <c r="P65" s="232">
        <v>1</v>
      </c>
      <c r="Q65" s="232">
        <v>1</v>
      </c>
      <c r="R65" s="232">
        <v>1</v>
      </c>
      <c r="S65" s="232">
        <v>0</v>
      </c>
      <c r="T65" s="232">
        <v>1</v>
      </c>
      <c r="U65" s="232" t="s">
        <v>115</v>
      </c>
      <c r="V65" s="232">
        <v>1</v>
      </c>
      <c r="W65" s="67">
        <f t="shared" si="11"/>
        <v>5</v>
      </c>
      <c r="X65" s="68">
        <f t="shared" si="12"/>
        <v>0.83333333333333337</v>
      </c>
      <c r="Y65" s="57" t="s">
        <v>821</v>
      </c>
      <c r="Z65" s="18" t="str">
        <f t="shared" si="13"/>
        <v>-</v>
      </c>
      <c r="AB65" s="252"/>
    </row>
    <row r="66" spans="1:28" ht="12.75" customHeight="1">
      <c r="A66" s="35">
        <v>228</v>
      </c>
      <c r="B66" s="8" t="s">
        <v>104</v>
      </c>
      <c r="C66" s="35" t="s">
        <v>1</v>
      </c>
      <c r="D66" s="95" t="s">
        <v>391</v>
      </c>
      <c r="E66" s="153">
        <f>NETWORKDAYS(Итого!C$2,Отчёт!C$2,Итого!C$3)*3/5</f>
        <v>8.4</v>
      </c>
      <c r="F66" s="96">
        <v>0.58333333333333304</v>
      </c>
      <c r="G66" s="61">
        <v>1</v>
      </c>
      <c r="H66" s="62">
        <f t="shared" ref="H66:H77" si="14">G66*F66</f>
        <v>0.58333333333333304</v>
      </c>
      <c r="I66" s="72">
        <v>6</v>
      </c>
      <c r="J66" s="73">
        <f t="shared" ref="J66:J77" si="15">H66*E66</f>
        <v>4.8999999999999977</v>
      </c>
      <c r="K66" s="97">
        <v>130</v>
      </c>
      <c r="L66" s="98">
        <f t="shared" ref="L66:L77" si="16">K66*J66</f>
        <v>636.99999999999966</v>
      </c>
      <c r="M66" s="35"/>
      <c r="N66" s="234">
        <v>43179</v>
      </c>
      <c r="O66" s="149">
        <f t="shared" ref="O66:O77" si="17">7-COUNTIF(P66:V66,"х")</f>
        <v>6</v>
      </c>
      <c r="P66" s="232">
        <v>1</v>
      </c>
      <c r="Q66" s="232">
        <v>1</v>
      </c>
      <c r="R66" s="232">
        <v>0</v>
      </c>
      <c r="S66" s="232">
        <v>1</v>
      </c>
      <c r="T66" s="232">
        <v>1</v>
      </c>
      <c r="U66" s="232" t="s">
        <v>115</v>
      </c>
      <c r="V66" s="232">
        <v>1</v>
      </c>
      <c r="W66" s="67">
        <f t="shared" ref="W66:W77" si="18">COUNTIF(P66:V66,1)</f>
        <v>5</v>
      </c>
      <c r="X66" s="68">
        <f t="shared" ref="X66:X77" si="19">W66/O66</f>
        <v>0.83333333333333337</v>
      </c>
      <c r="Y66" s="57" t="s">
        <v>777</v>
      </c>
      <c r="Z66" s="18" t="str">
        <f t="shared" si="13"/>
        <v>-</v>
      </c>
      <c r="AB66" s="252"/>
    </row>
    <row r="67" spans="1:28" ht="12.75" customHeight="1">
      <c r="A67" s="35">
        <v>229</v>
      </c>
      <c r="B67" s="8" t="s">
        <v>104</v>
      </c>
      <c r="C67" s="35" t="s">
        <v>1</v>
      </c>
      <c r="D67" s="95" t="s">
        <v>394</v>
      </c>
      <c r="E67" s="153">
        <f>NETWORKDAYS(Итого!C$2,Отчёт!C$2,Итого!C$3)*3/5</f>
        <v>8.4</v>
      </c>
      <c r="F67" s="96">
        <v>0.58333333333333304</v>
      </c>
      <c r="G67" s="61">
        <v>1</v>
      </c>
      <c r="H67" s="62">
        <f t="shared" si="14"/>
        <v>0.58333333333333304</v>
      </c>
      <c r="I67" s="72">
        <v>8</v>
      </c>
      <c r="J67" s="73">
        <f t="shared" si="15"/>
        <v>4.8999999999999977</v>
      </c>
      <c r="K67" s="97">
        <v>130</v>
      </c>
      <c r="L67" s="98">
        <f t="shared" si="16"/>
        <v>636.99999999999966</v>
      </c>
      <c r="M67" s="35"/>
      <c r="N67" s="234">
        <v>43179</v>
      </c>
      <c r="O67" s="149">
        <f t="shared" si="17"/>
        <v>6</v>
      </c>
      <c r="P67" s="232">
        <v>1</v>
      </c>
      <c r="Q67" s="232">
        <v>1</v>
      </c>
      <c r="R67" s="232">
        <v>1</v>
      </c>
      <c r="S67" s="232">
        <v>1</v>
      </c>
      <c r="T67" s="232">
        <v>1</v>
      </c>
      <c r="U67" s="232" t="s">
        <v>115</v>
      </c>
      <c r="V67" s="232">
        <v>1</v>
      </c>
      <c r="W67" s="67">
        <f t="shared" si="18"/>
        <v>6</v>
      </c>
      <c r="X67" s="68">
        <f t="shared" si="19"/>
        <v>1</v>
      </c>
      <c r="Y67" s="57" t="s">
        <v>789</v>
      </c>
      <c r="Z67" s="18" t="str">
        <f t="shared" si="13"/>
        <v>-</v>
      </c>
      <c r="AB67" s="252"/>
    </row>
    <row r="68" spans="1:28" ht="12.75" customHeight="1">
      <c r="A68" s="35">
        <v>230</v>
      </c>
      <c r="B68" s="8" t="s">
        <v>104</v>
      </c>
      <c r="C68" s="35" t="s">
        <v>1</v>
      </c>
      <c r="D68" s="95" t="s">
        <v>397</v>
      </c>
      <c r="E68" s="153">
        <f>NETWORKDAYS(Итого!C$2,Отчёт!C$2,Итого!C$3)*3/5</f>
        <v>8.4</v>
      </c>
      <c r="F68" s="96">
        <v>0.58333333333333304</v>
      </c>
      <c r="G68" s="61">
        <v>1</v>
      </c>
      <c r="H68" s="62">
        <f t="shared" si="14"/>
        <v>0.58333333333333304</v>
      </c>
      <c r="I68" s="72">
        <v>9</v>
      </c>
      <c r="J68" s="73">
        <f t="shared" si="15"/>
        <v>4.8999999999999977</v>
      </c>
      <c r="K68" s="97">
        <v>130</v>
      </c>
      <c r="L68" s="98">
        <f t="shared" si="16"/>
        <v>636.99999999999966</v>
      </c>
      <c r="M68" s="35"/>
      <c r="N68" s="234">
        <v>43179</v>
      </c>
      <c r="O68" s="149">
        <f t="shared" si="17"/>
        <v>6</v>
      </c>
      <c r="P68" s="232">
        <v>0</v>
      </c>
      <c r="Q68" s="232">
        <v>1</v>
      </c>
      <c r="R68" s="232">
        <v>1</v>
      </c>
      <c r="S68" s="232">
        <v>1</v>
      </c>
      <c r="T68" s="232">
        <v>1</v>
      </c>
      <c r="U68" s="232" t="s">
        <v>115</v>
      </c>
      <c r="V68" s="232">
        <v>1</v>
      </c>
      <c r="W68" s="67">
        <f t="shared" si="18"/>
        <v>5</v>
      </c>
      <c r="X68" s="68">
        <f t="shared" si="19"/>
        <v>0.83333333333333337</v>
      </c>
      <c r="Y68" s="237" t="s">
        <v>856</v>
      </c>
      <c r="Z68" s="18" t="str">
        <f t="shared" si="13"/>
        <v>-</v>
      </c>
      <c r="AB68" s="252"/>
    </row>
    <row r="69" spans="1:28" ht="12.75" customHeight="1">
      <c r="A69" s="35">
        <v>231</v>
      </c>
      <c r="B69" s="8" t="s">
        <v>104</v>
      </c>
      <c r="C69" s="35" t="s">
        <v>1</v>
      </c>
      <c r="D69" s="95" t="s">
        <v>398</v>
      </c>
      <c r="E69" s="153">
        <f>NETWORKDAYS(Итого!C$2,Отчёт!C$2,Итого!C$3)*3/5</f>
        <v>8.4</v>
      </c>
      <c r="F69" s="96">
        <v>0.58333333333333304</v>
      </c>
      <c r="G69" s="61">
        <v>1</v>
      </c>
      <c r="H69" s="62">
        <f t="shared" si="14"/>
        <v>0.58333333333333304</v>
      </c>
      <c r="I69" s="72">
        <v>6</v>
      </c>
      <c r="J69" s="73">
        <f t="shared" si="15"/>
        <v>4.8999999999999977</v>
      </c>
      <c r="K69" s="97">
        <v>130</v>
      </c>
      <c r="L69" s="98">
        <f t="shared" si="16"/>
        <v>636.99999999999966</v>
      </c>
      <c r="M69" s="35"/>
      <c r="N69" s="234">
        <v>43179</v>
      </c>
      <c r="O69" s="149">
        <f t="shared" si="17"/>
        <v>6</v>
      </c>
      <c r="P69" s="232">
        <v>1</v>
      </c>
      <c r="Q69" s="232">
        <v>1</v>
      </c>
      <c r="R69" s="232">
        <v>1</v>
      </c>
      <c r="S69" s="232">
        <v>1</v>
      </c>
      <c r="T69" s="232">
        <v>1</v>
      </c>
      <c r="U69" s="232" t="s">
        <v>115</v>
      </c>
      <c r="V69" s="232">
        <v>1</v>
      </c>
      <c r="W69" s="67">
        <f t="shared" si="18"/>
        <v>6</v>
      </c>
      <c r="X69" s="68">
        <f t="shared" si="19"/>
        <v>1</v>
      </c>
      <c r="Y69" s="79"/>
      <c r="Z69" s="18" t="str">
        <f t="shared" si="13"/>
        <v>-</v>
      </c>
      <c r="AB69" s="252"/>
    </row>
    <row r="70" spans="1:28" ht="12.75" customHeight="1">
      <c r="A70" s="35">
        <v>232</v>
      </c>
      <c r="B70" s="8" t="s">
        <v>104</v>
      </c>
      <c r="C70" s="35" t="s">
        <v>1</v>
      </c>
      <c r="D70" s="95" t="s">
        <v>401</v>
      </c>
      <c r="E70" s="153">
        <f>NETWORKDAYS(Итого!C$2,Отчёт!C$2,Итого!C$3)*3/5</f>
        <v>8.4</v>
      </c>
      <c r="F70" s="96">
        <v>0.58333333333333304</v>
      </c>
      <c r="G70" s="61">
        <v>1</v>
      </c>
      <c r="H70" s="62">
        <f t="shared" si="14"/>
        <v>0.58333333333333304</v>
      </c>
      <c r="I70" s="72">
        <v>9</v>
      </c>
      <c r="J70" s="73">
        <f t="shared" si="15"/>
        <v>4.8999999999999977</v>
      </c>
      <c r="K70" s="97">
        <v>130</v>
      </c>
      <c r="L70" s="98">
        <f t="shared" si="16"/>
        <v>636.99999999999966</v>
      </c>
      <c r="M70" s="35"/>
      <c r="N70" s="234">
        <v>43179</v>
      </c>
      <c r="O70" s="149">
        <f t="shared" si="17"/>
        <v>6</v>
      </c>
      <c r="P70" s="232">
        <v>1</v>
      </c>
      <c r="Q70" s="232">
        <v>1</v>
      </c>
      <c r="R70" s="232">
        <v>1</v>
      </c>
      <c r="S70" s="232">
        <v>1</v>
      </c>
      <c r="T70" s="232">
        <v>1</v>
      </c>
      <c r="U70" s="232" t="s">
        <v>115</v>
      </c>
      <c r="V70" s="232">
        <v>1</v>
      </c>
      <c r="W70" s="67">
        <f t="shared" si="18"/>
        <v>6</v>
      </c>
      <c r="X70" s="68">
        <f t="shared" si="19"/>
        <v>1</v>
      </c>
      <c r="Y70" s="57"/>
      <c r="Z70" s="18" t="str">
        <f t="shared" si="13"/>
        <v>-</v>
      </c>
      <c r="AB70" s="252"/>
    </row>
    <row r="71" spans="1:28" ht="12.75" customHeight="1">
      <c r="A71" s="35">
        <v>233</v>
      </c>
      <c r="B71" s="8" t="s">
        <v>104</v>
      </c>
      <c r="C71" s="35" t="s">
        <v>1</v>
      </c>
      <c r="D71" s="95" t="s">
        <v>403</v>
      </c>
      <c r="E71" s="153">
        <f>NETWORKDAYS(Итого!C$2,Отчёт!C$2,Итого!C$3)*3/5</f>
        <v>8.4</v>
      </c>
      <c r="F71" s="96">
        <v>0.58333333333333304</v>
      </c>
      <c r="G71" s="61">
        <v>1</v>
      </c>
      <c r="H71" s="62">
        <f t="shared" si="14"/>
        <v>0.58333333333333304</v>
      </c>
      <c r="I71" s="72">
        <v>9</v>
      </c>
      <c r="J71" s="73">
        <f t="shared" si="15"/>
        <v>4.8999999999999977</v>
      </c>
      <c r="K71" s="97">
        <v>130</v>
      </c>
      <c r="L71" s="98">
        <f t="shared" si="16"/>
        <v>636.99999999999966</v>
      </c>
      <c r="M71" s="35"/>
      <c r="N71" s="234">
        <v>43179</v>
      </c>
      <c r="O71" s="149">
        <f t="shared" si="17"/>
        <v>7</v>
      </c>
      <c r="P71" s="232">
        <v>1</v>
      </c>
      <c r="Q71" s="232">
        <v>0</v>
      </c>
      <c r="R71" s="232">
        <v>1</v>
      </c>
      <c r="S71" s="232">
        <v>1</v>
      </c>
      <c r="T71" s="232">
        <v>1</v>
      </c>
      <c r="U71" s="232">
        <v>1</v>
      </c>
      <c r="V71" s="232">
        <v>1</v>
      </c>
      <c r="W71" s="67">
        <f t="shared" si="18"/>
        <v>6</v>
      </c>
      <c r="X71" s="68">
        <f t="shared" si="19"/>
        <v>0.8571428571428571</v>
      </c>
      <c r="Y71" s="239" t="s">
        <v>842</v>
      </c>
      <c r="Z71" s="18" t="str">
        <f t="shared" si="13"/>
        <v>-</v>
      </c>
      <c r="AA71" s="18" t="s">
        <v>100</v>
      </c>
      <c r="AB71" s="252"/>
    </row>
    <row r="72" spans="1:28" ht="12.75" customHeight="1">
      <c r="A72" s="35">
        <v>234</v>
      </c>
      <c r="B72" s="8" t="s">
        <v>104</v>
      </c>
      <c r="C72" s="35" t="s">
        <v>1</v>
      </c>
      <c r="D72" s="95" t="s">
        <v>406</v>
      </c>
      <c r="E72" s="153">
        <f>NETWORKDAYS(Итого!C$2,Отчёт!C$2,Итого!C$3)*3/5</f>
        <v>8.4</v>
      </c>
      <c r="F72" s="96">
        <v>0.58333333333333304</v>
      </c>
      <c r="G72" s="61">
        <v>1</v>
      </c>
      <c r="H72" s="62">
        <f t="shared" si="14"/>
        <v>0.58333333333333304</v>
      </c>
      <c r="I72" s="72">
        <v>8</v>
      </c>
      <c r="J72" s="73">
        <f t="shared" si="15"/>
        <v>4.8999999999999977</v>
      </c>
      <c r="K72" s="97">
        <v>130</v>
      </c>
      <c r="L72" s="98">
        <f t="shared" si="16"/>
        <v>636.99999999999966</v>
      </c>
      <c r="M72" s="35"/>
      <c r="N72" s="234">
        <v>43179</v>
      </c>
      <c r="O72" s="149">
        <f t="shared" si="17"/>
        <v>7</v>
      </c>
      <c r="P72" s="232">
        <v>1</v>
      </c>
      <c r="Q72" s="232">
        <v>1</v>
      </c>
      <c r="R72" s="232">
        <v>0</v>
      </c>
      <c r="S72" s="232">
        <v>1</v>
      </c>
      <c r="T72" s="232">
        <v>1</v>
      </c>
      <c r="U72" s="232">
        <v>1</v>
      </c>
      <c r="V72" s="232">
        <v>1</v>
      </c>
      <c r="W72" s="67">
        <f t="shared" si="18"/>
        <v>6</v>
      </c>
      <c r="X72" s="68">
        <f t="shared" si="19"/>
        <v>0.8571428571428571</v>
      </c>
      <c r="Y72" s="239" t="s">
        <v>848</v>
      </c>
      <c r="Z72" s="18" t="str">
        <f t="shared" si="13"/>
        <v>-</v>
      </c>
      <c r="AB72" s="252"/>
    </row>
    <row r="73" spans="1:28" ht="12.75" customHeight="1">
      <c r="A73" s="35">
        <v>235</v>
      </c>
      <c r="B73" s="8" t="s">
        <v>104</v>
      </c>
      <c r="C73" s="35" t="s">
        <v>1</v>
      </c>
      <c r="D73" s="95" t="s">
        <v>408</v>
      </c>
      <c r="E73" s="153">
        <f>NETWORKDAYS(Итого!C$2,Отчёт!C$2,Итого!C$3)*3/5</f>
        <v>8.4</v>
      </c>
      <c r="F73" s="96">
        <v>0.58333333333333304</v>
      </c>
      <c r="G73" s="61">
        <v>1</v>
      </c>
      <c r="H73" s="62">
        <f t="shared" si="14"/>
        <v>0.58333333333333304</v>
      </c>
      <c r="I73" s="72">
        <v>8</v>
      </c>
      <c r="J73" s="73">
        <f t="shared" si="15"/>
        <v>4.8999999999999977</v>
      </c>
      <c r="K73" s="97">
        <v>130</v>
      </c>
      <c r="L73" s="98">
        <f t="shared" si="16"/>
        <v>636.99999999999966</v>
      </c>
      <c r="M73" s="35"/>
      <c r="N73" s="234">
        <v>43179</v>
      </c>
      <c r="O73" s="149">
        <f t="shared" si="17"/>
        <v>7</v>
      </c>
      <c r="P73" s="232">
        <v>1</v>
      </c>
      <c r="Q73" s="232">
        <v>0</v>
      </c>
      <c r="R73" s="232">
        <v>1</v>
      </c>
      <c r="S73" s="232">
        <v>1</v>
      </c>
      <c r="T73" s="232">
        <v>1</v>
      </c>
      <c r="U73" s="232">
        <v>1</v>
      </c>
      <c r="V73" s="232">
        <v>1</v>
      </c>
      <c r="W73" s="67">
        <f t="shared" si="18"/>
        <v>6</v>
      </c>
      <c r="X73" s="68">
        <f t="shared" si="19"/>
        <v>0.8571428571428571</v>
      </c>
      <c r="Y73" s="265" t="s">
        <v>850</v>
      </c>
      <c r="Z73" s="18" t="str">
        <f t="shared" si="13"/>
        <v>-</v>
      </c>
      <c r="AB73" s="252"/>
    </row>
    <row r="74" spans="1:28" ht="12.75" customHeight="1">
      <c r="A74" s="35">
        <v>236</v>
      </c>
      <c r="B74" s="8" t="s">
        <v>104</v>
      </c>
      <c r="C74" s="35" t="s">
        <v>1</v>
      </c>
      <c r="D74" s="95" t="s">
        <v>411</v>
      </c>
      <c r="E74" s="153">
        <f>NETWORKDAYS(Итого!C$2,Отчёт!C$2,Итого!C$3)*3/5</f>
        <v>8.4</v>
      </c>
      <c r="F74" s="96">
        <v>0.58333333333333304</v>
      </c>
      <c r="G74" s="61">
        <v>1</v>
      </c>
      <c r="H74" s="62">
        <f t="shared" si="14"/>
        <v>0.58333333333333304</v>
      </c>
      <c r="I74" s="72">
        <v>6</v>
      </c>
      <c r="J74" s="73">
        <f t="shared" si="15"/>
        <v>4.8999999999999977</v>
      </c>
      <c r="K74" s="97">
        <v>130</v>
      </c>
      <c r="L74" s="98">
        <f t="shared" si="16"/>
        <v>636.99999999999966</v>
      </c>
      <c r="M74" s="35"/>
      <c r="N74" s="234">
        <v>43179</v>
      </c>
      <c r="O74" s="149">
        <f t="shared" si="17"/>
        <v>6</v>
      </c>
      <c r="P74" s="232">
        <v>1</v>
      </c>
      <c r="Q74" s="232">
        <v>1</v>
      </c>
      <c r="R74" s="232">
        <v>1</v>
      </c>
      <c r="S74" s="232">
        <v>1</v>
      </c>
      <c r="T74" s="232">
        <v>0</v>
      </c>
      <c r="U74" s="232" t="s">
        <v>115</v>
      </c>
      <c r="V74" s="232">
        <v>1</v>
      </c>
      <c r="W74" s="67">
        <f t="shared" si="18"/>
        <v>5</v>
      </c>
      <c r="X74" s="68">
        <f t="shared" si="19"/>
        <v>0.83333333333333337</v>
      </c>
      <c r="Y74" s="57" t="s">
        <v>842</v>
      </c>
      <c r="Z74" s="18" t="str">
        <f t="shared" si="13"/>
        <v>-</v>
      </c>
      <c r="AA74" s="18" t="s">
        <v>126</v>
      </c>
      <c r="AB74" s="252"/>
    </row>
    <row r="75" spans="1:28" ht="12.75" customHeight="1">
      <c r="A75" s="35">
        <v>237</v>
      </c>
      <c r="B75" s="8" t="s">
        <v>104</v>
      </c>
      <c r="C75" s="35" t="s">
        <v>1</v>
      </c>
      <c r="D75" s="95" t="s">
        <v>415</v>
      </c>
      <c r="E75" s="153">
        <f>NETWORKDAYS(Итого!C$2,Отчёт!C$2,Итого!C$3)*3/5</f>
        <v>8.4</v>
      </c>
      <c r="F75" s="96">
        <v>0.58333333333333304</v>
      </c>
      <c r="G75" s="61">
        <v>1</v>
      </c>
      <c r="H75" s="62">
        <f t="shared" si="14"/>
        <v>0.58333333333333304</v>
      </c>
      <c r="I75" s="72">
        <v>7</v>
      </c>
      <c r="J75" s="73">
        <f t="shared" si="15"/>
        <v>4.8999999999999977</v>
      </c>
      <c r="K75" s="97">
        <v>130</v>
      </c>
      <c r="L75" s="98">
        <f t="shared" si="16"/>
        <v>636.99999999999966</v>
      </c>
      <c r="M75" s="35"/>
      <c r="N75" s="234">
        <v>43179</v>
      </c>
      <c r="O75" s="149">
        <f t="shared" si="17"/>
        <v>7</v>
      </c>
      <c r="P75" s="232">
        <v>1</v>
      </c>
      <c r="Q75" s="232">
        <v>1</v>
      </c>
      <c r="R75" s="232">
        <v>1</v>
      </c>
      <c r="S75" s="232">
        <v>1</v>
      </c>
      <c r="T75" s="232">
        <v>1</v>
      </c>
      <c r="U75" s="232">
        <v>0</v>
      </c>
      <c r="V75" s="232">
        <v>1</v>
      </c>
      <c r="W75" s="67">
        <f t="shared" si="18"/>
        <v>6</v>
      </c>
      <c r="X75" s="68">
        <f t="shared" si="19"/>
        <v>0.8571428571428571</v>
      </c>
      <c r="Y75" s="239" t="s">
        <v>862</v>
      </c>
      <c r="Z75" s="18" t="str">
        <f t="shared" si="13"/>
        <v>-</v>
      </c>
      <c r="AB75" s="252"/>
    </row>
    <row r="76" spans="1:28" ht="12.75" customHeight="1">
      <c r="A76" s="35">
        <v>238</v>
      </c>
      <c r="B76" s="8" t="s">
        <v>104</v>
      </c>
      <c r="C76" s="35" t="s">
        <v>1</v>
      </c>
      <c r="D76" s="35" t="s">
        <v>418</v>
      </c>
      <c r="E76" s="153">
        <f>NETWORKDAYS(Итого!C$2,Отчёт!C$2,Итого!C$3)*3/5</f>
        <v>8.4</v>
      </c>
      <c r="F76" s="96">
        <v>0.58333333333333304</v>
      </c>
      <c r="G76" s="61">
        <v>1</v>
      </c>
      <c r="H76" s="62">
        <f t="shared" si="14"/>
        <v>0.58333333333333304</v>
      </c>
      <c r="I76" s="72">
        <v>7</v>
      </c>
      <c r="J76" s="73">
        <f t="shared" si="15"/>
        <v>4.8999999999999977</v>
      </c>
      <c r="K76" s="97">
        <v>130</v>
      </c>
      <c r="L76" s="98">
        <f t="shared" si="16"/>
        <v>636.99999999999966</v>
      </c>
      <c r="M76" s="35"/>
      <c r="N76" s="234">
        <v>43179</v>
      </c>
      <c r="O76" s="149">
        <f t="shared" si="17"/>
        <v>7</v>
      </c>
      <c r="P76" s="232">
        <v>0</v>
      </c>
      <c r="Q76" s="232">
        <v>1</v>
      </c>
      <c r="R76" s="232">
        <v>1</v>
      </c>
      <c r="S76" s="232">
        <v>1</v>
      </c>
      <c r="T76" s="232">
        <v>1</v>
      </c>
      <c r="U76" s="232">
        <v>0</v>
      </c>
      <c r="V76" s="232">
        <v>1</v>
      </c>
      <c r="W76" s="67">
        <f t="shared" si="18"/>
        <v>5</v>
      </c>
      <c r="X76" s="68">
        <f t="shared" si="19"/>
        <v>0.7142857142857143</v>
      </c>
      <c r="Y76" s="57" t="s">
        <v>810</v>
      </c>
      <c r="Z76" s="18" t="str">
        <f t="shared" si="13"/>
        <v>-</v>
      </c>
      <c r="AB76" s="252"/>
    </row>
    <row r="77" spans="1:28" ht="12.75" customHeight="1">
      <c r="A77" s="35">
        <v>239</v>
      </c>
      <c r="B77" s="8" t="s">
        <v>104</v>
      </c>
      <c r="C77" s="35" t="s">
        <v>1</v>
      </c>
      <c r="D77" s="35" t="s">
        <v>421</v>
      </c>
      <c r="E77" s="153">
        <f>NETWORKDAYS(Итого!C$2,Отчёт!C$2,Итого!C$3)*3/5</f>
        <v>8.4</v>
      </c>
      <c r="F77" s="96">
        <v>0.58333333333333304</v>
      </c>
      <c r="G77" s="61">
        <v>1</v>
      </c>
      <c r="H77" s="62">
        <f t="shared" si="14"/>
        <v>0.58333333333333304</v>
      </c>
      <c r="I77" s="72">
        <v>8</v>
      </c>
      <c r="J77" s="73">
        <f t="shared" si="15"/>
        <v>4.8999999999999977</v>
      </c>
      <c r="K77" s="97">
        <v>131</v>
      </c>
      <c r="L77" s="98">
        <f t="shared" si="16"/>
        <v>641.89999999999975</v>
      </c>
      <c r="M77" s="35"/>
      <c r="N77" s="234">
        <v>43179</v>
      </c>
      <c r="O77" s="149">
        <f t="shared" si="17"/>
        <v>7</v>
      </c>
      <c r="P77" s="232">
        <v>1</v>
      </c>
      <c r="Q77" s="232">
        <v>0</v>
      </c>
      <c r="R77" s="232">
        <v>1</v>
      </c>
      <c r="S77" s="232">
        <v>1</v>
      </c>
      <c r="T77" s="232">
        <v>0</v>
      </c>
      <c r="U77" s="232">
        <v>1</v>
      </c>
      <c r="V77" s="232">
        <v>1</v>
      </c>
      <c r="W77" s="67">
        <f t="shared" si="18"/>
        <v>5</v>
      </c>
      <c r="X77" s="68">
        <f t="shared" si="19"/>
        <v>0.7142857142857143</v>
      </c>
      <c r="Y77" s="57" t="s">
        <v>828</v>
      </c>
      <c r="Z77" s="18" t="str">
        <f t="shared" si="13"/>
        <v>-</v>
      </c>
      <c r="AB77" s="252"/>
    </row>
    <row r="78" spans="1:28" ht="12.75" customHeight="1">
      <c r="A78" s="1"/>
      <c r="B78" s="15"/>
      <c r="C78" s="1"/>
      <c r="D78" s="82"/>
      <c r="E78" s="1"/>
      <c r="F78" s="1"/>
      <c r="G78" s="1"/>
      <c r="H78" s="1"/>
      <c r="I78" s="1"/>
      <c r="J78" s="1"/>
      <c r="K78" s="1"/>
      <c r="L78" s="31">
        <f>SUM(L3:L75)</f>
        <v>46500.999999999993</v>
      </c>
      <c r="M78" s="151"/>
      <c r="N78" s="151"/>
      <c r="O78" s="15"/>
      <c r="P78" s="1"/>
      <c r="Q78" s="1"/>
      <c r="R78" s="1"/>
      <c r="S78" s="1"/>
      <c r="T78" s="1"/>
      <c r="U78" s="1"/>
      <c r="V78" s="1"/>
      <c r="W78" s="1">
        <f>COUNT(N3:N77)</f>
        <v>75</v>
      </c>
      <c r="Y78" s="34"/>
    </row>
    <row r="79" spans="1:28" ht="12.75" customHeight="1">
      <c r="D79" s="30"/>
      <c r="V79" s="18" t="s">
        <v>244</v>
      </c>
      <c r="W79" s="29">
        <f>COUNTIF(N3:N77,"=20.03.18")</f>
        <v>75</v>
      </c>
      <c r="Y79" s="34"/>
    </row>
    <row r="80" spans="1:28" ht="12.75" customHeight="1">
      <c r="D80" s="30"/>
      <c r="Y80" s="34"/>
    </row>
    <row r="81" spans="4:25" ht="12.75" customHeight="1">
      <c r="D81" s="30"/>
      <c r="Y81" s="34"/>
    </row>
    <row r="82" spans="4:25" ht="12.75" customHeight="1">
      <c r="D82" s="30"/>
      <c r="Y82" s="34"/>
    </row>
    <row r="83" spans="4:25" ht="12.75" customHeight="1">
      <c r="D83" s="30"/>
      <c r="Y83" s="34"/>
    </row>
    <row r="84" spans="4:25" ht="12.75" customHeight="1">
      <c r="D84" s="30"/>
      <c r="Y84" s="34"/>
    </row>
    <row r="85" spans="4:25" ht="12.75" customHeight="1">
      <c r="D85" s="30"/>
      <c r="Y85" s="34"/>
    </row>
    <row r="86" spans="4:25" ht="12.75" customHeight="1">
      <c r="D86" s="30"/>
      <c r="Y86" s="34"/>
    </row>
    <row r="87" spans="4:25" ht="12.75" customHeight="1">
      <c r="D87" s="30"/>
      <c r="Y87" s="34"/>
    </row>
    <row r="88" spans="4:25" ht="12.75" customHeight="1">
      <c r="D88" s="30"/>
      <c r="Y88" s="34"/>
    </row>
    <row r="89" spans="4:25" ht="12.75" customHeight="1">
      <c r="D89" s="30"/>
      <c r="Y89" s="34"/>
    </row>
    <row r="90" spans="4:25" ht="12.75" customHeight="1">
      <c r="D90" s="30"/>
      <c r="Y90" s="34"/>
    </row>
    <row r="91" spans="4:25" ht="12.75" customHeight="1">
      <c r="D91" s="30"/>
      <c r="Y91" s="34"/>
    </row>
    <row r="92" spans="4:25" ht="12.75" customHeight="1">
      <c r="D92" s="30"/>
      <c r="Y92" s="34"/>
    </row>
    <row r="93" spans="4:25" ht="12.75" customHeight="1">
      <c r="D93" s="30"/>
      <c r="Y93" s="34"/>
    </row>
    <row r="94" spans="4:25" ht="12.75" customHeight="1">
      <c r="D94" s="30"/>
      <c r="Y94" s="34"/>
    </row>
    <row r="95" spans="4:25" ht="12.75" customHeight="1">
      <c r="D95" s="30"/>
      <c r="Y95" s="34"/>
    </row>
    <row r="96" spans="4:25" ht="12.75" customHeight="1">
      <c r="D96" s="30"/>
      <c r="Y96" s="34"/>
    </row>
    <row r="97" spans="4:25" ht="12.75" customHeight="1">
      <c r="D97" s="30"/>
      <c r="Y97" s="34"/>
    </row>
    <row r="98" spans="4:25" ht="12.75" customHeight="1">
      <c r="D98" s="30"/>
      <c r="Y98" s="34"/>
    </row>
    <row r="99" spans="4:25" ht="12.75" customHeight="1">
      <c r="D99" s="30"/>
      <c r="Y99" s="34"/>
    </row>
    <row r="100" spans="4:25" ht="12.75" customHeight="1">
      <c r="D100" s="30"/>
      <c r="Y100" s="34"/>
    </row>
    <row r="101" spans="4:25" ht="12.75" customHeight="1">
      <c r="D101" s="30"/>
      <c r="Y101" s="34"/>
    </row>
    <row r="102" spans="4:25" ht="12.75" customHeight="1">
      <c r="D102" s="30"/>
      <c r="Y102" s="34"/>
    </row>
    <row r="103" spans="4:25" ht="12.75" customHeight="1">
      <c r="D103" s="30"/>
      <c r="Y103" s="34"/>
    </row>
    <row r="104" spans="4:25" ht="12.75" customHeight="1">
      <c r="D104" s="30"/>
      <c r="Y104" s="34"/>
    </row>
    <row r="105" spans="4:25" ht="12.75" customHeight="1">
      <c r="D105" s="30"/>
      <c r="Y105" s="34"/>
    </row>
    <row r="106" spans="4:25" ht="12.75" customHeight="1">
      <c r="D106" s="30"/>
      <c r="Y106" s="34"/>
    </row>
    <row r="107" spans="4:25" ht="12.75" customHeight="1">
      <c r="D107" s="30"/>
      <c r="Y107" s="34"/>
    </row>
    <row r="108" spans="4:25" ht="12.75" customHeight="1">
      <c r="D108" s="30"/>
      <c r="Y108" s="34"/>
    </row>
    <row r="109" spans="4:25" ht="12.75" customHeight="1">
      <c r="D109" s="30"/>
      <c r="Y109" s="34"/>
    </row>
    <row r="110" spans="4:25" ht="12.75" customHeight="1">
      <c r="D110" s="30"/>
      <c r="Y110" s="34"/>
    </row>
    <row r="111" spans="4:25" ht="12.75" customHeight="1">
      <c r="D111" s="30"/>
      <c r="Y111" s="34"/>
    </row>
    <row r="112" spans="4:25" ht="12.75" customHeight="1">
      <c r="D112" s="30"/>
      <c r="Y112" s="34"/>
    </row>
    <row r="113" spans="4:25" ht="12.75" customHeight="1">
      <c r="D113" s="30"/>
      <c r="Y113" s="34"/>
    </row>
    <row r="114" spans="4:25" ht="12.75" customHeight="1">
      <c r="D114" s="30"/>
      <c r="Y114" s="34"/>
    </row>
    <row r="115" spans="4:25" ht="12.75" customHeight="1">
      <c r="D115" s="30"/>
      <c r="Y115" s="34"/>
    </row>
    <row r="116" spans="4:25" ht="12.75" customHeight="1">
      <c r="D116" s="30"/>
      <c r="Y116" s="34"/>
    </row>
    <row r="117" spans="4:25" ht="12.75" customHeight="1">
      <c r="D117" s="30"/>
      <c r="Y117" s="34"/>
    </row>
    <row r="118" spans="4:25" ht="12.75" customHeight="1">
      <c r="D118" s="30"/>
      <c r="Y118" s="34"/>
    </row>
    <row r="119" spans="4:25" ht="12.75" customHeight="1">
      <c r="D119" s="30"/>
      <c r="Y119" s="34"/>
    </row>
    <row r="120" spans="4:25" ht="12.75" customHeight="1">
      <c r="D120" s="30"/>
      <c r="Y120" s="34"/>
    </row>
    <row r="121" spans="4:25" ht="12.75" customHeight="1">
      <c r="D121" s="30"/>
      <c r="Y121" s="34"/>
    </row>
    <row r="122" spans="4:25" ht="12.75" customHeight="1">
      <c r="D122" s="30"/>
      <c r="Y122" s="34"/>
    </row>
    <row r="123" spans="4:25" ht="12.75" customHeight="1">
      <c r="D123" s="30"/>
      <c r="Y123" s="34"/>
    </row>
    <row r="124" spans="4:25" ht="12.75" customHeight="1">
      <c r="D124" s="30"/>
      <c r="Y124" s="34"/>
    </row>
    <row r="125" spans="4:25" ht="12.75" customHeight="1">
      <c r="D125" s="30"/>
      <c r="Y125" s="34"/>
    </row>
    <row r="126" spans="4:25" ht="12.75" customHeight="1">
      <c r="D126" s="30"/>
      <c r="Y126" s="34"/>
    </row>
    <row r="127" spans="4:25" ht="12.75" customHeight="1">
      <c r="D127" s="30"/>
      <c r="Y127" s="34"/>
    </row>
    <row r="128" spans="4:25" ht="12.75" customHeight="1">
      <c r="D128" s="30"/>
      <c r="Y128" s="34"/>
    </row>
    <row r="129" spans="4:25" ht="12.75" customHeight="1">
      <c r="D129" s="30"/>
      <c r="Y129" s="34"/>
    </row>
    <row r="130" spans="4:25" ht="12.75" customHeight="1">
      <c r="D130" s="30"/>
      <c r="Y130" s="34"/>
    </row>
    <row r="131" spans="4:25" ht="12.75" customHeight="1">
      <c r="D131" s="30"/>
      <c r="Y131" s="34"/>
    </row>
    <row r="132" spans="4:25" ht="12.75" customHeight="1">
      <c r="D132" s="30"/>
      <c r="Y132" s="34"/>
    </row>
    <row r="133" spans="4:25" ht="12.75" customHeight="1">
      <c r="D133" s="30"/>
      <c r="Y133" s="34"/>
    </row>
    <row r="134" spans="4:25" ht="12.75" customHeight="1">
      <c r="D134" s="30"/>
      <c r="Y134" s="34"/>
    </row>
    <row r="135" spans="4:25" ht="12.75" customHeight="1">
      <c r="D135" s="30"/>
      <c r="Y135" s="34"/>
    </row>
    <row r="136" spans="4:25" ht="12.75" customHeight="1">
      <c r="D136" s="30"/>
      <c r="Y136" s="34"/>
    </row>
    <row r="137" spans="4:25" ht="12.75" customHeight="1">
      <c r="D137" s="30"/>
      <c r="Y137" s="34"/>
    </row>
    <row r="138" spans="4:25" ht="12.75" customHeight="1">
      <c r="D138" s="30"/>
      <c r="Y138" s="34"/>
    </row>
    <row r="139" spans="4:25" ht="12.75" customHeight="1">
      <c r="D139" s="30"/>
      <c r="Y139" s="34"/>
    </row>
    <row r="140" spans="4:25" ht="12.75" customHeight="1">
      <c r="D140" s="30"/>
      <c r="Y140" s="34"/>
    </row>
    <row r="141" spans="4:25" ht="12.75" customHeight="1">
      <c r="D141" s="30"/>
      <c r="Y141" s="34"/>
    </row>
    <row r="142" spans="4:25" ht="12.75" customHeight="1">
      <c r="D142" s="30"/>
      <c r="Y142" s="34"/>
    </row>
    <row r="143" spans="4:25" ht="12.75" customHeight="1">
      <c r="D143" s="30"/>
      <c r="Y143" s="34"/>
    </row>
    <row r="144" spans="4:25" ht="12.75" customHeight="1">
      <c r="D144" s="30"/>
      <c r="Y144" s="34"/>
    </row>
    <row r="145" spans="4:25" ht="12.75" customHeight="1">
      <c r="D145" s="30"/>
      <c r="Y145" s="34"/>
    </row>
    <row r="146" spans="4:25" ht="12.75" customHeight="1">
      <c r="D146" s="30"/>
      <c r="Y146" s="34"/>
    </row>
    <row r="147" spans="4:25" ht="12.75" customHeight="1">
      <c r="D147" s="30"/>
      <c r="Y147" s="34"/>
    </row>
    <row r="148" spans="4:25" ht="12.75" customHeight="1">
      <c r="D148" s="30"/>
      <c r="Y148" s="34"/>
    </row>
    <row r="149" spans="4:25" ht="12.75" customHeight="1">
      <c r="D149" s="30"/>
      <c r="Y149" s="34"/>
    </row>
    <row r="150" spans="4:25" ht="12.75" customHeight="1">
      <c r="D150" s="30"/>
      <c r="Y150" s="34"/>
    </row>
    <row r="151" spans="4:25" ht="12.75" customHeight="1">
      <c r="D151" s="30"/>
      <c r="Y151" s="34"/>
    </row>
    <row r="152" spans="4:25" ht="12.75" customHeight="1">
      <c r="D152" s="30"/>
      <c r="Y152" s="34"/>
    </row>
    <row r="153" spans="4:25" ht="12.75" customHeight="1">
      <c r="D153" s="30"/>
      <c r="Y153" s="34"/>
    </row>
    <row r="154" spans="4:25" ht="12.75" customHeight="1">
      <c r="D154" s="30"/>
      <c r="Y154" s="34"/>
    </row>
    <row r="155" spans="4:25" ht="12.75" customHeight="1">
      <c r="D155" s="30"/>
      <c r="Y155" s="34"/>
    </row>
    <row r="156" spans="4:25" ht="12.75" customHeight="1">
      <c r="D156" s="30"/>
      <c r="Y156" s="34"/>
    </row>
    <row r="157" spans="4:25" ht="12.75" customHeight="1">
      <c r="D157" s="30"/>
      <c r="Y157" s="34"/>
    </row>
    <row r="158" spans="4:25" ht="12.75" customHeight="1">
      <c r="D158" s="30"/>
      <c r="Y158" s="34"/>
    </row>
    <row r="159" spans="4:25" ht="12.75" customHeight="1">
      <c r="D159" s="30"/>
      <c r="Y159" s="34"/>
    </row>
    <row r="160" spans="4:25" ht="12.75" customHeight="1">
      <c r="D160" s="30"/>
      <c r="Y160" s="34"/>
    </row>
    <row r="161" spans="4:25" ht="12.75" customHeight="1">
      <c r="D161" s="30"/>
      <c r="Y161" s="34"/>
    </row>
    <row r="162" spans="4:25" ht="12.75" customHeight="1">
      <c r="D162" s="30"/>
      <c r="Y162" s="34"/>
    </row>
    <row r="163" spans="4:25" ht="12.75" customHeight="1">
      <c r="D163" s="30"/>
      <c r="Y163" s="34"/>
    </row>
    <row r="164" spans="4:25" ht="12.75" customHeight="1">
      <c r="D164" s="30"/>
      <c r="Y164" s="34"/>
    </row>
    <row r="165" spans="4:25" ht="12.75" customHeight="1">
      <c r="D165" s="30"/>
      <c r="Y165" s="34"/>
    </row>
    <row r="166" spans="4:25" ht="12.75" customHeight="1">
      <c r="D166" s="30"/>
      <c r="Y166" s="34"/>
    </row>
    <row r="167" spans="4:25" ht="12.75" customHeight="1">
      <c r="D167" s="30"/>
      <c r="Y167" s="34"/>
    </row>
    <row r="168" spans="4:25" ht="12.75" customHeight="1">
      <c r="D168" s="30"/>
      <c r="Y168" s="34"/>
    </row>
    <row r="169" spans="4:25" ht="12.75" customHeight="1">
      <c r="D169" s="30"/>
      <c r="Y169" s="34"/>
    </row>
    <row r="170" spans="4:25" ht="12.75" customHeight="1">
      <c r="D170" s="30"/>
      <c r="Y170" s="34"/>
    </row>
    <row r="171" spans="4:25" ht="12.75" customHeight="1">
      <c r="D171" s="30"/>
      <c r="Y171" s="34"/>
    </row>
    <row r="172" spans="4:25" ht="12.75" customHeight="1">
      <c r="D172" s="30"/>
      <c r="Y172" s="34"/>
    </row>
    <row r="173" spans="4:25" ht="12.75" customHeight="1">
      <c r="D173" s="30"/>
      <c r="Y173" s="34"/>
    </row>
    <row r="174" spans="4:25" ht="12.75" customHeight="1">
      <c r="D174" s="30"/>
      <c r="Y174" s="34"/>
    </row>
    <row r="175" spans="4:25" ht="12.75" customHeight="1">
      <c r="D175" s="30"/>
      <c r="Y175" s="34"/>
    </row>
    <row r="176" spans="4:25" ht="12.75" customHeight="1">
      <c r="D176" s="30"/>
      <c r="Y176" s="34"/>
    </row>
    <row r="177" spans="4:25" ht="12.75" customHeight="1">
      <c r="D177" s="30"/>
      <c r="Y177" s="34"/>
    </row>
    <row r="178" spans="4:25" ht="12.75" customHeight="1">
      <c r="D178" s="30"/>
      <c r="Y178" s="34"/>
    </row>
    <row r="179" spans="4:25" ht="12.75" customHeight="1">
      <c r="D179" s="30"/>
      <c r="Y179" s="34"/>
    </row>
    <row r="180" spans="4:25" ht="12.75" customHeight="1">
      <c r="D180" s="30"/>
      <c r="Y180" s="34"/>
    </row>
    <row r="181" spans="4:25" ht="12.75" customHeight="1">
      <c r="D181" s="30"/>
      <c r="Y181" s="34"/>
    </row>
    <row r="182" spans="4:25" ht="12.75" customHeight="1">
      <c r="D182" s="30"/>
      <c r="Y182" s="34"/>
    </row>
    <row r="183" spans="4:25" ht="12.75" customHeight="1">
      <c r="D183" s="30"/>
      <c r="Y183" s="34"/>
    </row>
    <row r="184" spans="4:25" ht="12.75" customHeight="1">
      <c r="D184" s="30"/>
      <c r="Y184" s="34"/>
    </row>
    <row r="185" spans="4:25" ht="12.75" customHeight="1">
      <c r="D185" s="30"/>
      <c r="Y185" s="34"/>
    </row>
    <row r="186" spans="4:25" ht="12.75" customHeight="1">
      <c r="D186" s="30"/>
      <c r="Y186" s="34"/>
    </row>
    <row r="187" spans="4:25" ht="12.75" customHeight="1">
      <c r="D187" s="30"/>
      <c r="Y187" s="34"/>
    </row>
    <row r="188" spans="4:25" ht="12.75" customHeight="1">
      <c r="D188" s="30"/>
      <c r="Y188" s="34"/>
    </row>
    <row r="189" spans="4:25" ht="12.75" customHeight="1">
      <c r="D189" s="30"/>
      <c r="Y189" s="34"/>
    </row>
    <row r="190" spans="4:25" ht="12.75" customHeight="1">
      <c r="D190" s="30"/>
      <c r="Y190" s="34"/>
    </row>
    <row r="191" spans="4:25" ht="12.75" customHeight="1">
      <c r="D191" s="30"/>
      <c r="Y191" s="34"/>
    </row>
    <row r="192" spans="4:25" ht="12.75" customHeight="1">
      <c r="D192" s="30"/>
      <c r="Y192" s="34"/>
    </row>
    <row r="193" spans="4:25" ht="12.75" customHeight="1">
      <c r="D193" s="30"/>
      <c r="Y193" s="34"/>
    </row>
    <row r="194" spans="4:25" ht="12.75" customHeight="1">
      <c r="D194" s="30"/>
      <c r="Y194" s="34"/>
    </row>
    <row r="195" spans="4:25" ht="12.75" customHeight="1">
      <c r="D195" s="30"/>
      <c r="Y195" s="34"/>
    </row>
    <row r="196" spans="4:25" ht="12.75" customHeight="1">
      <c r="D196" s="30"/>
      <c r="Y196" s="34"/>
    </row>
    <row r="197" spans="4:25" ht="12.75" customHeight="1">
      <c r="D197" s="30"/>
      <c r="Y197" s="34"/>
    </row>
    <row r="198" spans="4:25" ht="12.75" customHeight="1">
      <c r="D198" s="30"/>
      <c r="Y198" s="34"/>
    </row>
    <row r="199" spans="4:25" ht="12.75" customHeight="1">
      <c r="D199" s="30"/>
      <c r="Y199" s="34"/>
    </row>
    <row r="200" spans="4:25" ht="12.75" customHeight="1">
      <c r="D200" s="30"/>
      <c r="Y200" s="34"/>
    </row>
    <row r="201" spans="4:25" ht="12.75" customHeight="1">
      <c r="D201" s="30"/>
      <c r="Y201" s="34"/>
    </row>
    <row r="202" spans="4:25" ht="12.75" customHeight="1">
      <c r="D202" s="30"/>
      <c r="Y202" s="34"/>
    </row>
    <row r="203" spans="4:25" ht="12.75" customHeight="1">
      <c r="D203" s="30"/>
      <c r="Y203" s="34"/>
    </row>
    <row r="204" spans="4:25" ht="12.75" customHeight="1">
      <c r="D204" s="30"/>
      <c r="Y204" s="34"/>
    </row>
    <row r="205" spans="4:25" ht="12.75" customHeight="1">
      <c r="D205" s="30"/>
      <c r="Y205" s="34"/>
    </row>
    <row r="206" spans="4:25" ht="12.75" customHeight="1">
      <c r="D206" s="30"/>
      <c r="Y206" s="34"/>
    </row>
    <row r="207" spans="4:25" ht="12.75" customHeight="1">
      <c r="D207" s="30"/>
      <c r="Y207" s="34"/>
    </row>
    <row r="208" spans="4:25" ht="12.75" customHeight="1">
      <c r="D208" s="30"/>
      <c r="Y208" s="34"/>
    </row>
    <row r="209" spans="4:25" ht="12.75" customHeight="1">
      <c r="D209" s="30"/>
      <c r="Y209" s="34"/>
    </row>
    <row r="210" spans="4:25" ht="12.75" customHeight="1">
      <c r="D210" s="30"/>
      <c r="Y210" s="34"/>
    </row>
    <row r="211" spans="4:25" ht="12.75" customHeight="1">
      <c r="D211" s="30"/>
      <c r="Y211" s="34"/>
    </row>
    <row r="212" spans="4:25" ht="12.75" customHeight="1">
      <c r="D212" s="30"/>
      <c r="Y212" s="34"/>
    </row>
    <row r="213" spans="4:25" ht="12.75" customHeight="1">
      <c r="D213" s="30"/>
      <c r="Y213" s="34"/>
    </row>
    <row r="214" spans="4:25" ht="12.75" customHeight="1">
      <c r="D214" s="30"/>
      <c r="Y214" s="34"/>
    </row>
    <row r="215" spans="4:25" ht="12.75" customHeight="1">
      <c r="D215" s="30"/>
      <c r="Y215" s="34"/>
    </row>
    <row r="216" spans="4:25" ht="12.75" customHeight="1">
      <c r="D216" s="30"/>
      <c r="Y216" s="34"/>
    </row>
    <row r="217" spans="4:25" ht="12.75" customHeight="1">
      <c r="D217" s="30"/>
      <c r="Y217" s="34"/>
    </row>
    <row r="218" spans="4:25" ht="12.75" customHeight="1">
      <c r="D218" s="30"/>
      <c r="Y218" s="34"/>
    </row>
    <row r="219" spans="4:25" ht="12.75" customHeight="1">
      <c r="D219" s="30"/>
      <c r="Y219" s="34"/>
    </row>
    <row r="220" spans="4:25" ht="12.75" customHeight="1">
      <c r="D220" s="30"/>
      <c r="Y220" s="34"/>
    </row>
    <row r="221" spans="4:25" ht="12.75" customHeight="1">
      <c r="D221" s="30"/>
      <c r="Y221" s="34"/>
    </row>
    <row r="222" spans="4:25" ht="12.75" customHeight="1">
      <c r="D222" s="30"/>
      <c r="Y222" s="34"/>
    </row>
    <row r="223" spans="4:25" ht="12.75" customHeight="1">
      <c r="D223" s="30"/>
      <c r="Y223" s="34"/>
    </row>
    <row r="224" spans="4:25" ht="12.75" customHeight="1">
      <c r="D224" s="30"/>
      <c r="Y224" s="34"/>
    </row>
    <row r="225" spans="4:25" ht="12.75" customHeight="1">
      <c r="D225" s="30"/>
      <c r="Y225" s="34"/>
    </row>
    <row r="226" spans="4:25" ht="12.75" customHeight="1">
      <c r="D226" s="30"/>
      <c r="Y226" s="34"/>
    </row>
    <row r="227" spans="4:25" ht="12.75" customHeight="1">
      <c r="D227" s="30"/>
      <c r="Y227" s="34"/>
    </row>
    <row r="228" spans="4:25" ht="12.75" customHeight="1">
      <c r="D228" s="30"/>
      <c r="Y228" s="34"/>
    </row>
    <row r="229" spans="4:25" ht="12.75" customHeight="1">
      <c r="D229" s="30"/>
      <c r="Y229" s="34"/>
    </row>
    <row r="230" spans="4:25" ht="12.75" customHeight="1">
      <c r="D230" s="30"/>
      <c r="Y230" s="34"/>
    </row>
    <row r="231" spans="4:25" ht="12.75" customHeight="1">
      <c r="D231" s="30"/>
      <c r="Y231" s="34"/>
    </row>
    <row r="232" spans="4:25" ht="12.75" customHeight="1">
      <c r="D232" s="30"/>
      <c r="Y232" s="34"/>
    </row>
    <row r="233" spans="4:25" ht="12.75" customHeight="1">
      <c r="D233" s="30"/>
      <c r="Y233" s="34"/>
    </row>
    <row r="234" spans="4:25" ht="12.75" customHeight="1">
      <c r="D234" s="30"/>
      <c r="Y234" s="34"/>
    </row>
    <row r="235" spans="4:25" ht="12.75" customHeight="1">
      <c r="D235" s="30"/>
      <c r="Y235" s="34"/>
    </row>
    <row r="236" spans="4:25" ht="12.75" customHeight="1">
      <c r="D236" s="30"/>
      <c r="Y236" s="34"/>
    </row>
    <row r="237" spans="4:25" ht="12.75" customHeight="1">
      <c r="D237" s="30"/>
      <c r="Y237" s="34"/>
    </row>
    <row r="238" spans="4:25" ht="12.75" customHeight="1">
      <c r="D238" s="30"/>
      <c r="Y238" s="34"/>
    </row>
    <row r="239" spans="4:25" ht="12.75" customHeight="1">
      <c r="D239" s="30"/>
      <c r="Y239" s="34"/>
    </row>
    <row r="240" spans="4:25" ht="12.75" customHeight="1">
      <c r="D240" s="30"/>
      <c r="Y240" s="34"/>
    </row>
    <row r="241" spans="4:25" ht="12.75" customHeight="1">
      <c r="D241" s="30"/>
      <c r="Y241" s="34"/>
    </row>
    <row r="242" spans="4:25" ht="12.75" customHeight="1">
      <c r="D242" s="30"/>
      <c r="Y242" s="34"/>
    </row>
    <row r="243" spans="4:25" ht="12.75" customHeight="1">
      <c r="D243" s="30"/>
      <c r="Y243" s="34"/>
    </row>
    <row r="244" spans="4:25" ht="12.75" customHeight="1">
      <c r="D244" s="30"/>
      <c r="Y244" s="34"/>
    </row>
    <row r="245" spans="4:25" ht="12.75" customHeight="1">
      <c r="D245" s="30"/>
      <c r="Y245" s="34"/>
    </row>
    <row r="246" spans="4:25" ht="12.75" customHeight="1">
      <c r="D246" s="30"/>
      <c r="Y246" s="34"/>
    </row>
    <row r="247" spans="4:25" ht="12.75" customHeight="1">
      <c r="D247" s="30"/>
      <c r="Y247" s="34"/>
    </row>
    <row r="248" spans="4:25" ht="12.75" customHeight="1">
      <c r="D248" s="30"/>
      <c r="Y248" s="34"/>
    </row>
    <row r="249" spans="4:25" ht="12.75" customHeight="1">
      <c r="D249" s="30"/>
      <c r="Y249" s="34"/>
    </row>
    <row r="250" spans="4:25" ht="12.75" customHeight="1">
      <c r="D250" s="30"/>
      <c r="Y250" s="34"/>
    </row>
    <row r="251" spans="4:25" ht="12.75" customHeight="1">
      <c r="D251" s="30"/>
      <c r="Y251" s="34"/>
    </row>
    <row r="252" spans="4:25" ht="12.75" customHeight="1">
      <c r="D252" s="30"/>
      <c r="Y252" s="34"/>
    </row>
    <row r="253" spans="4:25" ht="12.75" customHeight="1">
      <c r="D253" s="30"/>
      <c r="Y253" s="34"/>
    </row>
    <row r="254" spans="4:25" ht="12.75" customHeight="1">
      <c r="D254" s="30"/>
      <c r="Y254" s="34"/>
    </row>
    <row r="255" spans="4:25" ht="12.75" customHeight="1">
      <c r="D255" s="30"/>
      <c r="Y255" s="34"/>
    </row>
    <row r="256" spans="4:25" ht="12.75" customHeight="1">
      <c r="D256" s="30"/>
      <c r="Y256" s="34"/>
    </row>
    <row r="257" spans="4:25" ht="12.75" customHeight="1">
      <c r="D257" s="30"/>
      <c r="Y257" s="34"/>
    </row>
    <row r="258" spans="4:25" ht="12.75" customHeight="1">
      <c r="D258" s="30"/>
      <c r="Y258" s="34"/>
    </row>
    <row r="259" spans="4:25" ht="12.75" customHeight="1">
      <c r="D259" s="30"/>
      <c r="Y259" s="34"/>
    </row>
    <row r="260" spans="4:25" ht="12.75" customHeight="1">
      <c r="D260" s="30"/>
      <c r="Y260" s="34"/>
    </row>
    <row r="261" spans="4:25" ht="12.75" customHeight="1">
      <c r="D261" s="30"/>
      <c r="Y261" s="34"/>
    </row>
    <row r="262" spans="4:25" ht="12.75" customHeight="1">
      <c r="D262" s="30"/>
      <c r="Y262" s="34"/>
    </row>
    <row r="263" spans="4:25" ht="12.75" customHeight="1">
      <c r="D263" s="30"/>
      <c r="Y263" s="34"/>
    </row>
    <row r="264" spans="4:25" ht="12.75" customHeight="1">
      <c r="D264" s="30"/>
      <c r="Y264" s="34"/>
    </row>
    <row r="265" spans="4:25" ht="12.75" customHeight="1">
      <c r="D265" s="30"/>
      <c r="Y265" s="34"/>
    </row>
    <row r="266" spans="4:25" ht="12.75" customHeight="1">
      <c r="D266" s="30"/>
      <c r="Y266" s="34"/>
    </row>
    <row r="267" spans="4:25" ht="12.75" customHeight="1">
      <c r="D267" s="30"/>
      <c r="Y267" s="34"/>
    </row>
    <row r="268" spans="4:25" ht="12.75" customHeight="1">
      <c r="D268" s="30"/>
      <c r="Y268" s="34"/>
    </row>
    <row r="269" spans="4:25" ht="12.75" customHeight="1">
      <c r="D269" s="30"/>
      <c r="Y269" s="34"/>
    </row>
    <row r="270" spans="4:25" ht="12.75" customHeight="1">
      <c r="D270" s="30"/>
      <c r="Y270" s="34"/>
    </row>
    <row r="271" spans="4:25" ht="12.75" customHeight="1">
      <c r="D271" s="30"/>
      <c r="Y271" s="34"/>
    </row>
    <row r="272" spans="4:25" ht="12.75" customHeight="1">
      <c r="D272" s="30"/>
      <c r="Y272" s="34"/>
    </row>
    <row r="273" spans="4:25" ht="12.75" customHeight="1">
      <c r="D273" s="30"/>
      <c r="Y273" s="34"/>
    </row>
    <row r="274" spans="4:25" ht="12.75" customHeight="1">
      <c r="D274" s="30"/>
      <c r="Y274" s="34"/>
    </row>
    <row r="275" spans="4:25" ht="12.75" customHeight="1">
      <c r="D275" s="30"/>
      <c r="Y275" s="34"/>
    </row>
    <row r="276" spans="4:25" ht="12.75" customHeight="1">
      <c r="D276" s="30"/>
      <c r="Y276" s="34"/>
    </row>
    <row r="277" spans="4:25" ht="12.75" customHeight="1">
      <c r="D277" s="30"/>
      <c r="Y277" s="34"/>
    </row>
    <row r="278" spans="4:25" ht="12.75" customHeight="1">
      <c r="D278" s="30"/>
      <c r="Y278" s="34"/>
    </row>
    <row r="279" spans="4:25" ht="12.75" customHeight="1">
      <c r="D279" s="30"/>
      <c r="Y279" s="34"/>
    </row>
    <row r="280" spans="4:25" ht="12.75" customHeight="1">
      <c r="D280" s="30"/>
      <c r="R280" s="18">
        <v>0</v>
      </c>
      <c r="Y280" s="34"/>
    </row>
    <row r="281" spans="4:25" ht="12.75" customHeight="1">
      <c r="D281" s="30"/>
      <c r="Y281" s="34"/>
    </row>
  </sheetData>
  <autoFilter ref="A2:Y79"/>
  <mergeCells count="1">
    <mergeCell ref="AC1:AF1"/>
  </mergeCells>
  <conditionalFormatting sqref="X3:X77">
    <cfRule type="cellIs" dxfId="36" priority="29" stopIfTrue="1" operator="greaterThan">
      <formula>1</formula>
    </cfRule>
  </conditionalFormatting>
  <conditionalFormatting sqref="M2:N2">
    <cfRule type="expression" dxfId="35" priority="30" stopIfTrue="1">
      <formula>AND(MONTH(M2)=MONTH(EDATE(TODAY(),0-1)),YEAR(M2)=YEAR(EDATE(TODAY(),0-1)))</formula>
    </cfRule>
  </conditionalFormatting>
  <conditionalFormatting sqref="M2:N2">
    <cfRule type="expression" dxfId="34" priority="31" stopIfTrue="1">
      <formula>AND(TODAY()-ROUNDDOWN(M2,0)&gt;=(WEEKDAY(TODAY())),TODAY()-ROUNDDOWN(M2,0)&lt;(WEEKDAY(TODAY())+7))</formula>
    </cfRule>
  </conditionalFormatting>
  <conditionalFormatting sqref="P3:V27">
    <cfRule type="cellIs" dxfId="33" priority="5" operator="equal">
      <formula>1</formula>
    </cfRule>
  </conditionalFormatting>
  <conditionalFormatting sqref="P28:V77">
    <cfRule type="cellIs" dxfId="32" priority="2" operator="equal">
      <formula>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notEqual" id="{947A3A61-A625-4F65-AFDE-0126019AF166}">
            <xm:f>Отчёт!$C$2</xm:f>
            <x14:dxf>
              <fill>
                <patternFill>
                  <bgColor rgb="FFF4C7C3"/>
                </patternFill>
              </fill>
            </x14:dxf>
          </x14:cfRule>
          <xm:sqref>N3:N77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5</vt:i4>
      </vt:variant>
    </vt:vector>
  </HeadingPairs>
  <TitlesOfParts>
    <vt:vector size="22" baseType="lpstr">
      <vt:lpstr>Отчёт</vt:lpstr>
      <vt:lpstr>Динамика ТТ</vt:lpstr>
      <vt:lpstr>Динамика SKU</vt:lpstr>
      <vt:lpstr>Лента</vt:lpstr>
      <vt:lpstr>Окей</vt:lpstr>
      <vt:lpstr>Карусель</vt:lpstr>
      <vt:lpstr>Метро</vt:lpstr>
      <vt:lpstr>Верный</vt:lpstr>
      <vt:lpstr>Билла</vt:lpstr>
      <vt:lpstr>Атак</vt:lpstr>
      <vt:lpstr>ГиперГлобус</vt:lpstr>
      <vt:lpstr>Перекрёсток</vt:lpstr>
      <vt:lpstr>Ашан</vt:lpstr>
      <vt:lpstr>Призма</vt:lpstr>
      <vt:lpstr>Реалъ</vt:lpstr>
      <vt:lpstr>Итого</vt:lpstr>
      <vt:lpstr>Ассортимент</vt:lpstr>
      <vt:lpstr>Карусель!__xlnm._FilterDatabase</vt:lpstr>
      <vt:lpstr>Перекрёсток!__xlnm._FilterDatabase</vt:lpstr>
      <vt:lpstr>__xlnm._FilterDatabase_1</vt:lpstr>
      <vt:lpstr>__xlnm._FilterDatabase_1_1</vt:lpstr>
      <vt:lpstr>Перекрёсток!Excel_BuiltIn__FilterDatabase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Martynov</dc:creator>
  <cp:lastModifiedBy>Dmitriy Martynov</cp:lastModifiedBy>
  <dcterms:created xsi:type="dcterms:W3CDTF">2017-10-05T14:22:24Z</dcterms:created>
  <dcterms:modified xsi:type="dcterms:W3CDTF">2018-03-22T10:35:24Z</dcterms:modified>
</cp:coreProperties>
</file>