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5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Отчёт" sheetId="1" state="visible" r:id="rId2"/>
    <sheet name="Динамика ТТ" sheetId="2" state="visible" r:id="rId3"/>
    <sheet name="Динамика SKU" sheetId="3" state="visible" r:id="rId4"/>
    <sheet name="Лента" sheetId="4" state="visible" r:id="rId5"/>
    <sheet name="Окей" sheetId="5" state="visible" r:id="rId6"/>
    <sheet name="Карусель" sheetId="6" state="visible" r:id="rId7"/>
    <sheet name="Метро" sheetId="7" state="visible" r:id="rId8"/>
    <sheet name="Верный" sheetId="8" state="visible" r:id="rId9"/>
    <sheet name="Билла" sheetId="9" state="visible" r:id="rId10"/>
    <sheet name="Атак" sheetId="10" state="visible" r:id="rId11"/>
    <sheet name="ГиперГлобус" sheetId="11" state="visible" r:id="rId12"/>
    <sheet name="Перекрёсток" sheetId="12" state="visible" r:id="rId13"/>
    <sheet name="Ашан" sheetId="13" state="visible" r:id="rId14"/>
    <sheet name="Призма" sheetId="14" state="visible" r:id="rId15"/>
    <sheet name="Реалъ" sheetId="15" state="visible" r:id="rId16"/>
    <sheet name="Итого" sheetId="16" state="visible" r:id="rId17"/>
    <sheet name="Ассортимент" sheetId="17" state="visible" r:id="rId18"/>
  </sheets>
  <definedNames>
    <definedName function="false" hidden="true" localSheetId="9" name="_xlnm._FilterDatabase" vbProcedure="false">Атак!$A$2:$Y$41</definedName>
    <definedName function="false" hidden="true" localSheetId="12" name="_xlnm._FilterDatabase" vbProcedure="false">Ашан!$A$2:$AA$39</definedName>
    <definedName function="false" hidden="true" localSheetId="8" name="_xlnm._FilterDatabase" vbProcedure="false">Билла!$A$2:$Y$79</definedName>
    <definedName function="false" hidden="true" localSheetId="7" name="_xlnm._FilterDatabase" vbProcedure="false">Верный!$A$2:$Y$35</definedName>
    <definedName function="false" hidden="true" localSheetId="5" name="_xlnm._FilterDatabase" vbProcedure="false">Карусель!$A$2:$AB$35</definedName>
    <definedName function="false" hidden="true" localSheetId="3" name="_xlnm._FilterDatabase" vbProcedure="false">Лента!$A$2:$AF$65</definedName>
    <definedName function="false" hidden="true" localSheetId="6" name="_xlnm._FilterDatabase" vbProcedure="false">Метро!$A$2:$AF$21</definedName>
    <definedName function="false" hidden="true" localSheetId="4" name="_xlnm._FilterDatabase" vbProcedure="false">Окей!$A$2:$AB$36</definedName>
    <definedName function="false" hidden="true" localSheetId="11" name="_xlnm._FilterDatabase" vbProcedure="false">Перекрёсток!$A$2:$AA$118</definedName>
    <definedName function="false" hidden="true" localSheetId="14" name="_xlnm._FilterDatabase" vbProcedure="false">Реалъ!$A$2:$AJ$55</definedName>
    <definedName function="false" hidden="false" name="__xlnm._FilterDatabase_1" vbProcedure="false">Карусель!$A$2:$AB$36</definedName>
    <definedName function="false" hidden="false" name="__xlnm._FilterDatabase_1_1" vbProcedure="false">Перекрёсток!$N$1:$N$118</definedName>
    <definedName function="false" hidden="false" localSheetId="3" name="_xlnm._FilterDatabase" vbProcedure="false">Лента!$A$2:$AF$65</definedName>
    <definedName function="false" hidden="false" localSheetId="3" name="_xlnm._FilterDatabase_0" vbProcedure="false">Лента!$A$2:$AF$65</definedName>
    <definedName function="false" hidden="false" localSheetId="3" name="_xlnm._FilterDatabase_0_0" vbProcedure="false">Лента!$A$2:$AF$65</definedName>
    <definedName function="false" hidden="false" localSheetId="3" name="_xlnm._FilterDatabase_0_0_0" vbProcedure="false">Лента!$A$2:$AF$65</definedName>
    <definedName function="false" hidden="false" localSheetId="4" name="_xlnm._FilterDatabase" vbProcedure="false">Окей!$A$2:$AB$36</definedName>
    <definedName function="false" hidden="false" localSheetId="4" name="_xlnm._FilterDatabase_0" vbProcedure="false">Окей!$A$2:$AB$36</definedName>
    <definedName function="false" hidden="false" localSheetId="4" name="_xlnm._FilterDatabase_0_0" vbProcedure="false">Окей!$A$2:$AB$36</definedName>
    <definedName function="false" hidden="false" localSheetId="4" name="_xlnm._FilterDatabase_0_0_0" vbProcedure="false">Окей!$A$2:$AB$36</definedName>
    <definedName function="false" hidden="false" localSheetId="5" name="_xlnm._FilterDatabase" vbProcedure="false">Карусель!$A$2:$AB$35</definedName>
    <definedName function="false" hidden="false" localSheetId="5" name="_xlnm._FilterDatabase_0" vbProcedure="false">Карусель!$A$2:$AB$35</definedName>
    <definedName function="false" hidden="false" localSheetId="5" name="_xlnm._FilterDatabase_0_0" vbProcedure="false">Карусель!$A$2:$AB$35</definedName>
    <definedName function="false" hidden="false" localSheetId="5" name="_xlnm._FilterDatabase_0_0_0" vbProcedure="false">Карусель!$A$2:$AB$35</definedName>
    <definedName function="false" hidden="false" localSheetId="5" name="__xlnm._FilterDatabase" vbProcedure="false">Карусель!$A$2:$AB$36</definedName>
    <definedName function="false" hidden="false" localSheetId="6" name="_xlnm._FilterDatabase" vbProcedure="false">Метро!$A$2:$AF$21</definedName>
    <definedName function="false" hidden="false" localSheetId="6" name="_xlnm._FilterDatabase_0" vbProcedure="false">Метро!$A$2:$AF$21</definedName>
    <definedName function="false" hidden="false" localSheetId="6" name="_xlnm._FilterDatabase_0_0" vbProcedure="false">Метро!$A$2:$AF$21</definedName>
    <definedName function="false" hidden="false" localSheetId="6" name="_xlnm._FilterDatabase_0_0_0" vbProcedure="false">Метро!$A$2:$AF$21</definedName>
    <definedName function="false" hidden="false" localSheetId="7" name="_xlnm._FilterDatabase" vbProcedure="false">Верный!$A$2:$Y$35</definedName>
    <definedName function="false" hidden="false" localSheetId="7" name="_xlnm._FilterDatabase_0" vbProcedure="false">Верный!$A$2:$Y$35</definedName>
    <definedName function="false" hidden="false" localSheetId="7" name="_xlnm._FilterDatabase_0_0" vbProcedure="false">Верный!$A$2:$Y$35</definedName>
    <definedName function="false" hidden="false" localSheetId="7" name="_xlnm._FilterDatabase_0_0_0" vbProcedure="false">Верный!$A$2:$Y$35</definedName>
    <definedName function="false" hidden="false" localSheetId="8" name="_xlnm._FilterDatabase" vbProcedure="false">Билла!$A$2:$Y$79</definedName>
    <definedName function="false" hidden="false" localSheetId="8" name="_xlnm._FilterDatabase_0" vbProcedure="false">Билла!$A$2:$Y$79</definedName>
    <definedName function="false" hidden="false" localSheetId="8" name="_xlnm._FilterDatabase_0_0" vbProcedure="false">Билла!$A$2:$Y$79</definedName>
    <definedName function="false" hidden="false" localSheetId="8" name="_xlnm._FilterDatabase_0_0_0" vbProcedure="false">Билла!$A$2:$Y$79</definedName>
    <definedName function="false" hidden="false" localSheetId="9" name="_xlnm._FilterDatabase" vbProcedure="false">Атак!$A$2:$Y$41</definedName>
    <definedName function="false" hidden="false" localSheetId="9" name="_xlnm._FilterDatabase_0" vbProcedure="false">Атак!$A$2:$Y$41</definedName>
    <definedName function="false" hidden="false" localSheetId="9" name="_xlnm._FilterDatabase_0_0" vbProcedure="false">Атак!$A$2:$Y$41</definedName>
    <definedName function="false" hidden="false" localSheetId="9" name="_xlnm._FilterDatabase_0_0_0" vbProcedure="false">Атак!$A$2:$Y$41</definedName>
    <definedName function="false" hidden="false" localSheetId="11" name="Excel_BuiltIn__FilterDatabase" vbProcedure="false">Перекрёсток!$N$1:$N$118</definedName>
    <definedName function="false" hidden="false" localSheetId="11" name="_xlnm._FilterDatabase" vbProcedure="false">Перекрёсток!$A$2:$AA$118</definedName>
    <definedName function="false" hidden="false" localSheetId="11" name="_xlnm._FilterDatabase_0" vbProcedure="false">Перекрёсток!$A$2:$AA$118</definedName>
    <definedName function="false" hidden="false" localSheetId="11" name="_xlnm._FilterDatabase_0_0" vbProcedure="false">Перекрёсток!$A$2:$AA$118</definedName>
    <definedName function="false" hidden="false" localSheetId="11" name="_xlnm._FilterDatabase_0_0_0" vbProcedure="false">Перекрёсток!$A$2:$AA$118</definedName>
    <definedName function="false" hidden="false" localSheetId="11" name="__xlnm._FilterDatabase" vbProcedure="false">Перекрёсток!$N$1:$N$118</definedName>
    <definedName function="false" hidden="false" localSheetId="12" name="_xlnm._FilterDatabase" vbProcedure="false">Ашан!$A$2:$AA$39</definedName>
    <definedName function="false" hidden="false" localSheetId="12" name="_xlnm._FilterDatabase_0" vbProcedure="false">Ашан!$A$2:$AA$39</definedName>
    <definedName function="false" hidden="false" localSheetId="12" name="_xlnm._FilterDatabase_0_0" vbProcedure="false">Ашан!$A$2:$AA$39</definedName>
    <definedName function="false" hidden="false" localSheetId="12" name="_xlnm._FilterDatabase_0_0_0" vbProcedure="false">Ашан!$A$2:$AA$39</definedName>
    <definedName function="false" hidden="false" localSheetId="14" name="_xlnm._FilterDatabase" vbProcedure="false">Реалъ!$A$2:$AJ$55</definedName>
    <definedName function="false" hidden="false" localSheetId="14" name="_xlnm._FilterDatabase_0" vbProcedure="false">Реалъ!$A$2:$AJ$55</definedName>
    <definedName function="false" hidden="false" localSheetId="14" name="_xlnm._FilterDatabase_0_0" vbProcedure="false">Реалъ!$A$2:$AJ$55</definedName>
    <definedName function="false" hidden="false" localSheetId="14" name="_xlnm._FilterDatabase_0_0_0" vbProcedure="false">Реалъ!$A$2:$AJ$55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<sst xmlns="http://schemas.openxmlformats.org/spreadsheetml/2006/main" count="3389" uniqueCount="854">
  <si>
    <t xml:space="preserve">Дата:</t>
  </si>
  <si>
    <t xml:space="preserve">Москва</t>
  </si>
  <si>
    <t xml:space="preserve">Сеть</t>
  </si>
  <si>
    <t xml:space="preserve">Количество магазинов              ВСЕГО</t>
  </si>
  <si>
    <t xml:space="preserve">Количество магазинов в ОБСЛУЖИВАНИИ</t>
  </si>
  <si>
    <t xml:space="preserve">%</t>
  </si>
  <si>
    <t xml:space="preserve">Сумма      план SKU</t>
  </si>
  <si>
    <t xml:space="preserve"> Сумма   факт  SKU</t>
  </si>
  <si>
    <t xml:space="preserve">Верный</t>
  </si>
  <si>
    <t xml:space="preserve">Карусель</t>
  </si>
  <si>
    <t xml:space="preserve">Метро</t>
  </si>
  <si>
    <t xml:space="preserve">Билла</t>
  </si>
  <si>
    <t xml:space="preserve">Атак</t>
  </si>
  <si>
    <t xml:space="preserve">ГиперГлобус</t>
  </si>
  <si>
    <t xml:space="preserve">Окей</t>
  </si>
  <si>
    <t xml:space="preserve">Ашан</t>
  </si>
  <si>
    <t xml:space="preserve">Перекресток</t>
  </si>
  <si>
    <t xml:space="preserve">Лента</t>
  </si>
  <si>
    <t xml:space="preserve">среднее:</t>
  </si>
  <si>
    <t xml:space="preserve">Отчётов по магазинам сегодня:</t>
  </si>
  <si>
    <t xml:space="preserve">Новых магазинов:</t>
  </si>
  <si>
    <t xml:space="preserve">Все подключённые:</t>
  </si>
  <si>
    <t xml:space="preserve">Санкт-Петербург</t>
  </si>
  <si>
    <t xml:space="preserve">Сет ь </t>
  </si>
  <si>
    <t xml:space="preserve">Количество магазинов         ВСЕГО</t>
  </si>
  <si>
    <t xml:space="preserve">Призма</t>
  </si>
  <si>
    <t xml:space="preserve">Ашан </t>
  </si>
  <si>
    <t xml:space="preserve">Реалъ</t>
  </si>
  <si>
    <t xml:space="preserve">ДИНАМИКА ТТ</t>
  </si>
  <si>
    <t xml:space="preserve">средние</t>
  </si>
  <si>
    <t xml:space="preserve">неделя</t>
  </si>
  <si>
    <t xml:space="preserve">Дата</t>
  </si>
  <si>
    <t xml:space="preserve">СПб</t>
  </si>
  <si>
    <t xml:space="preserve">Любавушка</t>
  </si>
  <si>
    <t xml:space="preserve">ДИНАМИКА SKU</t>
  </si>
  <si>
    <t xml:space="preserve">Проверка</t>
  </si>
  <si>
    <t xml:space="preserve">№</t>
  </si>
  <si>
    <t xml:space="preserve">Формат</t>
  </si>
  <si>
    <t xml:space="preserve">Регион</t>
  </si>
  <si>
    <t xml:space="preserve">Адрес</t>
  </si>
  <si>
    <t xml:space="preserve">Кол-во рабочих дней в месяце, дней</t>
  </si>
  <si>
    <t xml:space="preserve">Продолжительность 1 выкладки, часов</t>
  </si>
  <si>
    <t xml:space="preserve">Кол-во выкладок в день, раз</t>
  </si>
  <si>
    <t xml:space="preserve">Объем работ в день, часов</t>
  </si>
  <si>
    <t xml:space="preserve">Кол-во SKU, SKU</t>
  </si>
  <si>
    <t xml:space="preserve">Итого продолжитель-ность в месяц, часов</t>
  </si>
  <si>
    <t xml:space="preserve">Тариф за 1 час без НДС, руб</t>
  </si>
  <si>
    <t xml:space="preserve">Итого за месяц без НДС, руб</t>
  </si>
  <si>
    <t xml:space="preserve">Формат магазина</t>
  </si>
  <si>
    <t xml:space="preserve">Кол-во SKU ПЛАН, шт</t>
  </si>
  <si>
    <t xml:space="preserve">Нектар ТЕДИ морковь, персик, яблоко0.75L</t>
  </si>
  <si>
    <t xml:space="preserve">Напиток ТЕДИ морковь банан яблоко 0.75L</t>
  </si>
  <si>
    <t xml:space="preserve">Нектар ТЕДИ морковный 0.75L</t>
  </si>
  <si>
    <t xml:space="preserve">Нектар ТЕДИ морковь 0.3L</t>
  </si>
  <si>
    <t xml:space="preserve">Напиток ТЕДИ морковь-малина-яблоко 0,3л</t>
  </si>
  <si>
    <t xml:space="preserve">Нектар ТЕДИ морковь-персик-яблоко 0.3L</t>
  </si>
  <si>
    <t xml:space="preserve">Напиток сокосод ТЕДИ РАДУЖ МоркКиви0.3L</t>
  </si>
  <si>
    <t xml:space="preserve">Напиток сокосод ТЕДИ РАДУЖ МоркКлубн0.3L</t>
  </si>
  <si>
    <t xml:space="preserve">Напиток сокосод ТЕДИ мультифрукт - нектар 0.3L</t>
  </si>
  <si>
    <t xml:space="preserve">LA FESTA "Cappuccino" напиток растворимый с натуральным кофе _"Maximo"_27г*10шт</t>
  </si>
  <si>
    <t xml:space="preserve">LA FESTA "Cappuccino" напиток растворимый с натуральным кофе_Сливочный_12,5г*10шт</t>
  </si>
  <si>
    <t xml:space="preserve">Какао-напиток LA FESTA горячий шоколад растворимый классический(Россия)10*22г.</t>
  </si>
  <si>
    <t xml:space="preserve">Какао-напиток LA FESTA горячий шоколад растворимый карамель(Россия)10*22г.</t>
  </si>
  <si>
    <t xml:space="preserve">Какао Van 200 г.</t>
  </si>
  <si>
    <t xml:space="preserve">Кол-во SKU ФАКТ, шт</t>
  </si>
  <si>
    <t xml:space="preserve">Комментарий</t>
  </si>
  <si>
    <t xml:space="preserve">Проверка рабочих дней</t>
  </si>
  <si>
    <t xml:space="preserve">Дата проверки.</t>
  </si>
  <si>
    <t xml:space="preserve">Совпадает с отчетом? ДА/НЕТ</t>
  </si>
  <si>
    <t xml:space="preserve">Описание притензии.</t>
  </si>
  <si>
    <t xml:space="preserve">Фото.</t>
  </si>
  <si>
    <t xml:space="preserve">ГМ</t>
  </si>
  <si>
    <t xml:space="preserve">СПб  пр. Энергетиков, д 16</t>
  </si>
  <si>
    <t xml:space="preserve"> </t>
  </si>
  <si>
    <t xml:space="preserve">х</t>
  </si>
  <si>
    <t xml:space="preserve">Ожидается поставка с 21.03</t>
  </si>
  <si>
    <t xml:space="preserve">СПб  ул.Савушкина, д.112</t>
  </si>
  <si>
    <t xml:space="preserve">СПб ул. Шереметьевская, д. 11</t>
  </si>
  <si>
    <t xml:space="preserve">Ожидается поставка с 16.03</t>
  </si>
  <si>
    <t xml:space="preserve">СПб ул. Бухарестская, д. 69</t>
  </si>
  <si>
    <t xml:space="preserve">СПб Выборгское шоссе, д.11</t>
  </si>
  <si>
    <t xml:space="preserve">СПб Таллинское шоссе, дом 159</t>
  </si>
  <si>
    <t xml:space="preserve">СПб Дальневосточный пр-кт д.16</t>
  </si>
  <si>
    <t xml:space="preserve">СПб Московское шоссе, д.16.</t>
  </si>
  <si>
    <t xml:space="preserve">СПб ул. Уральская, д.29    </t>
  </si>
  <si>
    <t xml:space="preserve">ТЕДИ Вишня 0,3л выведен из матрицы</t>
  </si>
  <si>
    <t xml:space="preserve">СПб наб.Обводного кан., д.118 кор.7</t>
  </si>
  <si>
    <t xml:space="preserve">СПб ул. Руставели, д.61  </t>
  </si>
  <si>
    <t xml:space="preserve">Ожидается поставка с 13.02</t>
  </si>
  <si>
    <t xml:space="preserve">СПб ул.Хасанская, д.17 корп.1</t>
  </si>
  <si>
    <t xml:space="preserve">Ожидается поставка с 15.03</t>
  </si>
  <si>
    <t xml:space="preserve">СПб Приморский р-н Вербная ул. д. 21 А</t>
  </si>
  <si>
    <t xml:space="preserve">СПб Парголово, Выборгское шоссе, 216/1</t>
  </si>
  <si>
    <t xml:space="preserve">Ожидается поставка с 15.01</t>
  </si>
  <si>
    <t xml:space="preserve">СПб Петергофское шоссе, 98</t>
  </si>
  <si>
    <t xml:space="preserve">СПБ Бабушкина ул. 125</t>
  </si>
  <si>
    <t xml:space="preserve">СПб Обуховской обороны пр. 305 лит. А</t>
  </si>
  <si>
    <t xml:space="preserve">СПб Колпино поселок Тельмана 2 лит. </t>
  </si>
  <si>
    <t xml:space="preserve">Урхов пер.,7,лит.А</t>
  </si>
  <si>
    <t xml:space="preserve">Ожидается поставка с 19.12</t>
  </si>
  <si>
    <t xml:space="preserve">Шуваловский пр.,д.45</t>
  </si>
  <si>
    <t xml:space="preserve">Л.О.Юрия Гагарина пр.,д.34,к.2,лит.Б</t>
  </si>
  <si>
    <t xml:space="preserve">Пискаревский пр.,59</t>
  </si>
  <si>
    <t xml:space="preserve">Планерная ул.,17</t>
  </si>
  <si>
    <t xml:space="preserve">Ожидается поставка с 19.03</t>
  </si>
  <si>
    <t xml:space="preserve">Лен.Обл.,г.Всеволожск,шоссеДорога Жизни,д.12</t>
  </si>
  <si>
    <t xml:space="preserve">Парашютная ул., д.60</t>
  </si>
  <si>
    <t xml:space="preserve">г.Петергоф,Гостилицкое шоссе,д.58</t>
  </si>
  <si>
    <t xml:space="preserve">Ожидается поставка с 18.12</t>
  </si>
  <si>
    <t xml:space="preserve">Симонова ул.д.13/2,лит.А</t>
  </si>
  <si>
    <t xml:space="preserve">Брантовская дорога, д. 3</t>
  </si>
  <si>
    <t xml:space="preserve">7-й км Дороги Жизни (Всеволожск)</t>
  </si>
  <si>
    <t xml:space="preserve">Лиговский пр., д. 283 А</t>
  </si>
  <si>
    <t xml:space="preserve">Строителей пр., стр. 7 (Кудрово)</t>
  </si>
  <si>
    <t xml:space="preserve">Ожидается потставка с 16.03</t>
  </si>
  <si>
    <t xml:space="preserve">Южная ул., стр. 5 (Бугры)</t>
  </si>
  <si>
    <t xml:space="preserve">Моск.обл. г.Балашиха ш. Энтузиастов 80</t>
  </si>
  <si>
    <t xml:space="preserve">Москва ул. Борисовские пруды вл. 26</t>
  </si>
  <si>
    <t xml:space="preserve">Моск.обл.сп Луневское, д. Елино 20, корп.2 </t>
  </si>
  <si>
    <t xml:space="preserve">Ожидается поставка с 28.02</t>
  </si>
  <si>
    <t xml:space="preserve">Москва г. 7-я Кожуховская ул., вл. 3А и вл. 5  </t>
  </si>
  <si>
    <t xml:space="preserve">Моск. обл., Железнодорожный г. Пригородная ул. 119</t>
  </si>
  <si>
    <t xml:space="preserve">Моск.обл. г  Сергиев Посад Новоугличское ш.85</t>
  </si>
  <si>
    <t xml:space="preserve">СМ</t>
  </si>
  <si>
    <t xml:space="preserve">Москва г. 1-я Останкинская ул. 55</t>
  </si>
  <si>
    <t xml:space="preserve">В матрице открыты 3 позиции</t>
  </si>
  <si>
    <t xml:space="preserve">Москва г.  Привольная ул. 8</t>
  </si>
  <si>
    <t xml:space="preserve">заблокировано в РЦ, приходят только 3 позиции</t>
  </si>
  <si>
    <t xml:space="preserve">Москва г. Зеленодольская ул. 44 </t>
  </si>
  <si>
    <t xml:space="preserve">В матрице открыты 2 позиции</t>
  </si>
  <si>
    <t xml:space="preserve">Москва г.  Твардовского ул., д.2, корп. 1</t>
  </si>
  <si>
    <t xml:space="preserve">в магазине активны 3 sku и присутствуют в наличии</t>
  </si>
  <si>
    <t xml:space="preserve">Москва г. Ивана Франко ул. 38 корп.1 г. </t>
  </si>
  <si>
    <t xml:space="preserve">Москва, г. Тушинская ул., 17</t>
  </si>
  <si>
    <t xml:space="preserve">Моск.обл  Реутов г. Юбилейный пр. 2А</t>
  </si>
  <si>
    <t xml:space="preserve">0,3 клубника не приходит с РЦ</t>
  </si>
  <si>
    <t xml:space="preserve">Моск.обл Егорьевс Советская ул. 4 стр.  4</t>
  </si>
  <si>
    <t xml:space="preserve">Московская обл., Ногинск г. Декабристов ул. д.2, стр.1</t>
  </si>
  <si>
    <t xml:space="preserve">Московская обл., Фрязино г. 60-летия СССР ул. 10</t>
  </si>
  <si>
    <t xml:space="preserve">Московская обл., Зеленоград г. Гоголя ул. 2</t>
  </si>
  <si>
    <t xml:space="preserve">Москва г., Гурьянова ул. 2 лит.А </t>
  </si>
  <si>
    <t xml:space="preserve">Ожидается поставка с 23.03</t>
  </si>
  <si>
    <t xml:space="preserve">Московская обл. Ногинск г., 2 Глуховская ул. д.8</t>
  </si>
  <si>
    <t xml:space="preserve">Московская обл., г.Балашиха, мкр. Заря, ул. Гагарина, д.7</t>
  </si>
  <si>
    <t xml:space="preserve">Ожидается поставка с 26.03</t>
  </si>
  <si>
    <t xml:space="preserve">Московская обл. Одинцово г.,Трёхгорка пос.,Трёхгорная ул д. 4</t>
  </si>
  <si>
    <t xml:space="preserve">МО, Солнечногорский р-н, Голиково д. Усковский проезд 2 </t>
  </si>
  <si>
    <t xml:space="preserve">К заказу доступны 2 позиции.</t>
  </si>
  <si>
    <t xml:space="preserve">Московская обл,г.Ногинск, ул.Ильича, д.6 </t>
  </si>
  <si>
    <t xml:space="preserve">Московская обл.,г.Клин, ул. Карла Маркса, д.6</t>
  </si>
  <si>
    <t xml:space="preserve">Московская обл,г.Мытищи,ул.1-я Пролетарская, стр.12 Б</t>
  </si>
  <si>
    <t xml:space="preserve">В матрице открыто 3 sku</t>
  </si>
  <si>
    <t xml:space="preserve">Москва г. Красных Зорь ул. 19 </t>
  </si>
  <si>
    <t xml:space="preserve">Москва г. Буденного пр. д. 18 б</t>
  </si>
  <si>
    <t xml:space="preserve">3 sku активны в матрице</t>
  </si>
  <si>
    <t xml:space="preserve">МО, Серпухов г. Ворошилова ул. д. 139</t>
  </si>
  <si>
    <t xml:space="preserve">Cегодня</t>
  </si>
  <si>
    <t xml:space="preserve">Акция</t>
  </si>
  <si>
    <t xml:space="preserve">ТЕДИ 0,7 персик</t>
  </si>
  <si>
    <t xml:space="preserve">ТЕДИ 0,7 морковь</t>
  </si>
  <si>
    <t xml:space="preserve">Пюре Банан</t>
  </si>
  <si>
    <t xml:space="preserve">Пюре Персик</t>
  </si>
  <si>
    <t xml:space="preserve">Пюре Клубника</t>
  </si>
  <si>
    <t xml:space="preserve">О’КЕЙ «Пятницкое 7км»  7 км Пятницкого ш., вл. 2, ТП «ОТРАДА»</t>
  </si>
  <si>
    <t xml:space="preserve">HM4_MSK</t>
  </si>
  <si>
    <t xml:space="preserve">(взросл)</t>
  </si>
  <si>
    <t xml:space="preserve">О’КЕЙ «ГУД ЗОН»  Каширское ш., 14</t>
  </si>
  <si>
    <t xml:space="preserve">HM3_MSK</t>
  </si>
  <si>
    <t xml:space="preserve">О'КЕЙ «Кировоградская Колумбус»  ул. Кировоградская, 13А</t>
  </si>
  <si>
    <t xml:space="preserve">HM2_MSK</t>
  </si>
  <si>
    <t xml:space="preserve">О'КЕЙ «Ростокино»  пр-т Мира, 211 корп. 2</t>
  </si>
  <si>
    <t xml:space="preserve">О’КЕЙ «Путилково»  МО, 71 км МКАД</t>
  </si>
  <si>
    <t xml:space="preserve">О’КЕЙ «Июнь Мытищи»  Мытищи, ул. Мира, 51</t>
  </si>
  <si>
    <t xml:space="preserve">О'КЕЙ «Весна Алтуфьево»  85 км МКАД, 1-й км Алтуфьевского ш</t>
  </si>
  <si>
    <t xml:space="preserve">О’КЕЙ «Ногинск Борилово»  50 км автодороги М-7 «Волга», 5 </t>
  </si>
  <si>
    <t xml:space="preserve">Ожидается поставка с 06.02</t>
  </si>
  <si>
    <t xml:space="preserve">О'КЕЙ «Водный»  Головинское ш., 5</t>
  </si>
  <si>
    <t xml:space="preserve">HM1_MSK1</t>
  </si>
  <si>
    <t xml:space="preserve">О’КЕЙ «Савушкина» </t>
  </si>
  <si>
    <t xml:space="preserve">О’КЕЙ «Большевиков» </t>
  </si>
  <si>
    <t xml:space="preserve">О’КЕЙ «Выборгское» </t>
  </si>
  <si>
    <t xml:space="preserve">О’КЕЙ «Типанова» </t>
  </si>
  <si>
    <t xml:space="preserve">Радужный киви, клубника заблокированы в матрице</t>
  </si>
  <si>
    <t xml:space="preserve">О’КЕЙ «Гатчина Ленинградское» </t>
  </si>
  <si>
    <t xml:space="preserve">О’КЕЙ «Балканская» </t>
  </si>
  <si>
    <t xml:space="preserve">О’КЕЙ «Ленэкспо» </t>
  </si>
  <si>
    <t xml:space="preserve">О’КЕЙ «Ладожская» </t>
  </si>
  <si>
    <t xml:space="preserve">О’КЕЙ «Таллинское шоссе» </t>
  </si>
  <si>
    <t xml:space="preserve">Ожидается поставка с 07.03</t>
  </si>
  <si>
    <t xml:space="preserve">О’КЕЙ «Богатырский» </t>
  </si>
  <si>
    <t xml:space="preserve">О’КЕЙ «Электросила» </t>
  </si>
  <si>
    <t xml:space="preserve">О’КЕЙ «Озерки» </t>
  </si>
  <si>
    <t xml:space="preserve">Ожидается поставка с 14.03</t>
  </si>
  <si>
    <t xml:space="preserve">О’КЕЙ «Жукова» </t>
  </si>
  <si>
    <t xml:space="preserve">О’КЕЙ «Пулковское» </t>
  </si>
  <si>
    <t xml:space="preserve">О’КЕЙ «Гранд-Каньон» </t>
  </si>
  <si>
    <t xml:space="preserve">О’КЕЙ «Богатырский Яхтенная» </t>
  </si>
  <si>
    <t xml:space="preserve">О’КЕЙ «Колпино» </t>
  </si>
  <si>
    <t xml:space="preserve">О’КЕЙ «Рио» </t>
  </si>
  <si>
    <t xml:space="preserve">Ожидается поставка с 09.02</t>
  </si>
  <si>
    <t xml:space="preserve">О’КЕЙ «Академическая» </t>
  </si>
  <si>
    <t xml:space="preserve">О’КЕЙ «Индустриальный» </t>
  </si>
  <si>
    <t xml:space="preserve">,</t>
  </si>
  <si>
    <t xml:space="preserve">О’КЕЙ "Партизана Германа "</t>
  </si>
  <si>
    <t xml:space="preserve">Ожидается поставка с 14.02</t>
  </si>
  <si>
    <t xml:space="preserve">О’КЕЙ "RIVER HOUSE "</t>
  </si>
  <si>
    <t xml:space="preserve">За сегодня</t>
  </si>
  <si>
    <t xml:space="preserve">Теди 0,75_морковь - нектар</t>
  </si>
  <si>
    <t xml:space="preserve">Теди 0,75_морковь-малина-яблоко - напиток сокосодержащий </t>
  </si>
  <si>
    <t xml:space="preserve">Теди 0,75_морковь-персик-яблоко - нектар</t>
  </si>
  <si>
    <t xml:space="preserve">Теди 0,3_МОНО Яблоко - нектар</t>
  </si>
  <si>
    <t xml:space="preserve">Теди 0,3_МОНО Вишня - нектар </t>
  </si>
  <si>
    <t xml:space="preserve">Теди 0,3_МОНО Томат с морской солью - сок </t>
  </si>
  <si>
    <t xml:space="preserve">Андропова , д. 8</t>
  </si>
  <si>
    <t xml:space="preserve">Бронницы, Каширский пр-д 66</t>
  </si>
  <si>
    <t xml:space="preserve">Западная ул. стр. 7 Минское ш., 2км МКАД</t>
  </si>
  <si>
    <t xml:space="preserve">Декабристов ул., д. 12</t>
  </si>
  <si>
    <t xml:space="preserve">Дмитров, Бирлово поле, д. 1</t>
  </si>
  <si>
    <t xml:space="preserve">Домодедово, Краснодарская ул. 2</t>
  </si>
  <si>
    <t xml:space="preserve">Ленинский р-он , пл. Битца , 32-й КМ Мкад</t>
  </si>
  <si>
    <t xml:space="preserve">ожидается поставка с 15.03</t>
  </si>
  <si>
    <t xml:space="preserve">Мытищи, Коммунистическая ул. 1</t>
  </si>
  <si>
    <t xml:space="preserve">ожидается поставка с 14.03.18</t>
  </si>
  <si>
    <t xml:space="preserve">Новоясеневский проспект, д.1</t>
  </si>
  <si>
    <t xml:space="preserve">Ожидается поставка с 19.02</t>
  </si>
  <si>
    <t xml:space="preserve">Подольск, Симферопольское ш, д. 20А стр.1</t>
  </si>
  <si>
    <t xml:space="preserve">Поляны ул., д. 8  </t>
  </si>
  <si>
    <t xml:space="preserve">Химки, Ленинградское ш., 5</t>
  </si>
  <si>
    <t xml:space="preserve">Чехов, Симферопольское шоссе д.1</t>
  </si>
  <si>
    <t xml:space="preserve">ожидается поставка с 22.02</t>
  </si>
  <si>
    <t xml:space="preserve">ул. Озерная, 50, стр. 1</t>
  </si>
  <si>
    <t xml:space="preserve">Шараповский пр. 2, ТРЦ "Красный кит"</t>
  </si>
  <si>
    <t xml:space="preserve">Клин Победы, 9</t>
  </si>
  <si>
    <t xml:space="preserve">пр.Большевиков,32</t>
  </si>
  <si>
    <t xml:space="preserve">пр Просвещения,74</t>
  </si>
  <si>
    <t xml:space="preserve">ул. Карбышева,9</t>
  </si>
  <si>
    <t xml:space="preserve">Просвещения,  60</t>
  </si>
  <si>
    <t xml:space="preserve">ул. Савушкина,116</t>
  </si>
  <si>
    <t xml:space="preserve">ул. Коллонтай,3</t>
  </si>
  <si>
    <t xml:space="preserve">ул.Партизана Германа,47</t>
  </si>
  <si>
    <t xml:space="preserve">ул.Бухарестская,89</t>
  </si>
  <si>
    <t xml:space="preserve">пр.М Блюхера,41</t>
  </si>
  <si>
    <t xml:space="preserve">ул.Кузнецовская,31</t>
  </si>
  <si>
    <t xml:space="preserve">Ленинский пр.,100</t>
  </si>
  <si>
    <t xml:space="preserve">Индустриальный пр.,24</t>
  </si>
  <si>
    <t xml:space="preserve">Коломяжский пр.,17</t>
  </si>
  <si>
    <t xml:space="preserve">ул. Руставелли,43</t>
  </si>
  <si>
    <t xml:space="preserve">Теди 0,3_морковь - нектар</t>
  </si>
  <si>
    <t xml:space="preserve">Теди 0,3_морковь-малина-яблоко - напиток сокосодержащий </t>
  </si>
  <si>
    <t xml:space="preserve">Теди 0,3_морковь-персик-яблоко - нектар </t>
  </si>
  <si>
    <t xml:space="preserve">Теди 0,3_РАДУЖНЫЙ морковь-яблоко-банан-КЛУБНИКА</t>
  </si>
  <si>
    <t xml:space="preserve">Теди 0,3_РАДУЖНЫЙ морковь- банан -яблоко- КИВИ </t>
  </si>
  <si>
    <t xml:space="preserve">ПЮРЕ ЯБЛ/БАНАН С РИС КАШ</t>
  </si>
  <si>
    <t xml:space="preserve">ПЮРЕ ЯБЛ/ЯБР С РИС КАШ</t>
  </si>
  <si>
    <t xml:space="preserve">ПЮРЕ ЯБЛОКО/БАНАН</t>
  </si>
  <si>
    <t xml:space="preserve">ПЮРЕ ЯБЛ/ПЕРС/МОРК/БАН</t>
  </si>
  <si>
    <t xml:space="preserve">ПЮРЕ ЯБЛОКО/МОРКОВЬ</t>
  </si>
  <si>
    <t xml:space="preserve">Хрен обычный</t>
  </si>
  <si>
    <t xml:space="preserve">Хрен столовый с клюквой Krakus 190 г</t>
  </si>
  <si>
    <t xml:space="preserve">Огурцы соленые Krakus 630 г</t>
  </si>
  <si>
    <t xml:space="preserve">Огурцы маринованные Krakus 670 г</t>
  </si>
  <si>
    <t xml:space="preserve">1-я Дубровская 13А</t>
  </si>
  <si>
    <t xml:space="preserve">Ожидается поставка с 22.03</t>
  </si>
  <si>
    <t xml:space="preserve">Шоссейная 2Б</t>
  </si>
  <si>
    <t xml:space="preserve">Проспект Мира 211 стр. 1</t>
  </si>
  <si>
    <t xml:space="preserve">Рябиновая 59</t>
  </si>
  <si>
    <t xml:space="preserve">Маршала Прошлякова 14</t>
  </si>
  <si>
    <t xml:space="preserve">Ленинградское шоссе 71Г</t>
  </si>
  <si>
    <t xml:space="preserve">Дмитровское шоссе 165Б</t>
  </si>
  <si>
    <t xml:space="preserve">Ожидается поставка с 02.03</t>
  </si>
  <si>
    <t xml:space="preserve">Лобня</t>
  </si>
  <si>
    <t xml:space="preserve">Горки Киовские владение 15</t>
  </si>
  <si>
    <t xml:space="preserve">Чёрная грязь</t>
  </si>
  <si>
    <t xml:space="preserve">Торгово-Промышленная 5 (с.п. Луневское)</t>
  </si>
  <si>
    <t xml:space="preserve">Новые Псарьки</t>
  </si>
  <si>
    <t xml:space="preserve">Парковая 4</t>
  </si>
  <si>
    <t xml:space="preserve">23 км Киевского ш., п. Московский, д. Картмазово 7</t>
  </si>
  <si>
    <t xml:space="preserve">Подольск</t>
  </si>
  <si>
    <t xml:space="preserve">42 км автомагистрали "Крым" 1 стр. 1</t>
  </si>
  <si>
    <t xml:space="preserve">Ожидается поставка с 19.01</t>
  </si>
  <si>
    <t xml:space="preserve">Серпухов</t>
  </si>
  <si>
    <t xml:space="preserve">Бульвар 65 летия Победы</t>
  </si>
  <si>
    <t xml:space="preserve">Комендантский проспект 3, лит. А</t>
  </si>
  <si>
    <t xml:space="preserve">Косыгина 4, лит. А</t>
  </si>
  <si>
    <t xml:space="preserve">Пулковское шоссе 23, лит. A</t>
  </si>
  <si>
    <t xml:space="preserve">Сегодня</t>
  </si>
  <si>
    <t xml:space="preserve">Nutti 330 г_шоколадно-молочная паста орех. с доб.какао </t>
  </si>
  <si>
    <t xml:space="preserve">Nutti 330 г_шоколадная паста орехов с доб.какао </t>
  </si>
  <si>
    <t xml:space="preserve">ДС</t>
  </si>
  <si>
    <t xml:space="preserve">Беговая аллея, 7В</t>
  </si>
  <si>
    <t xml:space="preserve">пр-т вернадского, 15</t>
  </si>
  <si>
    <t xml:space="preserve">Зеленый проспект, 8</t>
  </si>
  <si>
    <t xml:space="preserve">в магазине открыто только 4 позиции</t>
  </si>
  <si>
    <t xml:space="preserve">Новочеркасский б-р, 13 А</t>
  </si>
  <si>
    <t xml:space="preserve">Новочеркасский б-р, 44,</t>
  </si>
  <si>
    <t xml:space="preserve">Севастопольский пр-т, 15 к.3</t>
  </si>
  <si>
    <t xml:space="preserve">Южнобутовская, 117</t>
  </si>
  <si>
    <t xml:space="preserve">Коровинское шоссе, 9</t>
  </si>
  <si>
    <t xml:space="preserve">Шокальского, 61</t>
  </si>
  <si>
    <t xml:space="preserve">Демьяна Бедного24</t>
  </si>
  <si>
    <t xml:space="preserve">Лукинская ул,13</t>
  </si>
  <si>
    <t xml:space="preserve">Пятницкое ш. 43</t>
  </si>
  <si>
    <t xml:space="preserve">Салтыковская 7</t>
  </si>
  <si>
    <t xml:space="preserve">1-ый Щипковский пер.3</t>
  </si>
  <si>
    <t xml:space="preserve">ожидается поставка с 03.03.18</t>
  </si>
  <si>
    <t xml:space="preserve">Бартеневская ул.61</t>
  </si>
  <si>
    <t xml:space="preserve">Ярославское ш., д.144</t>
  </si>
  <si>
    <t xml:space="preserve">Вешних вод, д. 6, корп. 2</t>
  </si>
  <si>
    <t xml:space="preserve">Волжский бульвар, д.8 к.1.</t>
  </si>
  <si>
    <t xml:space="preserve">ул. Пырьева, д. 20</t>
  </si>
  <si>
    <t xml:space="preserve">ул. Маршала Федоренко </t>
  </si>
  <si>
    <t xml:space="preserve">Ожидается поставка с 15.02</t>
  </si>
  <si>
    <t xml:space="preserve"> ул. Главная 19</t>
  </si>
  <si>
    <t xml:space="preserve">ул. Декабристов 10к2</t>
  </si>
  <si>
    <t xml:space="preserve">0,3 малина не поступет с РЦ</t>
  </si>
  <si>
    <t xml:space="preserve">Большая Спасская 8</t>
  </si>
  <si>
    <t xml:space="preserve">ожидается поставка с 06.03</t>
  </si>
  <si>
    <t xml:space="preserve">ул.Коломенская д.9</t>
  </si>
  <si>
    <t xml:space="preserve">Квессиская 18стр.10</t>
  </si>
  <si>
    <t xml:space="preserve">Коненкова 13/2             </t>
  </si>
  <si>
    <t xml:space="preserve">Чонгарский бульвар, д. 19</t>
  </si>
  <si>
    <t xml:space="preserve">ул. 1-я Машиностроения, д.10</t>
  </si>
  <si>
    <t xml:space="preserve">ул. Наташи Ковшовой, д.8А</t>
  </si>
  <si>
    <t xml:space="preserve">Волоколамское ш д. 20 корп. 2</t>
  </si>
  <si>
    <t xml:space="preserve">В матрице доступны к заказу 3 sku</t>
  </si>
  <si>
    <t xml:space="preserve">4 сетуньский проезд, д.10а</t>
  </si>
  <si>
    <t xml:space="preserve">Нектар ТЕДИ морковь-банан-яблоко 0.3L</t>
  </si>
  <si>
    <t xml:space="preserve">Теди 0,3_МОНО Яблако - нектар</t>
  </si>
  <si>
    <t xml:space="preserve">3-ий Митинский пер, д 3</t>
  </si>
  <si>
    <t xml:space="preserve">ожидается поставка с 23.03.18</t>
  </si>
  <si>
    <t xml:space="preserve">(детск)</t>
  </si>
  <si>
    <t xml:space="preserve">800-летия Москвы ул., д. 11</t>
  </si>
  <si>
    <t xml:space="preserve">9-я Парковая ул., д. 68</t>
  </si>
  <si>
    <t xml:space="preserve">Академика Капицы ул., д. 28</t>
  </si>
  <si>
    <t xml:space="preserve">ожидается поставка с 23.03</t>
  </si>
  <si>
    <t xml:space="preserve">Академика Королева ул., 8А</t>
  </si>
  <si>
    <t xml:space="preserve">Алтуфьевское  шоссе, 22</t>
  </si>
  <si>
    <t xml:space="preserve">Анадырский проезд, д.63 </t>
  </si>
  <si>
    <t xml:space="preserve">Армавирская ул., д. 5</t>
  </si>
  <si>
    <t xml:space="preserve">Батайский пр-д, д. 69</t>
  </si>
  <si>
    <t xml:space="preserve">Бауманская ул., д.32 стр.2</t>
  </si>
  <si>
    <t xml:space="preserve">Берингов пр-д, д. 3 стр. 6</t>
  </si>
  <si>
    <t xml:space="preserve">ожидается поставка с 20.03.18</t>
  </si>
  <si>
    <t xml:space="preserve">Берников пер, д. 2/6</t>
  </si>
  <si>
    <t xml:space="preserve">Большая Академическая ул., д 17</t>
  </si>
  <si>
    <t xml:space="preserve">Боровское шоссе, д. 37/2</t>
  </si>
  <si>
    <t xml:space="preserve">Валдайский пр-д, д. 8</t>
  </si>
  <si>
    <t xml:space="preserve">ожидается поставка с 26.03</t>
  </si>
  <si>
    <t xml:space="preserve">Винокурова ул., д. 4</t>
  </si>
  <si>
    <t xml:space="preserve">ожидается поставка с 14.03</t>
  </si>
  <si>
    <t xml:space="preserve">Волгоградский пр-т, д. 73</t>
  </si>
  <si>
    <t xml:space="preserve">Воронежская ул., д. 7</t>
  </si>
  <si>
    <t xml:space="preserve">Гарибальди ул., д. 4 Г</t>
  </si>
  <si>
    <t xml:space="preserve">Генерала Белобородова ул., д 17-19</t>
  </si>
  <si>
    <t xml:space="preserve">Генерала Тюленева ул., д. 4 А</t>
  </si>
  <si>
    <t xml:space="preserve">Дмитровское шоссе, д 113</t>
  </si>
  <si>
    <t xml:space="preserve">Дубнинская ул., д. 12/3</t>
  </si>
  <si>
    <t xml:space="preserve">Дудинка ул., д. 2/1</t>
  </si>
  <si>
    <t xml:space="preserve">Живописная ул., д. 12 к. 1</t>
  </si>
  <si>
    <t xml:space="preserve">ожидается поставка с 26.03.18 по 30.03.18</t>
  </si>
  <si>
    <t xml:space="preserve">Зеленоград, Гоголя ул., корп. 1006А</t>
  </si>
  <si>
    <t xml:space="preserve">Зеленый пр-т, д. 24</t>
  </si>
  <si>
    <t xml:space="preserve">Измайловская п-д, д. 8</t>
  </si>
  <si>
    <t xml:space="preserve">яблоко заблокировано, ожидается поставка с 22.03</t>
  </si>
  <si>
    <t xml:space="preserve">Измайловский б-р, 60/10</t>
  </si>
  <si>
    <t xml:space="preserve">Измайловский пр., д. 3 к. 2</t>
  </si>
  <si>
    <t xml:space="preserve">яблоко заблокировано, жидается поставка с 22.03</t>
  </si>
  <si>
    <t xml:space="preserve">Изюмская ул., д. 36</t>
  </si>
  <si>
    <t xml:space="preserve">Исаковского ул., д. 6 к. 2</t>
  </si>
  <si>
    <t xml:space="preserve">ожидается поставка с 26.03.18</t>
  </si>
  <si>
    <t xml:space="preserve">Кантемировская ул., д. 17</t>
  </si>
  <si>
    <t xml:space="preserve">Кантемировская ул., д. 20 к. 1</t>
  </si>
  <si>
    <t xml:space="preserve">Комсомольская площадь, 6/1</t>
  </si>
  <si>
    <t xml:space="preserve">Краснобогатырская, 23</t>
  </si>
  <si>
    <t xml:space="preserve">ожидается поставка с 21.03</t>
  </si>
  <si>
    <t xml:space="preserve">Красного маяка, 9</t>
  </si>
  <si>
    <t xml:space="preserve">Красногорск, 50 лет Октября ул., 12</t>
  </si>
  <si>
    <t xml:space="preserve">Красногорск, Павшинский бульвар д.16</t>
  </si>
  <si>
    <t xml:space="preserve">Краснодарская ул., д. 57</t>
  </si>
  <si>
    <t xml:space="preserve">Красняя пресня, 23 б/1</t>
  </si>
  <si>
    <t xml:space="preserve">ожидается поставка с 17.03.18</t>
  </si>
  <si>
    <t xml:space="preserve">Ленинский проспект, д.74</t>
  </si>
  <si>
    <t xml:space="preserve">яблоко заблокировано, ожидается поставка с 23.03</t>
  </si>
  <si>
    <t xml:space="preserve">Летчика Бабушкина ул., д. 24</t>
  </si>
  <si>
    <t xml:space="preserve">Люблинская ул., д. 59</t>
  </si>
  <si>
    <t xml:space="preserve">Миклухо-Маклая ул., д. 36 А</t>
  </si>
  <si>
    <t xml:space="preserve">Ожидается поставка с 08.03</t>
  </si>
  <si>
    <t xml:space="preserve">Митинская ул., 53/2</t>
  </si>
  <si>
    <t xml:space="preserve">Ожидается поставка с 26.03, в наличии 0.3 персик</t>
  </si>
  <si>
    <t xml:space="preserve">Михалковская ул., д 6</t>
  </si>
  <si>
    <t xml:space="preserve">Мичуринский пр-т, Олимпийская деревня, д. 4, к. 3</t>
  </si>
  <si>
    <t xml:space="preserve">Молостовых, 13-1</t>
  </si>
  <si>
    <t xml:space="preserve">Народного Ополчения ул., д 28, к 1</t>
  </si>
  <si>
    <t xml:space="preserve">Нахимовский пр-т, д. 30/43</t>
  </si>
  <si>
    <t xml:space="preserve">ожидается поставка с 17.03</t>
  </si>
  <si>
    <t xml:space="preserve">Новочеркасский бул.41/4</t>
  </si>
  <si>
    <t xml:space="preserve">Новочеркасский бульвар, д. 20/1</t>
  </si>
  <si>
    <t xml:space="preserve">ожидаетсяпоставка с 21.03</t>
  </si>
  <si>
    <t xml:space="preserve">Обручева ул., д. 55 А</t>
  </si>
  <si>
    <t xml:space="preserve">яблоко нет в матрице, ожидается поставка с 28.02</t>
  </si>
  <si>
    <t xml:space="preserve">Овчинниковская наб., 22/24</t>
  </si>
  <si>
    <t xml:space="preserve">ожидается поставка с 05.03.18</t>
  </si>
  <si>
    <t xml:space="preserve">Отрадная ул., д. 7</t>
  </si>
  <si>
    <t xml:space="preserve">Перовская ул., д. 32, стр. 1</t>
  </si>
  <si>
    <t xml:space="preserve">Прокатная ул., д. 2</t>
  </si>
  <si>
    <t xml:space="preserve">Рижский пр., д. 11</t>
  </si>
  <si>
    <t xml:space="preserve">Рогожский вал, д. 3</t>
  </si>
  <si>
    <t xml:space="preserve">Россошанский, д. 8</t>
  </si>
  <si>
    <t xml:space="preserve">Рязанский пр., д. 75</t>
  </si>
  <si>
    <t xml:space="preserve">ожидается поставка с 19.03</t>
  </si>
  <si>
    <t xml:space="preserve">Северный б-р, д.10</t>
  </si>
  <si>
    <t xml:space="preserve">ожидается поставка с 21.03.18</t>
  </si>
  <si>
    <t xml:space="preserve">Тайнинская ул., д. 20</t>
  </si>
  <si>
    <t xml:space="preserve">ожидается поставка с 21.05.18</t>
  </si>
  <si>
    <t xml:space="preserve">Тихорецкий бульвар, д. 12</t>
  </si>
  <si>
    <t xml:space="preserve">Усачева ул., 35,1</t>
  </si>
  <si>
    <t xml:space="preserve">Фрунзенская наб. 30/2</t>
  </si>
  <si>
    <t xml:space="preserve">Хлобыстова ул., д. 20/1</t>
  </si>
  <si>
    <t xml:space="preserve">Часовая ул., 13</t>
  </si>
  <si>
    <t xml:space="preserve">Широкая ул., д. 31/5</t>
  </si>
  <si>
    <t xml:space="preserve">Щелковское шоссе, д. 27 А</t>
  </si>
  <si>
    <t xml:space="preserve">Яна Райниса бульвар, д 41</t>
  </si>
  <si>
    <t xml:space="preserve">Ясный пр-д, д. 13</t>
  </si>
  <si>
    <t xml:space="preserve">Маршала Жукова, 42</t>
  </si>
  <si>
    <t xml:space="preserve">Кировоградская, 9</t>
  </si>
  <si>
    <t xml:space="preserve">Авангардная д.3</t>
  </si>
  <si>
    <t xml:space="preserve">0.3 персик заблокирован к заказу, ожидается поставка с 19.02.18</t>
  </si>
  <si>
    <t xml:space="preserve">Ак. Анохина, д. 9а</t>
  </si>
  <si>
    <t xml:space="preserve">2 позиции поступают в магазин</t>
  </si>
  <si>
    <t xml:space="preserve">Ангарская, д. 13</t>
  </si>
  <si>
    <t xml:space="preserve">4 sku поступают в магазин</t>
  </si>
  <si>
    <t xml:space="preserve">Балашиха, Третьяка ул., д.8</t>
  </si>
  <si>
    <t xml:space="preserve">Балашиха, ул.Свердлова, 30</t>
  </si>
  <si>
    <t xml:space="preserve">Балашиха, ул.Энтузиастов, д.54а</t>
  </si>
  <si>
    <t xml:space="preserve">Бибиревская д. 9</t>
  </si>
  <si>
    <t xml:space="preserve">Большая Семеновская 42</t>
  </si>
  <si>
    <t xml:space="preserve">Большой Овчинниковский пер., 16 </t>
  </si>
  <si>
    <t xml:space="preserve">0,3 персик заблокирован%</t>
  </si>
  <si>
    <t xml:space="preserve">Гурьевский проезд, д. 19, корп. 1</t>
  </si>
  <si>
    <t xml:space="preserve">0.3 перс.и клуб. заблокированы</t>
  </si>
  <si>
    <t xml:space="preserve">Гурьянова, 61</t>
  </si>
  <si>
    <t xml:space="preserve">Денисовский пер., д. 30, стр.</t>
  </si>
  <si>
    <t xml:space="preserve">Дубравная, д. 38</t>
  </si>
  <si>
    <t xml:space="preserve">Зеленоград 2 р-н</t>
  </si>
  <si>
    <t xml:space="preserve">0,3 персик и клуб. заблокированы</t>
  </si>
  <si>
    <t xml:space="preserve">Зеленоград, корп. 1801</t>
  </si>
  <si>
    <t xml:space="preserve">Ожидается поставка с 22.01</t>
  </si>
  <si>
    <t xml:space="preserve">Ивантеевская, д.25А</t>
  </si>
  <si>
    <t xml:space="preserve">0,3 персик  заблокированы</t>
  </si>
  <si>
    <t xml:space="preserve">Каширское шоссе., д. 96, корп. 2</t>
  </si>
  <si>
    <t xml:space="preserve">Ключевая, д. 16/29</t>
  </si>
  <si>
    <t xml:space="preserve">Королев МО, мкр.Болшево, ул.Пушкинская, д.17</t>
  </si>
  <si>
    <t xml:space="preserve">Королев, Фрунзе ул., д. 4</t>
  </si>
  <si>
    <t xml:space="preserve">0,3 персик заблокирован</t>
  </si>
  <si>
    <t xml:space="preserve">Красный Казанец, д. 1б</t>
  </si>
  <si>
    <t xml:space="preserve">Ленинградское ш., д. 132а</t>
  </si>
  <si>
    <t xml:space="preserve">0,3 персик заблокировано</t>
  </si>
  <si>
    <t xml:space="preserve">Лётчика Бабушкина 15</t>
  </si>
  <si>
    <t xml:space="preserve">Люберцы, Инициативная ул., д.3В</t>
  </si>
  <si>
    <t xml:space="preserve">Люберцы, Инициативная, д.76</t>
  </si>
  <si>
    <t xml:space="preserve">Малая Юшуньская дом 1, стр. 1</t>
  </si>
  <si>
    <t xml:space="preserve">МКАД 87 км (ул. Корнейчука, ТЦ "Час Пик")</t>
  </si>
  <si>
    <t xml:space="preserve">Молодежная д. 12А</t>
  </si>
  <si>
    <t xml:space="preserve">Мытищи, Олимпийский пр.,д 13</t>
  </si>
  <si>
    <t xml:space="preserve">0.3 персик не доступен к заказу</t>
  </si>
  <si>
    <t xml:space="preserve">Мячковский бульвар, д. 16</t>
  </si>
  <si>
    <t xml:space="preserve">Печорская, д. 3</t>
  </si>
  <si>
    <t xml:space="preserve">Толбухина, д.13, к.3</t>
  </si>
  <si>
    <t xml:space="preserve">Тушинская, 16</t>
  </si>
  <si>
    <t xml:space="preserve">перестановка в отделе</t>
  </si>
  <si>
    <t xml:space="preserve">ул.Большая Черкизовская, 125, стр.2.</t>
  </si>
  <si>
    <t xml:space="preserve">Ожидается поставка с 16.02</t>
  </si>
  <si>
    <t xml:space="preserve">Широкая д.29</t>
  </si>
  <si>
    <t xml:space="preserve">Реутов,  Победы 28</t>
  </si>
  <si>
    <t xml:space="preserve">Щелково, Пролетарский пр-т, 8a</t>
  </si>
  <si>
    <t xml:space="preserve">Ясный проезд, 19</t>
  </si>
  <si>
    <t xml:space="preserve">Староватутинский пр., 12</t>
  </si>
  <si>
    <t xml:space="preserve">Снежная ул., 16</t>
  </si>
  <si>
    <t xml:space="preserve">Красная сосна, 2</t>
  </si>
  <si>
    <t xml:space="preserve">Зеленоград , корп. 313</t>
  </si>
  <si>
    <t xml:space="preserve">Ожидается поставка с 12.02</t>
  </si>
  <si>
    <t xml:space="preserve">Клин</t>
  </si>
  <si>
    <t xml:space="preserve">Гагарина, 31</t>
  </si>
  <si>
    <t xml:space="preserve">Карла Маркса 2</t>
  </si>
  <si>
    <t xml:space="preserve">Чайковского 62</t>
  </si>
  <si>
    <t xml:space="preserve">Маяковского 10</t>
  </si>
  <si>
    <t xml:space="preserve">ожидается поставка с 14.03.18, персик заблокирован к заказу</t>
  </si>
  <si>
    <t xml:space="preserve">Дмитров</t>
  </si>
  <si>
    <t xml:space="preserve">Профессиональная 5</t>
  </si>
  <si>
    <t xml:space="preserve">Королев</t>
  </si>
  <si>
    <t xml:space="preserve">Ленина 25</t>
  </si>
  <si>
    <t xml:space="preserve">Адмирала Макарова, 6</t>
  </si>
  <si>
    <t xml:space="preserve">Щёлково</t>
  </si>
  <si>
    <t xml:space="preserve">Богородская, 8</t>
  </si>
  <si>
    <t xml:space="preserve">Фрязино</t>
  </si>
  <si>
    <t xml:space="preserve">Советская, 17</t>
  </si>
  <si>
    <t xml:space="preserve">Напиток ТЕДИ морковь малина яблоко 0.75L</t>
  </si>
  <si>
    <t xml:space="preserve">Теди 0,3_морковь-банан-яблоко - нектар</t>
  </si>
  <si>
    <t xml:space="preserve">Напиток кофейный LA FESTA Капучино растворимый классический (Россия) 270г</t>
  </si>
  <si>
    <t xml:space="preserve">Nutti 330 г_шоколадно-молочная паста орех. с доб.какао</t>
  </si>
  <si>
    <t xml:space="preserve">Nutti  330 г_шоколадная паста орехов с доб.какао</t>
  </si>
  <si>
    <t xml:space="preserve">Гм</t>
  </si>
  <si>
    <t xml:space="preserve">Климовск, Молодежная д.11</t>
  </si>
  <si>
    <t xml:space="preserve">Щелково, Пролетарский пр-т</t>
  </si>
  <si>
    <t xml:space="preserve">МО</t>
  </si>
  <si>
    <t xml:space="preserve">г. Пушкино, Красноармейское ш., вл. 105</t>
  </si>
  <si>
    <t xml:space="preserve">г. Королев, ул. Коммунальная, д. 1</t>
  </si>
  <si>
    <t xml:space="preserve">Новорижское ш., 22‑й км, вл. 1, стр. 1</t>
  </si>
  <si>
    <t xml:space="preserve">Одинцовский р-н, с⁄п Жаворонковское, с. Юдино, д. 55Е</t>
  </si>
  <si>
    <t xml:space="preserve">Ногинский р-н, пос. Случайный, массив 1, стр. 2</t>
  </si>
  <si>
    <t xml:space="preserve">Богатырский пр-т 7</t>
  </si>
  <si>
    <t xml:space="preserve">Заневский пр-т 67, корп. 2</t>
  </si>
  <si>
    <t xml:space="preserve">Марата ул. 86А</t>
  </si>
  <si>
    <t xml:space="preserve">Просвещения пр-т 37А</t>
  </si>
  <si>
    <t xml:space="preserve">Революции ш. 41/39</t>
  </si>
  <si>
    <t xml:space="preserve">Пражская ул. 48/50А</t>
  </si>
  <si>
    <t xml:space="preserve">Комендантский 33</t>
  </si>
  <si>
    <t xml:space="preserve">Энгельса пр-т 27</t>
  </si>
  <si>
    <t xml:space="preserve">Морская Набережная 35, корп. 1, лит. А</t>
  </si>
  <si>
    <t xml:space="preserve">Савушкина ул. 141А</t>
  </si>
  <si>
    <t xml:space="preserve">Стачек пл. 7А</t>
  </si>
  <si>
    <t xml:space="preserve">Тверская ул. 58/6А</t>
  </si>
  <si>
    <t xml:space="preserve">Пятилеток пр-кт 2</t>
  </si>
  <si>
    <t xml:space="preserve">Камышовая ул. 17</t>
  </si>
  <si>
    <t xml:space="preserve">ст.Рыбацкое,уч.ж.д."ул.Юннатов – ст.Рыбацкое", лит. Е</t>
  </si>
  <si>
    <t xml:space="preserve">Львовская ул 27А</t>
  </si>
  <si>
    <t xml:space="preserve">Ожидается поставка с 17.01</t>
  </si>
  <si>
    <t xml:space="preserve">г.Москва</t>
  </si>
  <si>
    <t xml:space="preserve">3-я Парковая ул. Вл. 24</t>
  </si>
  <si>
    <t xml:space="preserve">Академика Челомея ул 3</t>
  </si>
  <si>
    <t xml:space="preserve">0,7 недоступны к заказу, ожидается поставка с 14.07</t>
  </si>
  <si>
    <t xml:space="preserve">г.Москва,п.Сосенское,п.Коммунарка</t>
  </si>
  <si>
    <t xml:space="preserve">Александры Монаховой ул 30</t>
  </si>
  <si>
    <t xml:space="preserve">Борисовский проезд 3</t>
  </si>
  <si>
    <t xml:space="preserve">Вернадского пр-кт 86А</t>
  </si>
  <si>
    <t xml:space="preserve">0,7 малина не приходит с РЦ</t>
  </si>
  <si>
    <t xml:space="preserve">Дубнинская ул. 30</t>
  </si>
  <si>
    <t xml:space="preserve">г.Москва,г.Щербинка</t>
  </si>
  <si>
    <t xml:space="preserve">Щербинка, Железнодорожная ул. 44</t>
  </si>
  <si>
    <t xml:space="preserve">г.Москва,г.Зеленоград</t>
  </si>
  <si>
    <t xml:space="preserve">Зеленоград корп. 1446</t>
  </si>
  <si>
    <t xml:space="preserve">Кутузовский пр-кт 57</t>
  </si>
  <si>
    <t xml:space="preserve">Лескова ул 19А</t>
  </si>
  <si>
    <t xml:space="preserve">Малыгина ул. 7</t>
  </si>
  <si>
    <t xml:space="preserve">Марксистская ул. 1</t>
  </si>
  <si>
    <t xml:space="preserve">Милашенкова ул. 8</t>
  </si>
  <si>
    <t xml:space="preserve">Мира пр-кт 122</t>
  </si>
  <si>
    <t xml:space="preserve">0,7 соки выведены из матрицы</t>
  </si>
  <si>
    <t xml:space="preserve">Мичуринский проспект 3</t>
  </si>
  <si>
    <t xml:space="preserve">0,7 заблокированы в матрице</t>
  </si>
  <si>
    <t xml:space="preserve">Наметкина ул 3</t>
  </si>
  <si>
    <t xml:space="preserve">Паперника ул 9</t>
  </si>
  <si>
    <t xml:space="preserve">Римского-Корсакова ул. 20</t>
  </si>
  <si>
    <t xml:space="preserve">г.Москва,д.Румянцево</t>
  </si>
  <si>
    <t xml:space="preserve">Румянцево д. 1</t>
  </si>
  <si>
    <t xml:space="preserve">г.Москва,п.Щаповское</t>
  </si>
  <si>
    <t xml:space="preserve">с.Ознобишено 187А</t>
  </si>
  <si>
    <t xml:space="preserve">Ожидается поставка с 13.03</t>
  </si>
  <si>
    <t xml:space="preserve">Зеленоград, Солнечная аллея, корп. 900</t>
  </si>
  <si>
    <t xml:space="preserve">ожидается поставка с 22.01</t>
  </si>
  <si>
    <t xml:space="preserve">Таллинская ул. 7</t>
  </si>
  <si>
    <t xml:space="preserve">Ожидается поставка с 23.01.18</t>
  </si>
  <si>
    <t xml:space="preserve">Тимирязевская ул. 2/3</t>
  </si>
  <si>
    <t xml:space="preserve">Хорошевское ш. вл. 27</t>
  </si>
  <si>
    <t xml:space="preserve">ожидается поставка с 20.03.18 по 23.03.18</t>
  </si>
  <si>
    <t xml:space="preserve">Шереметьевская ул. 6</t>
  </si>
  <si>
    <t xml:space="preserve">Щелковское ш 2А</t>
  </si>
  <si>
    <t xml:space="preserve">г.Мытищи</t>
  </si>
  <si>
    <t xml:space="preserve">Селезнева ул. 33</t>
  </si>
  <si>
    <t xml:space="preserve">морковь 0.33 виртуальный остаток</t>
  </si>
  <si>
    <t xml:space="preserve">п.Горки-10</t>
  </si>
  <si>
    <t xml:space="preserve">Горки-10, дом 23</t>
  </si>
  <si>
    <t xml:space="preserve">п.Совхоза им.Ленина</t>
  </si>
  <si>
    <t xml:space="preserve">Совхоз им. ленина, дом 5А</t>
  </si>
  <si>
    <t xml:space="preserve">Москва, Боровское ш, 6</t>
  </si>
  <si>
    <t xml:space="preserve">Солнцевский пр-кт, дом № 21</t>
  </si>
  <si>
    <t xml:space="preserve">Ленинградское шоссе, д. 16А, стр.4</t>
  </si>
  <si>
    <t xml:space="preserve">Москва, Алтуфьевское ш, 70стр1</t>
  </si>
  <si>
    <t xml:space="preserve">Москва, Домодедовская ул, 12</t>
  </si>
  <si>
    <t xml:space="preserve">0.7 морковь вирт остаток, ожидается поставка с 27.11</t>
  </si>
  <si>
    <t xml:space="preserve">Москва, Кавказский б-р, 26</t>
  </si>
  <si>
    <t xml:space="preserve">Москва, Кутузовский пр-кт, 88</t>
  </si>
  <si>
    <t xml:space="preserve">Москва, Литовский б-р, 22</t>
  </si>
  <si>
    <t xml:space="preserve">Москва, Маршала Полубоярова ул, 16</t>
  </si>
  <si>
    <t xml:space="preserve">Москва, Новослободская ул, 4</t>
  </si>
  <si>
    <t xml:space="preserve">Москва, Паустовского ул, 6\1</t>
  </si>
  <si>
    <t xml:space="preserve">Москва, Полянка Б. ул, 28стр1</t>
  </si>
  <si>
    <t xml:space="preserve">Москва, Пришвина ул, 22</t>
  </si>
  <si>
    <t xml:space="preserve">Москва, Рязанский пр-кт, 28/1</t>
  </si>
  <si>
    <t xml:space="preserve">Москва, Скульптора Мухиной ул, 12</t>
  </si>
  <si>
    <t xml:space="preserve">Москва, Смоленская пл, 3стр1</t>
  </si>
  <si>
    <t xml:space="preserve">виртуальный остаток 0,3 морковь 4 шт.</t>
  </si>
  <si>
    <t xml:space="preserve">Москва, Фестивальная ул, 2стрБ</t>
  </si>
  <si>
    <t xml:space="preserve">Москва, Онежская ул, 34</t>
  </si>
  <si>
    <t xml:space="preserve">Москва, Чертаново Северное мкр, 1Астр1</t>
  </si>
  <si>
    <t xml:space="preserve">Москва, Шипиловская ул, 50стр1</t>
  </si>
  <si>
    <t xml:space="preserve">Ожидается поставка с 26.02</t>
  </si>
  <si>
    <t xml:space="preserve">Плещеева ул, 4</t>
  </si>
  <si>
    <t xml:space="preserve">Домодедовская ул, 28</t>
  </si>
  <si>
    <t xml:space="preserve">Москва, Андропова пр-кт, 36</t>
  </si>
  <si>
    <t xml:space="preserve">Москва, Дежнева проезд, 21</t>
  </si>
  <si>
    <t xml:space="preserve">Москва, Кировоградская ул, 14</t>
  </si>
  <si>
    <t xml:space="preserve">Москва, Коломенская ул, 7стр1</t>
  </si>
  <si>
    <t xml:space="preserve">Москва, Нагатинская ул, 16</t>
  </si>
  <si>
    <t xml:space="preserve">Москва, Новоясеневский пр-кт, 11</t>
  </si>
  <si>
    <t xml:space="preserve">ожидается поставка с 29.11</t>
  </si>
  <si>
    <t xml:space="preserve">Москва, Осенний б-р, 12стр1</t>
  </si>
  <si>
    <t xml:space="preserve">Москва, Раменки ул, 3</t>
  </si>
  <si>
    <t xml:space="preserve">Москва, Тишинская пл, 1стр1</t>
  </si>
  <si>
    <t xml:space="preserve">Елецкая ул, дом № 15</t>
  </si>
  <si>
    <t xml:space="preserve">Москва, Бирюлевская ул, 51</t>
  </si>
  <si>
    <t xml:space="preserve">Москва, Кустанайская ул, 6</t>
  </si>
  <si>
    <t xml:space="preserve">Москва, Россошанский проезд, 3</t>
  </si>
  <si>
    <t xml:space="preserve">Москва, Старокачаловская ул, 1б</t>
  </si>
  <si>
    <t xml:space="preserve">Москва, Сходненская ул, 25</t>
  </si>
  <si>
    <t xml:space="preserve">Зеленоград, 1549</t>
  </si>
  <si>
    <t xml:space="preserve">ожидается поставка с 22.11.17</t>
  </si>
  <si>
    <t xml:space="preserve">Москва, Вавилова ул, 69/75</t>
  </si>
  <si>
    <t xml:space="preserve">Москва, Гарибальди ул, 23</t>
  </si>
  <si>
    <t xml:space="preserve">Москва, Голубинская ул, 5стр1</t>
  </si>
  <si>
    <t xml:space="preserve">ожидается поставка с 13.03</t>
  </si>
  <si>
    <t xml:space="preserve">Москва, Ленинградский пр-кт, 80стр17</t>
  </si>
  <si>
    <t xml:space="preserve">Москва, Маршала Бирюзова ул, 32</t>
  </si>
  <si>
    <t xml:space="preserve">Москва, Варшавское ш, 124</t>
  </si>
  <si>
    <t xml:space="preserve">Москва, Дмитровское ш, 89</t>
  </si>
  <si>
    <t xml:space="preserve">Москва, Киевского Вокзала пл, 2</t>
  </si>
  <si>
    <t xml:space="preserve">Москва, Миклухо-Маклая ул, 37</t>
  </si>
  <si>
    <t xml:space="preserve">Москва, Планерная ул, 7</t>
  </si>
  <si>
    <t xml:space="preserve">Ожидается поставка с 20.02</t>
  </si>
  <si>
    <t xml:space="preserve">Москва, Измайловское ш, 71</t>
  </si>
  <si>
    <t xml:space="preserve">Ожидается поставка с 15.12</t>
  </si>
  <si>
    <t xml:space="preserve">Реутов, Южная ул, 10а</t>
  </si>
  <si>
    <t xml:space="preserve">Москва, Адмирала Ушакова б-р, 7</t>
  </si>
  <si>
    <t xml:space="preserve">Москва, Удальцова ул, 42</t>
  </si>
  <si>
    <t xml:space="preserve">Москва, Столярный пер, 3стр6</t>
  </si>
  <si>
    <t xml:space="preserve">Москва, Азовская ул, 24стр3</t>
  </si>
  <si>
    <t xml:space="preserve">Москва, Братиславская ул, 12</t>
  </si>
  <si>
    <t xml:space="preserve">Москва, Голубинская ул, 28</t>
  </si>
  <si>
    <t xml:space="preserve">Москва, Алтуфьевское ш, 8</t>
  </si>
  <si>
    <t xml:space="preserve">Москва, Минская ул, 14А</t>
  </si>
  <si>
    <t xml:space="preserve">Москва, Пролетарский пр-кт, 19стр1</t>
  </si>
  <si>
    <t xml:space="preserve">Новокосинская ул, 14а</t>
  </si>
  <si>
    <t xml:space="preserve">Мира пр-кт, 188</t>
  </si>
  <si>
    <t xml:space="preserve">Шараповский пр., 2</t>
  </si>
  <si>
    <t xml:space="preserve">Алтуфьевское ш., 40</t>
  </si>
  <si>
    <t xml:space="preserve">Алтуфьевское ш., 95</t>
  </si>
  <si>
    <t xml:space="preserve">Хачатуряна ул., 7</t>
  </si>
  <si>
    <t xml:space="preserve">0.7 заблокированы в матрице</t>
  </si>
  <si>
    <t xml:space="preserve">Череповецкая ул., 17</t>
  </si>
  <si>
    <t xml:space="preserve">Андропова, 22</t>
  </si>
  <si>
    <t xml:space="preserve">Ленинградский пр-кт, 37Б</t>
  </si>
  <si>
    <t xml:space="preserve">Медынская ул., 7</t>
  </si>
  <si>
    <t xml:space="preserve">Ладожская ул., 13</t>
  </si>
  <si>
    <t xml:space="preserve">Люблинская ул., 102А</t>
  </si>
  <si>
    <t xml:space="preserve">Люблинская ул., 169</t>
  </si>
  <si>
    <t xml:space="preserve">Сходненская, 56</t>
  </si>
  <si>
    <t xml:space="preserve">Свердлова, 26</t>
  </si>
  <si>
    <t xml:space="preserve">Адмирала Лазарева, 24</t>
  </si>
  <si>
    <t xml:space="preserve">Дежнёва, 23</t>
  </si>
  <si>
    <t xml:space="preserve">Мск</t>
  </si>
  <si>
    <t xml:space="preserve">Nutti 700 г_шоколадно-молочная паста орех. с доб.какао </t>
  </si>
  <si>
    <t xml:space="preserve">Алтуфьво</t>
  </si>
  <si>
    <t xml:space="preserve">Москва, 84 км МКАД, 1стр3</t>
  </si>
  <si>
    <t xml:space="preserve">Гагаринский</t>
  </si>
  <si>
    <t xml:space="preserve">Москва, Вавилова ул, 3</t>
  </si>
  <si>
    <t xml:space="preserve">Сокольники</t>
  </si>
  <si>
    <t xml:space="preserve">Москва, Красносельская Верхн. ул, 3А</t>
  </si>
  <si>
    <t xml:space="preserve">Марьино</t>
  </si>
  <si>
    <t xml:space="preserve">Москва, Люблинская ул, 153</t>
  </si>
  <si>
    <t xml:space="preserve">Коммунарка</t>
  </si>
  <si>
    <t xml:space="preserve">Москва, МКАД 41-й км, 41</t>
  </si>
  <si>
    <t xml:space="preserve">Рублево</t>
  </si>
  <si>
    <t xml:space="preserve">Москва, Рублевское ш, 62</t>
  </si>
  <si>
    <t xml:space="preserve">Рязанский </t>
  </si>
  <si>
    <t xml:space="preserve">Москва, Рязанский пр-кт, 2стр2</t>
  </si>
  <si>
    <t xml:space="preserve">Сигнальный</t>
  </si>
  <si>
    <t xml:space="preserve">Москва, Сигнальный проезд, 17</t>
  </si>
  <si>
    <t xml:space="preserve">Лефортово</t>
  </si>
  <si>
    <t xml:space="preserve">Москва, Энтузиастов ш, 12</t>
  </si>
  <si>
    <t xml:space="preserve">Белая Дача</t>
  </si>
  <si>
    <t xml:space="preserve">Котельники, 1-й Покровский проезд, 5</t>
  </si>
  <si>
    <t xml:space="preserve">Химки</t>
  </si>
  <si>
    <t xml:space="preserve">Химки, м/р ИКЕА (МЕГА Химки), корпус 4</t>
  </si>
  <si>
    <t xml:space="preserve">Красногорск</t>
  </si>
  <si>
    <t xml:space="preserve">Красногорск, Красногорск МКАД 66 км, 1</t>
  </si>
  <si>
    <t xml:space="preserve">Вегас</t>
  </si>
  <si>
    <t xml:space="preserve">совхоза им Ленина, 24 км.МКАД (Вегас), 1</t>
  </si>
  <si>
    <t xml:space="preserve">Мытищи</t>
  </si>
  <si>
    <t xml:space="preserve">Мытищи, Осташковское ш, 1</t>
  </si>
  <si>
    <t xml:space="preserve">Марфино</t>
  </si>
  <si>
    <t xml:space="preserve">Марфино, Марфино, 110</t>
  </si>
  <si>
    <t xml:space="preserve">Авиапарк</t>
  </si>
  <si>
    <t xml:space="preserve"> Ходынский б-р, 4</t>
  </si>
  <si>
    <t xml:space="preserve">См</t>
  </si>
  <si>
    <t xml:space="preserve">Орехово-Зуева</t>
  </si>
  <si>
    <t xml:space="preserve">Якова Флиера ул, 4</t>
  </si>
  <si>
    <t xml:space="preserve">Филион</t>
  </si>
  <si>
    <t xml:space="preserve">Москва, Багратионовский проезд, 5</t>
  </si>
  <si>
    <t xml:space="preserve">Капитолий</t>
  </si>
  <si>
    <t xml:space="preserve">Москва, Вернадского пр-кт, 6</t>
  </si>
  <si>
    <t xml:space="preserve">Магазин закрыт на ремонт до 16.04</t>
  </si>
  <si>
    <t xml:space="preserve">Беляево</t>
  </si>
  <si>
    <t xml:space="preserve">Москва, Миклухо-Маклая ул, 32а</t>
  </si>
  <si>
    <t xml:space="preserve">Ленинградский</t>
  </si>
  <si>
    <t xml:space="preserve">Москва, Правобережная ул, 1</t>
  </si>
  <si>
    <t xml:space="preserve">Севастопольский</t>
  </si>
  <si>
    <t xml:space="preserve">Москва, Севастопольский пр-кт, 11Е</t>
  </si>
  <si>
    <t xml:space="preserve">Марьна Роща</t>
  </si>
  <si>
    <t xml:space="preserve">Москва, Шереметьевская ул, 20</t>
  </si>
  <si>
    <t xml:space="preserve">Кастанаевская, д. 54, корп. 3</t>
  </si>
  <si>
    <t xml:space="preserve">Ярцевская, дом 19</t>
  </si>
  <si>
    <t xml:space="preserve">Ленинградская область, Всеволожский район, Мурманское шоссе, 12 км, ТЦ "Мега"</t>
  </si>
  <si>
    <t xml:space="preserve">Ленинградская область, Всеволожский район, пересечение КАД и автодороги Санкт-Петербург-Скотное, ТЦ "Мега"</t>
  </si>
  <si>
    <t xml:space="preserve">ул.Боровая, 47</t>
  </si>
  <si>
    <t xml:space="preserve"> Торфяная дорога, д. 7</t>
  </si>
  <si>
    <t xml:space="preserve">ПОЗИЦИИ ЗАБЛОКИРОВАНЫ: Напиток ТЕДИ морковь малина яблоко 0.75L Нектар ТЕДИ морковь-персик-яблоко 0.3L Напиток сокосод ТЕДИ РАДУЖ МоркКиви0.3L Напиток сокосод ТЕДИ РАДУЖ МоркКлубн0.3L Какао-напиток LA FESTA горячий шоколад растворимый карамель(Россия)10*22г.</t>
  </si>
  <si>
    <t xml:space="preserve">Пулковское шоссе,25 ТЦ "Лето"</t>
  </si>
  <si>
    <t xml:space="preserve">пр.Культуры,41</t>
  </si>
  <si>
    <t xml:space="preserve"> ул. Седова, д. 11 А</t>
  </si>
  <si>
    <t xml:space="preserve">пр. Космонавтов,14</t>
  </si>
  <si>
    <t xml:space="preserve">пр.Коломяжский,19/2</t>
  </si>
  <si>
    <t xml:space="preserve">Нектар ТЕДИ морковь-яблоко-банан-клубника 0.3L</t>
  </si>
  <si>
    <t xml:space="preserve">Нектар ТЕДИ морковь-яблоко-банан-киви 0.3L</t>
  </si>
  <si>
    <t xml:space="preserve">Напиток сокосод ТЕДИ яблочный 0.3L</t>
  </si>
  <si>
    <t xml:space="preserve">Тымбарк Фруктовое путешествие Яблоко-Лайм-Кактус</t>
  </si>
  <si>
    <t xml:space="preserve">Тымбарк Вишня-Яблоко 0.25</t>
  </si>
  <si>
    <t xml:space="preserve">Тымбарк Лимон-Мята 0.25</t>
  </si>
  <si>
    <t xml:space="preserve">Какао Ван 200 г.</t>
  </si>
  <si>
    <t xml:space="preserve">Комментарии</t>
  </si>
  <si>
    <t xml:space="preserve">197022, Санкт-Петербург г, Академика Павлова ул, дом № 5</t>
  </si>
  <si>
    <t xml:space="preserve">191317, Санкт-Петербург г, Александра Невского пл, дом № 2</t>
  </si>
  <si>
    <t xml:space="preserve">Доступно к заказу 6 sku</t>
  </si>
  <si>
    <t xml:space="preserve">196158, Санкт-Петербург г, Звездная ул, дом № 1</t>
  </si>
  <si>
    <t xml:space="preserve">196191, Санкт-Петербург г, Конституции пл, дом № 7</t>
  </si>
  <si>
    <t xml:space="preserve">188661, Ленинградская обл, Всеволожский р-н, Новое Девяткино д, дом № 101</t>
  </si>
  <si>
    <t xml:space="preserve">192007, Санкт-Петербург г, Лиговский пр-кт, дом № 153</t>
  </si>
  <si>
    <t xml:space="preserve">190005, Санкт-Петербург г, Обводного Канала наб, дом № 118</t>
  </si>
  <si>
    <t xml:space="preserve">190000, Санкт-Петербург г, Белы Куна ул, дом № 3</t>
  </si>
  <si>
    <t xml:space="preserve">197374, Санкт-Петербург г, Савушкина ул, дом № 126</t>
  </si>
  <si>
    <t xml:space="preserve">Доступно к заказу 9 sku</t>
  </si>
  <si>
    <t xml:space="preserve">190000, Санкт-Петербург г, Бухарестская ул, дом № 32</t>
  </si>
  <si>
    <t xml:space="preserve">192281, Санкт-Петербург г, Малая Балканская ул, дом № 17</t>
  </si>
  <si>
    <t xml:space="preserve">198206, Санкт-Петербург г, Петергофское ш, дом № 51</t>
  </si>
  <si>
    <t xml:space="preserve">199106, Санкт-Петербург г, Большой В.О. пр-кт, дом № 68</t>
  </si>
  <si>
    <t xml:space="preserve">197373, Санкт-Петербург г, Долгоозерная ул, дом № 14</t>
  </si>
  <si>
    <t xml:space="preserve">197373, Санкт-Петербург г, Планерная ул, дом № 59</t>
  </si>
  <si>
    <t xml:space="preserve">190000, Санкт-Петербург г, Полюстровский пр-кт, дом № 84А</t>
  </si>
  <si>
    <t xml:space="preserve">Ожидается поставка с 01.03</t>
  </si>
  <si>
    <t xml:space="preserve">Нектар ТЕДИ морковь-банан-яблоко-киви 0.3L</t>
  </si>
  <si>
    <t xml:space="preserve">Напиток сокосод ТЕДИ вишневый 0.3L</t>
  </si>
  <si>
    <t xml:space="preserve">Напиток сокосод ТЕДИ апельсиновый - нектар 0.3L</t>
  </si>
  <si>
    <t xml:space="preserve">Теди пюре Персик-Морковь, второй завтрак</t>
  </si>
  <si>
    <t xml:space="preserve">Теди пюре Морковь-Яблоко-Банан, второй завтрак</t>
  </si>
  <si>
    <t xml:space="preserve">Теди пюре Яблоко-Банан, второй завтрак</t>
  </si>
  <si>
    <t xml:space="preserve">Теди пюре Морковь-Яблоко-Банан-Клубника, второй завтрак</t>
  </si>
  <si>
    <t xml:space="preserve">Пюре Теди baby Яблоко-абрикос с рисовой кашей</t>
  </si>
  <si>
    <t xml:space="preserve">Nutti шоколадно-молочная Duo паста орех.330 г</t>
  </si>
  <si>
    <t xml:space="preserve">Шок-мол. Паста Дуо "Мультимикс" 200 г</t>
  </si>
  <si>
    <t xml:space="preserve">Хрен столовый Krakus 190 г</t>
  </si>
  <si>
    <t xml:space="preserve">Кол-во SKU</t>
  </si>
  <si>
    <t xml:space="preserve">ул. Боткинская, д.15/1</t>
  </si>
  <si>
    <t xml:space="preserve">ул. Варшавская, д. 6</t>
  </si>
  <si>
    <t xml:space="preserve">пр. Владимирский, 13/15</t>
  </si>
  <si>
    <t xml:space="preserve">пр. Вознесенский, д. 30</t>
  </si>
  <si>
    <t xml:space="preserve">пр. Каменноостровский, д. 59</t>
  </si>
  <si>
    <t xml:space="preserve">пер. Конюшенный, д.1</t>
  </si>
  <si>
    <t xml:space="preserve">пр. Комендантcкий, д. 17</t>
  </si>
  <si>
    <t xml:space="preserve">пр. Королева д.34/2</t>
  </si>
  <si>
    <t xml:space="preserve">пр. Лесной д. 32</t>
  </si>
  <si>
    <t xml:space="preserve">Пюре выведено из матрицы</t>
  </si>
  <si>
    <t xml:space="preserve">ул. Полозова, д. 2</t>
  </si>
  <si>
    <t xml:space="preserve">ул. Садовая, д. 100</t>
  </si>
  <si>
    <t xml:space="preserve">пр. Среднеохтинский, 18</t>
  </si>
  <si>
    <t xml:space="preserve">пр. Ленинский, д. 106/3</t>
  </si>
  <si>
    <t xml:space="preserve">пр. Вeтеранов, д. 114, к. 1</t>
  </si>
  <si>
    <t xml:space="preserve">ул. Большая Морская, д. 28</t>
  </si>
  <si>
    <t xml:space="preserve">ул. Гатчинская, д. 18</t>
  </si>
  <si>
    <t xml:space="preserve">ул. Ушинского, д. 4, корп.3</t>
  </si>
  <si>
    <t xml:space="preserve">ул. Мытнинская, д. 4/48</t>
  </si>
  <si>
    <t xml:space="preserve">пр. Суворовский, д. 3/5</t>
  </si>
  <si>
    <t xml:space="preserve">ул. Коллонтай, д. 24</t>
  </si>
  <si>
    <t xml:space="preserve">пр. Большой В.О., д. 62</t>
  </si>
  <si>
    <t xml:space="preserve">Ожидается поставка с 28.12</t>
  </si>
  <si>
    <t xml:space="preserve">ул. Кирочная, д.18</t>
  </si>
  <si>
    <t xml:space="preserve">5-й Предпортовый проезд, д.1</t>
  </si>
  <si>
    <t xml:space="preserve">ул. Большая Конюшенная, д. 4-6-8</t>
  </si>
  <si>
    <t xml:space="preserve">ул. Коммуны, д. 63</t>
  </si>
  <si>
    <t xml:space="preserve">пр. Космонавтов д.65, корп. 2</t>
  </si>
  <si>
    <t xml:space="preserve">ул. Латышских Стрелков, д. 1</t>
  </si>
  <si>
    <t xml:space="preserve">ул. Садовая, д. 39-41</t>
  </si>
  <si>
    <t xml:space="preserve">пр. Народного Ополчения, д. 10</t>
  </si>
  <si>
    <t xml:space="preserve">Ожидается поставка с 31.01</t>
  </si>
  <si>
    <t xml:space="preserve">пр. Загородный, д. 25/16</t>
  </si>
  <si>
    <t xml:space="preserve">пр. Московский, д. 70</t>
  </si>
  <si>
    <t xml:space="preserve">ул. Турку, д. 11/2</t>
  </si>
  <si>
    <t xml:space="preserve">ул. Димитрова, д. 1</t>
  </si>
  <si>
    <t xml:space="preserve">пр. Маршала Блюхера, д. 40</t>
  </si>
  <si>
    <t xml:space="preserve">пр. Константиновский, д. 20 А</t>
  </si>
  <si>
    <t xml:space="preserve">пр. Ю. Гагарина, д. 24</t>
  </si>
  <si>
    <t xml:space="preserve">ул. Савушкина, д. 37</t>
  </si>
  <si>
    <t xml:space="preserve">г. Коммунар, ул. Советская д.8</t>
  </si>
  <si>
    <t xml:space="preserve">г. Сестрорецк, ул. Воскова, д.10</t>
  </si>
  <si>
    <t xml:space="preserve">г. Ломоносов, ул. Ж.Антоненко 6/1</t>
  </si>
  <si>
    <t xml:space="preserve">Ожидается поставка с 26.01</t>
  </si>
  <si>
    <t xml:space="preserve">г. Петергоф, Ропшинское ш., д. 1А</t>
  </si>
  <si>
    <t xml:space="preserve">г. Павловск, ул. Слуцкая, д.15</t>
  </si>
  <si>
    <t xml:space="preserve">Ожидается поставка с 22.02</t>
  </si>
  <si>
    <t xml:space="preserve">г. Пушкин, ул. Арх. Данини, д.5</t>
  </si>
  <si>
    <t xml:space="preserve">г. Пушкин, Петербургское шоссе, 15</t>
  </si>
  <si>
    <t xml:space="preserve">п. Мурино, бул. Менделеева, 7/2</t>
  </si>
  <si>
    <t xml:space="preserve">Ожидается поставка с 24.11</t>
  </si>
  <si>
    <t xml:space="preserve">пос. Понтонный, ул. Заводская, д.18</t>
  </si>
  <si>
    <t xml:space="preserve">пос. им. Свердлова, Западный проезд, д.15 к.1</t>
  </si>
  <si>
    <t xml:space="preserve">д. Кудрово, ул. Венская, д.4/2</t>
  </si>
  <si>
    <t xml:space="preserve">д. Кудрово, пр. Европейский, д.9 к.2</t>
  </si>
  <si>
    <t xml:space="preserve">д. Янино-1, ул. Кольцевая д.7</t>
  </si>
  <si>
    <t xml:space="preserve">ул. Кременчугская, 9/1</t>
  </si>
  <si>
    <t xml:space="preserve">Начало</t>
  </si>
  <si>
    <t xml:space="preserve">Праздники</t>
  </si>
  <si>
    <t xml:space="preserve">Гиперглобус</t>
  </si>
  <si>
    <t xml:space="preserve">Перекрёсток</t>
  </si>
  <si>
    <t xml:space="preserve">Реаль</t>
  </si>
  <si>
    <t xml:space="preserve">Название сети</t>
  </si>
  <si>
    <t xml:space="preserve">Ассортимент</t>
  </si>
  <si>
    <t xml:space="preserve">ООО "О'КЕЙ"</t>
  </si>
  <si>
    <t xml:space="preserve">Теди 0,3_РАДУЖНЫЙ морковь-яблоко-банан-КЛУБНИКА </t>
  </si>
  <si>
    <t xml:space="preserve">ЗАО "Торговый дом "ПЕРЕКРЕСТОК" г.Москва Теди</t>
  </si>
  <si>
    <t xml:space="preserve">ООО "АТАК" г.Москва</t>
  </si>
  <si>
    <t xml:space="preserve">LA FESTA "Горячий шоколад" 22г*10 шт_напиток раствор. с какао_Классический "Classico"</t>
  </si>
  <si>
    <t xml:space="preserve">ООО "АШАН"</t>
  </si>
  <si>
    <t xml:space="preserve">Теди 0,75_морковь-малина-яблоко - напиток сокосодержащий</t>
  </si>
  <si>
    <t xml:space="preserve">ООО "БИЛЛА"</t>
  </si>
  <si>
    <t xml:space="preserve">Теди 0,75_Морковь - нектар </t>
  </si>
  <si>
    <t xml:space="preserve">Теди 0,75_Морковь-малина-яблоко - напиток сокосодержащий</t>
  </si>
  <si>
    <t xml:space="preserve">ВЕРНЫЙ</t>
  </si>
  <si>
    <t xml:space="preserve">ООО "Гиперглобус"</t>
  </si>
  <si>
    <t xml:space="preserve">LA FESTA "Cappuccino" напиток растворимый с натуральным кофе_ "Maximo"_27г*10шт</t>
  </si>
  <si>
    <t xml:space="preserve">Теди 0,75_Морковь - нектар</t>
  </si>
  <si>
    <t xml:space="preserve">Теди 0,75_Морковь-персик-яблоко - нектар</t>
  </si>
  <si>
    <t xml:space="preserve">ЗАО "ТАНДЕР" г.Краснодар DRY</t>
  </si>
  <si>
    <t xml:space="preserve">LA FESTA "Cappuccino" напиток растворимый с натуральным кофе _Классический_12,5г*10шт</t>
  </si>
  <si>
    <t xml:space="preserve">LA FESTA "Cappuccino" напиток растворимый с натуральным кофе _Шоколадный_12,5г*10шт</t>
  </si>
  <si>
    <t xml:space="preserve">LA FESTA "Cappuccino" напиток растворимый с натуральным кофе  _Сливочный_12,5г*10шт</t>
  </si>
  <si>
    <t xml:space="preserve">"Бруми" напиток с какао раствор.витамизированный ПЕТ 250 г</t>
  </si>
  <si>
    <t xml:space="preserve">ЗАО "ТАНДЕР" г.Краснодар WET</t>
  </si>
  <si>
    <t xml:space="preserve">Теди 0,3_Морковь-персик-яблоко - нектар </t>
  </si>
  <si>
    <t xml:space="preserve">Теди 0,75_Морковь-банан-яблоко - нектар </t>
  </si>
  <si>
    <t xml:space="preserve">ООО "Лента" г.С-Петербург</t>
  </si>
  <si>
    <t xml:space="preserve">LA FESTA "Cappuccino" напиток растворимый с натуральным кофе_Карамельный_12,5г*10шт</t>
  </si>
  <si>
    <t xml:space="preserve">"Ekoland" растворимый чайный напиток_15г*10шт_Имбирный чай с апельсином</t>
  </si>
  <si>
    <t xml:space="preserve">"Ekoland" растворимый чайный напиток_15г*10шт_Имбирный чай с лимоном и медом</t>
  </si>
  <si>
    <t xml:space="preserve">Теди 0,75_морковь-банан-яблоко - нектар</t>
  </si>
  <si>
    <t xml:space="preserve">Теди 0,3_мультифрукт - нектар                                 </t>
  </si>
  <si>
    <t xml:space="preserve">"VAN" какао - порошок 200 г 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</si>
</sst>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/MM/YY"/>
    <numFmt numFmtId="166" formatCode="DD/MM/YYYY"/>
    <numFmt numFmtId="167" formatCode="0%"/>
    <numFmt numFmtId="168" formatCode="0"/>
    <numFmt numFmtId="169" formatCode="#,##0"/>
    <numFmt numFmtId="170" formatCode="0.0%"/>
    <numFmt numFmtId="171" formatCode="0.00%"/>
    <numFmt numFmtId="172" formatCode="0.00"/>
    <numFmt numFmtId="173" formatCode="# ?/?"/>
    <numFmt numFmtId="174" formatCode="#,##0.00"/>
    <numFmt numFmtId="175" formatCode="General_)"/>
  </numFmts>
  <fonts count="3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204"/>
    </font>
    <font>
      <b val="true"/>
      <sz val="10"/>
      <name val="Arial"/>
      <family val="2"/>
      <charset val="204"/>
    </font>
    <font>
      <i val="true"/>
      <sz val="12"/>
      <color rgb="FFFFFFFF"/>
      <name val="Arial"/>
      <family val="2"/>
      <charset val="204"/>
    </font>
    <font>
      <b val="true"/>
      <u val="single"/>
      <sz val="11"/>
      <color rgb="FF33CCCC"/>
      <name val="Calibri"/>
      <family val="2"/>
      <charset val="204"/>
    </font>
    <font>
      <b val="true"/>
      <i val="true"/>
      <sz val="12"/>
      <name val="Arial"/>
      <family val="2"/>
      <charset val="204"/>
    </font>
    <font>
      <sz val="10"/>
      <name val="Arial"/>
      <family val="2"/>
      <charset val="204"/>
    </font>
    <font>
      <b val="true"/>
      <u val="single"/>
      <sz val="11"/>
      <color rgb="FF33CCCC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2"/>
      <color rgb="FFFFFFFF"/>
      <name val="Arial"/>
      <family val="2"/>
      <charset val="204"/>
    </font>
    <font>
      <sz val="10"/>
      <color rgb="FF000000"/>
      <name val="Calibri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204"/>
    </font>
    <font>
      <sz val="8"/>
      <color rgb="FF000000"/>
      <name val="Tahoma"/>
      <family val="2"/>
      <charset val="204"/>
    </font>
    <font>
      <sz val="8"/>
      <name val="Tahoma"/>
      <family val="2"/>
      <charset val="204"/>
    </font>
    <font>
      <sz val="10"/>
      <name val="Arial"/>
      <family val="2"/>
      <charset val="1"/>
    </font>
    <font>
      <sz val="11"/>
      <name val="Cambria"/>
      <family val="1"/>
      <charset val="1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878787"/>
      </patternFill>
    </fill>
    <fill>
      <patternFill patternType="solid">
        <fgColor rgb="FFC0C0C0"/>
        <bgColor rgb="FFDDD9C3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BEA413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70AD47"/>
      </patternFill>
    </fill>
    <fill>
      <patternFill patternType="solid">
        <fgColor rgb="FFDDD9C3"/>
        <bgColor rgb="FFDCE6F2"/>
      </patternFill>
    </fill>
    <fill>
      <patternFill patternType="solid">
        <fgColor rgb="FFDCE6F2"/>
        <bgColor rgb="FFDDD9C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3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9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9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40"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DB3E2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5B9BD5"/>
      <rgbColor rgb="FFC0C0C0"/>
      <rgbColor rgb="FF808080"/>
      <rgbColor rgb="FFA5A5A5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8DB3E2"/>
      <rgbColor rgb="FFFF99CC"/>
      <rgbColor rgb="FFCC99FF"/>
      <rgbColor rgb="FFFFC7CE"/>
      <rgbColor rgb="FF4472C4"/>
      <rgbColor rgb="FF33CCCC"/>
      <rgbColor rgb="FF92D050"/>
      <rgbColor rgb="FFFFC000"/>
      <rgbColor rgb="FFBEA413"/>
      <rgbColor rgb="FFED7D31"/>
      <rgbColor rgb="FF4A7EBB"/>
      <rgbColor rgb="FF878787"/>
      <rgbColor rgb="FF003366"/>
      <rgbColor rgb="FF70AD47"/>
      <rgbColor rgb="FF0C5922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07071930249455"/>
          <c:y val="0.0589336661911555"/>
          <c:w val="0.943857471542746"/>
          <c:h val="0.841565620542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'Динамика ТТ'!$C$60</c:f>
              <c:strCache>
                <c:ptCount val="1"/>
                <c:pt idx="0">
                  <c:v>02.03.18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ТТ'!$C$61:$C$69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'Динамика ТТ'!$D$60</c:f>
              <c:strCache>
                <c:ptCount val="1"/>
                <c:pt idx="0">
                  <c:v>03.03.18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ТТ'!$D$61:$D$69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'Динамика ТТ'!$E$60</c:f>
              <c:strCache>
                <c:ptCount val="1"/>
                <c:pt idx="0">
                  <c:v>04.03.18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ТТ'!$E$61:$E$69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'Динамика ТТ'!$F$60</c:f>
              <c:strCache>
                <c:ptCount val="1"/>
                <c:pt idx="0">
                  <c:v>05.03.18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ТТ'!$F$61:$F$69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'Динамика ТТ'!$G$60</c:f>
              <c:strCache>
                <c:ptCount val="1"/>
                <c:pt idx="0">
                  <c:v>06.03.18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ТТ'!$G$61:$G$69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'Динамика ТТ'!$H$60</c:f>
              <c:strCache>
                <c:ptCount val="1"/>
                <c:pt idx="0">
                  <c:v>07.03.18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ТТ'!$H$61:$H$69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'Динамика ТТ'!$I$60</c:f>
              <c:strCache>
                <c:ptCount val="1"/>
                <c:pt idx="0">
                  <c:v>08.03.18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ТТ'!$I$61:$I$69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'Динамика ТТ'!$J$60</c:f>
              <c:strCache>
                <c:ptCount val="1"/>
                <c:pt idx="0">
                  <c:v>09.03.18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ТТ'!$J$61:$J$69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'Динамика ТТ'!$K$60</c:f>
              <c:strCache>
                <c:ptCount val="1"/>
                <c:pt idx="0">
                  <c:v>10.03.18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ТТ'!$K$61:$K$69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'Динамика ТТ'!$L$60</c:f>
              <c:strCache>
                <c:ptCount val="1"/>
                <c:pt idx="0">
                  <c:v>11.03.18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ТТ'!$L$61:$L$69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'Динамика ТТ'!$M$60</c:f>
              <c:strCache>
                <c:ptCount val="1"/>
                <c:pt idx="0">
                  <c:v>12.03.18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ТТ'!$M$61:$M$69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'Динамика ТТ'!$N$60</c:f>
              <c:strCache>
                <c:ptCount val="1"/>
                <c:pt idx="0">
                  <c:v>13.03.18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ТТ'!$N$61:$N$69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'Динамика ТТ'!$O$60</c:f>
              <c:strCache>
                <c:ptCount val="1"/>
                <c:pt idx="0">
                  <c:v>14.03.18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ТТ'!$O$61:$O$69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'Динамика ТТ'!$P$60</c:f>
              <c:strCache>
                <c:ptCount val="1"/>
                <c:pt idx="0">
                  <c:v>15.03.18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ТТ'!$P$61:$P$69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'Динамика ТТ'!$Q$60</c:f>
              <c:strCache>
                <c:ptCount val="1"/>
                <c:pt idx="0">
                  <c:v>16.03.18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ТТ'!$Q$61:$Q$69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'Динамика ТТ'!$R$60</c:f>
              <c:strCache>
                <c:ptCount val="1"/>
                <c:pt idx="0">
                  <c:v>17.03.18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ТТ'!$R$61:$R$69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'Динамика ТТ'!$S$60</c:f>
              <c:strCache>
                <c:ptCount val="1"/>
                <c:pt idx="0">
                  <c:v>18.03.18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ТТ'!$S$61:$S$69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'Динамика ТТ'!$T$60</c:f>
              <c:strCache>
                <c:ptCount val="1"/>
                <c:pt idx="0">
                  <c:v>19.03.18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ТТ'!$T$61:$T$69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'Динамика ТТ'!$U$60</c:f>
              <c:strCache>
                <c:ptCount val="1"/>
                <c:pt idx="0">
                  <c:v>20.03.18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ТТ'!$U$61:$U$69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'Динамика ТТ'!$V$60</c:f>
              <c:strCache>
                <c:ptCount val="1"/>
                <c:pt idx="0">
                  <c:v>21.03.18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ТТ'!$V$61:$V$69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0"/>
          <c:order val="20"/>
          <c:tx>
            <c:strRef>
              <c:f>'Динамика ТТ'!$W$60</c:f>
              <c:strCache>
                <c:ptCount val="1"/>
                <c:pt idx="0">
                  <c:v>22.03.18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ТТ'!$W$61:$W$69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'Динамика ТТ'!$X$60</c:f>
              <c:strCache>
                <c:ptCount val="1"/>
                <c:pt idx="0">
                  <c:v>23.03.18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ТТ'!$X$61:$X$69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'Динамика ТТ'!$Y$60</c:f>
              <c:strCache>
                <c:ptCount val="1"/>
                <c:pt idx="0">
                  <c:v>24.03.18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ТТ'!$Y$61:$Y$69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3"/>
          <c:order val="23"/>
          <c:tx>
            <c:strRef>
              <c:f>'Динамика ТТ'!$Z$60</c:f>
              <c:strCache>
                <c:ptCount val="1"/>
                <c:pt idx="0">
                  <c:v>25.03.18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ТТ'!$Z$61:$Z$69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4"/>
          <c:order val="24"/>
          <c:tx>
            <c:strRef>
              <c:f>'Динамика ТТ'!$AA$60</c:f>
              <c:strCache>
                <c:ptCount val="1"/>
                <c:pt idx="0">
                  <c:v>26.03.18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ТТ'!$AA$61:$AA$69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'Динамика ТТ'!$AB$60</c:f>
              <c:strCache>
                <c:ptCount val="1"/>
                <c:pt idx="0">
                  <c:v>27.03.18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ТТ'!$AB$61:$AB$69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ser>
          <c:idx val="26"/>
          <c:order val="26"/>
          <c:tx>
            <c:strRef>
              <c:f>'Динамика ТТ'!$AC$60</c:f>
              <c:strCache>
                <c:ptCount val="1"/>
                <c:pt idx="0">
                  <c:v>28.03.18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ТТ'!$AC$61:$AC$69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ser>
          <c:idx val="27"/>
          <c:order val="27"/>
          <c:tx>
            <c:strRef>
              <c:f>'Динамика ТТ'!$AD$60</c:f>
              <c:strCache>
                <c:ptCount val="1"/>
                <c:pt idx="0">
                  <c:v>29.03.18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ТТ'!$AD$61:$AD$69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ser>
          <c:idx val="28"/>
          <c:order val="28"/>
          <c:tx>
            <c:strRef>
              <c:f>'Динамика ТТ'!$AE$60</c:f>
              <c:strCache>
                <c:ptCount val="1"/>
                <c:pt idx="0">
                  <c:v>30.03.18</c:v>
                </c:pt>
              </c:strCache>
            </c:strRef>
          </c:tx>
          <c:spPr>
            <a:solidFill>
              <a:srgbClr val="bea41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ТТ'!$A$62:$A$69</c:f>
              <c:strCache>
                <c:ptCount val="8"/>
                <c:pt idx="0">
                  <c:v>Призма</c:v>
                </c:pt>
                <c:pt idx="1">
                  <c:v>Лента</c:v>
                </c:pt>
                <c:pt idx="2">
                  <c:v>Карусель</c:v>
                </c:pt>
                <c:pt idx="3">
                  <c:v>Ашан </c:v>
                </c:pt>
                <c:pt idx="4">
                  <c:v>Реалъ</c:v>
                </c:pt>
                <c:pt idx="5">
                  <c:v>Метро</c:v>
                </c:pt>
                <c:pt idx="6">
                  <c:v>Окей</c:v>
                </c:pt>
                <c:pt idx="7">
                  <c:v>Любавушка</c:v>
                </c:pt>
              </c:strCache>
            </c:strRef>
          </c:cat>
          <c:val>
            <c:numRef>
              <c:f>'Динамика ТТ'!$AE$61:$AE$69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gapWidth val="150"/>
        <c:overlap val="0"/>
        <c:axId val="53905504"/>
        <c:axId val="15492812"/>
      </c:barChart>
      <c:catAx>
        <c:axId val="539055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492812"/>
        <c:crosses val="autoZero"/>
        <c:auto val="1"/>
        <c:lblAlgn val="ctr"/>
        <c:lblOffset val="100"/>
      </c:catAx>
      <c:valAx>
        <c:axId val="15492812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numFmt formatCode="0%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055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69583973818615"/>
          <c:y val="0.0603041988003428"/>
          <c:w val="0.953699112411365"/>
          <c:h val="0.838046272493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'Динамика ТТ'!$B$26</c:f>
              <c:strCache>
                <c:ptCount val="1"/>
                <c:pt idx="0">
                  <c:v>01.03.18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ТТ'!$B$27:$B$36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'Динамика ТТ'!$C$26</c:f>
              <c:strCache>
                <c:ptCount val="1"/>
                <c:pt idx="0">
                  <c:v>02.03.18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ТТ'!$C$27:$C$36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'Динамика ТТ'!$D$26</c:f>
              <c:strCache>
                <c:ptCount val="1"/>
                <c:pt idx="0">
                  <c:v>03.03.18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ТТ'!$D$27:$D$36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'Динамика ТТ'!$E$26</c:f>
              <c:strCache>
                <c:ptCount val="1"/>
                <c:pt idx="0">
                  <c:v>04.03.18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ТТ'!$E$27:$E$36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'Динамика ТТ'!$F$26</c:f>
              <c:strCache>
                <c:ptCount val="1"/>
                <c:pt idx="0">
                  <c:v>05.03.18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ТТ'!$F$27:$F$36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'Динамика ТТ'!$G$26</c:f>
              <c:strCache>
                <c:ptCount val="1"/>
                <c:pt idx="0">
                  <c:v>06.03.18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ТТ'!$G$27:$G$36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'Динамика ТТ'!$H$26</c:f>
              <c:strCache>
                <c:ptCount val="1"/>
                <c:pt idx="0">
                  <c:v>07.03.18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ТТ'!$H$27:$H$36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'Динамика ТТ'!$I$26</c:f>
              <c:strCache>
                <c:ptCount val="1"/>
                <c:pt idx="0">
                  <c:v>08.03.18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ТТ'!$I$27:$I$36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'Динамика ТТ'!$J$26</c:f>
              <c:strCache>
                <c:ptCount val="1"/>
                <c:pt idx="0">
                  <c:v>09.03.18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ТТ'!$J$27:$J$36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'Динамика ТТ'!$K$26</c:f>
              <c:strCache>
                <c:ptCount val="1"/>
                <c:pt idx="0">
                  <c:v>10.03.18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ТТ'!$K$27:$K$36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'Динамика ТТ'!$L$26</c:f>
              <c:strCache>
                <c:ptCount val="1"/>
                <c:pt idx="0">
                  <c:v>11.03.18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ТТ'!$L$27:$L$36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'Динамика ТТ'!$M$26</c:f>
              <c:strCache>
                <c:ptCount val="1"/>
                <c:pt idx="0">
                  <c:v>12.03.18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ТТ'!$M$27:$M$36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'Динамика ТТ'!$N$26</c:f>
              <c:strCache>
                <c:ptCount val="1"/>
                <c:pt idx="0">
                  <c:v>13.03.18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ТТ'!$N$27:$N$36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'Динамика ТТ'!$O$26</c:f>
              <c:strCache>
                <c:ptCount val="1"/>
                <c:pt idx="0">
                  <c:v>14.03.18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ТТ'!$O$27:$O$36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'Динамика ТТ'!$P$26</c:f>
              <c:strCache>
                <c:ptCount val="1"/>
                <c:pt idx="0">
                  <c:v>15.03.18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ТТ'!$P$27:$P$36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'Динамика ТТ'!$Q$26</c:f>
              <c:strCache>
                <c:ptCount val="1"/>
                <c:pt idx="0">
                  <c:v>16.03.18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ТТ'!$Q$27:$Q$36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'Динамика ТТ'!$R$26</c:f>
              <c:strCache>
                <c:ptCount val="1"/>
                <c:pt idx="0">
                  <c:v>17.03.18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ТТ'!$R$27:$R$36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'Динамика ТТ'!$S$26</c:f>
              <c:strCache>
                <c:ptCount val="1"/>
                <c:pt idx="0">
                  <c:v>18.03.18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ТТ'!$S$27:$S$36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'Динамика ТТ'!$T$26</c:f>
              <c:strCache>
                <c:ptCount val="1"/>
                <c:pt idx="0">
                  <c:v>19.03.18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ТТ'!$T$27:$T$36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'Динамика ТТ'!$U$26</c:f>
              <c:strCache>
                <c:ptCount val="1"/>
                <c:pt idx="0">
                  <c:v>20.03.18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ТТ'!$U$27:$U$36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0"/>
          <c:order val="20"/>
          <c:tx>
            <c:strRef>
              <c:f>'Динамика ТТ'!$V$26</c:f>
              <c:strCache>
                <c:ptCount val="1"/>
                <c:pt idx="0">
                  <c:v>21.03.18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ТТ'!$V$27:$V$36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'Динамика ТТ'!$W$26</c:f>
              <c:strCache>
                <c:ptCount val="1"/>
                <c:pt idx="0">
                  <c:v>22.03.18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ТТ'!$W$27:$W$36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'Динамика ТТ'!$X$26</c:f>
              <c:strCache>
                <c:ptCount val="1"/>
                <c:pt idx="0">
                  <c:v>23.03.18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ТТ'!$X$27:$X$36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3"/>
          <c:order val="23"/>
          <c:tx>
            <c:strRef>
              <c:f>'Динамика ТТ'!$Y$26</c:f>
              <c:strCache>
                <c:ptCount val="1"/>
                <c:pt idx="0">
                  <c:v>24.03.18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ТТ'!$Y$27:$Y$36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4"/>
          <c:order val="24"/>
          <c:tx>
            <c:strRef>
              <c:f>'Динамика ТТ'!$Z$26</c:f>
              <c:strCache>
                <c:ptCount val="1"/>
                <c:pt idx="0">
                  <c:v>25.03.18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ТТ'!$Z$27:$Z$36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'Динамика ТТ'!$AA$26</c:f>
              <c:strCache>
                <c:ptCount val="1"/>
                <c:pt idx="0">
                  <c:v>26.03.18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ТТ'!$AA$27:$AA$36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6"/>
          <c:order val="26"/>
          <c:tx>
            <c:strRef>
              <c:f>'Динамика ТТ'!$AB$26</c:f>
              <c:strCache>
                <c:ptCount val="1"/>
                <c:pt idx="0">
                  <c:v>27.03.18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ТТ'!$AB$27:$AB$36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27"/>
          <c:order val="27"/>
          <c:tx>
            <c:strRef>
              <c:f>'Динамика ТТ'!$AC$26</c:f>
              <c:strCache>
                <c:ptCount val="1"/>
                <c:pt idx="0">
                  <c:v>28.03.18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ТТ'!$AC$27:$AC$36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28"/>
          <c:order val="28"/>
          <c:tx>
            <c:strRef>
              <c:f>'Динамика ТТ'!$AD$26</c:f>
              <c:strCache>
                <c:ptCount val="1"/>
                <c:pt idx="0">
                  <c:v>29.03.18</c:v>
                </c:pt>
              </c:strCache>
            </c:strRef>
          </c:tx>
          <c:spPr>
            <a:solidFill>
              <a:srgbClr val="bea41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ТТ'!$AD$27:$AD$36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29"/>
          <c:order val="29"/>
          <c:tx>
            <c:strRef>
              <c:f>'Динамика ТТ'!$AE$26</c:f>
              <c:strCache>
                <c:ptCount val="1"/>
                <c:pt idx="0">
                  <c:v>30.03.18</c:v>
                </c:pt>
              </c:strCache>
            </c:strRef>
          </c:tx>
          <c:spPr>
            <a:solidFill>
              <a:srgbClr val="0c592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ТТ'!$AE$27:$AE$36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50"/>
        <c:overlap val="0"/>
        <c:axId val="78062156"/>
        <c:axId val="9284993"/>
      </c:barChart>
      <c:catAx>
        <c:axId val="780621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84993"/>
        <c:crosses val="autoZero"/>
        <c:auto val="1"/>
        <c:lblAlgn val="ctr"/>
        <c:lblOffset val="100"/>
      </c:catAx>
      <c:valAx>
        <c:axId val="9284993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numFmt formatCode="0%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0621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'Динамика ТТ'!$A$5</c:f>
              <c:strCache>
                <c:ptCount val="1"/>
                <c:pt idx="0">
                  <c:v>Москва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ТТ'!$B$4:$AF$4</c:f>
              <c:strCache>
                <c:ptCount val="31"/>
                <c:pt idx="0">
                  <c:v>01.03.18</c:v>
                </c:pt>
                <c:pt idx="1">
                  <c:v>02.03.18</c:v>
                </c:pt>
                <c:pt idx="2">
                  <c:v>03.03.18</c:v>
                </c:pt>
                <c:pt idx="3">
                  <c:v>04.03.18</c:v>
                </c:pt>
                <c:pt idx="4">
                  <c:v>05.03.18</c:v>
                </c:pt>
                <c:pt idx="5">
                  <c:v>06.03.18</c:v>
                </c:pt>
                <c:pt idx="6">
                  <c:v>07.03.18</c:v>
                </c:pt>
                <c:pt idx="7">
                  <c:v>08.03.18</c:v>
                </c:pt>
                <c:pt idx="8">
                  <c:v>09.03.18</c:v>
                </c:pt>
                <c:pt idx="9">
                  <c:v>10.03.18</c:v>
                </c:pt>
                <c:pt idx="10">
                  <c:v>11.03.18</c:v>
                </c:pt>
                <c:pt idx="11">
                  <c:v>12.03.18</c:v>
                </c:pt>
                <c:pt idx="12">
                  <c:v>13.03.18</c:v>
                </c:pt>
                <c:pt idx="13">
                  <c:v>14.03.18</c:v>
                </c:pt>
                <c:pt idx="14">
                  <c:v>15.03.18</c:v>
                </c:pt>
                <c:pt idx="15">
                  <c:v>16.03.18</c:v>
                </c:pt>
                <c:pt idx="16">
                  <c:v>17.03.18</c:v>
                </c:pt>
                <c:pt idx="17">
                  <c:v>18.03.18</c:v>
                </c:pt>
                <c:pt idx="18">
                  <c:v>19.03.18</c:v>
                </c:pt>
                <c:pt idx="19">
                  <c:v>20.03.18</c:v>
                </c:pt>
                <c:pt idx="20">
                  <c:v>21.03.18</c:v>
                </c:pt>
                <c:pt idx="21">
                  <c:v>22.03.18</c:v>
                </c:pt>
                <c:pt idx="22">
                  <c:v>23.03.18</c:v>
                </c:pt>
                <c:pt idx="23">
                  <c:v>24.03.18</c:v>
                </c:pt>
                <c:pt idx="24">
                  <c:v>25.03.18</c:v>
                </c:pt>
                <c:pt idx="25">
                  <c:v>26.03.18</c:v>
                </c:pt>
                <c:pt idx="26">
                  <c:v>27.03.18</c:v>
                </c:pt>
                <c:pt idx="27">
                  <c:v>28.03.18</c:v>
                </c:pt>
                <c:pt idx="28">
                  <c:v>29.03.18</c:v>
                </c:pt>
                <c:pt idx="29">
                  <c:v>30.03.18</c:v>
                </c:pt>
                <c:pt idx="30">
                  <c:v>31.03.18</c:v>
                </c:pt>
              </c:strCache>
            </c:strRef>
          </c:cat>
          <c:val>
            <c:numRef>
              <c:f>'Динамика ТТ'!$B$5:$AF$5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'Динамика ТТ'!$A$6</c:f>
              <c:strCache>
                <c:ptCount val="1"/>
                <c:pt idx="0">
                  <c:v>СПб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ТТ'!$B$4:$AF$4</c:f>
              <c:strCache>
                <c:ptCount val="31"/>
                <c:pt idx="0">
                  <c:v>01.03.18</c:v>
                </c:pt>
                <c:pt idx="1">
                  <c:v>02.03.18</c:v>
                </c:pt>
                <c:pt idx="2">
                  <c:v>03.03.18</c:v>
                </c:pt>
                <c:pt idx="3">
                  <c:v>04.03.18</c:v>
                </c:pt>
                <c:pt idx="4">
                  <c:v>05.03.18</c:v>
                </c:pt>
                <c:pt idx="5">
                  <c:v>06.03.18</c:v>
                </c:pt>
                <c:pt idx="6">
                  <c:v>07.03.18</c:v>
                </c:pt>
                <c:pt idx="7">
                  <c:v>08.03.18</c:v>
                </c:pt>
                <c:pt idx="8">
                  <c:v>09.03.18</c:v>
                </c:pt>
                <c:pt idx="9">
                  <c:v>10.03.18</c:v>
                </c:pt>
                <c:pt idx="10">
                  <c:v>11.03.18</c:v>
                </c:pt>
                <c:pt idx="11">
                  <c:v>12.03.18</c:v>
                </c:pt>
                <c:pt idx="12">
                  <c:v>13.03.18</c:v>
                </c:pt>
                <c:pt idx="13">
                  <c:v>14.03.18</c:v>
                </c:pt>
                <c:pt idx="14">
                  <c:v>15.03.18</c:v>
                </c:pt>
                <c:pt idx="15">
                  <c:v>16.03.18</c:v>
                </c:pt>
                <c:pt idx="16">
                  <c:v>17.03.18</c:v>
                </c:pt>
                <c:pt idx="17">
                  <c:v>18.03.18</c:v>
                </c:pt>
                <c:pt idx="18">
                  <c:v>19.03.18</c:v>
                </c:pt>
                <c:pt idx="19">
                  <c:v>20.03.18</c:v>
                </c:pt>
                <c:pt idx="20">
                  <c:v>21.03.18</c:v>
                </c:pt>
                <c:pt idx="21">
                  <c:v>22.03.18</c:v>
                </c:pt>
                <c:pt idx="22">
                  <c:v>23.03.18</c:v>
                </c:pt>
                <c:pt idx="23">
                  <c:v>24.03.18</c:v>
                </c:pt>
                <c:pt idx="24">
                  <c:v>25.03.18</c:v>
                </c:pt>
                <c:pt idx="25">
                  <c:v>26.03.18</c:v>
                </c:pt>
                <c:pt idx="26">
                  <c:v>27.03.18</c:v>
                </c:pt>
                <c:pt idx="27">
                  <c:v>28.03.18</c:v>
                </c:pt>
                <c:pt idx="28">
                  <c:v>29.03.18</c:v>
                </c:pt>
                <c:pt idx="29">
                  <c:v>30.03.18</c:v>
                </c:pt>
                <c:pt idx="30">
                  <c:v>31.03.18</c:v>
                </c:pt>
              </c:strCache>
            </c:strRef>
          </c:cat>
          <c:val>
            <c:numRef>
              <c:f>'Динамика ТТ'!$B$6:$AF$6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407341"/>
        <c:axId val="83140663"/>
      </c:lineChart>
      <c:catAx>
        <c:axId val="97407341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140663"/>
        <c:crosses val="autoZero"/>
        <c:auto val="1"/>
        <c:lblAlgn val="ctr"/>
        <c:lblOffset val="100"/>
      </c:catAx>
      <c:valAx>
        <c:axId val="831406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40734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80582465488012"/>
          <c:y val="0.0589336661911555"/>
          <c:w val="0.946491281181884"/>
          <c:h val="0.8415656205420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SKU'!$B$62:$B$69</c:f>
              <c:numCache>
                <c:formatCode>General</c:formatCode>
                <c:ptCount val="8"/>
                <c:pt idx="0">
                  <c:v>0.920863309352518</c:v>
                </c:pt>
                <c:pt idx="1">
                  <c:v>0.826086956521739</c:v>
                </c:pt>
                <c:pt idx="2">
                  <c:v>0.945868945868946</c:v>
                </c:pt>
                <c:pt idx="3">
                  <c:v>0.98051948051948</c:v>
                </c:pt>
                <c:pt idx="4">
                  <c:v>1</c:v>
                </c:pt>
                <c:pt idx="5">
                  <c:v>0.921568627450981</c:v>
                </c:pt>
                <c:pt idx="6">
                  <c:v>0.933333333333333</c:v>
                </c:pt>
                <c:pt idx="7">
                  <c:v>0.837662337662338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SKU'!$C$62:$C$69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0.909090909090909</c:v>
                </c:pt>
                <c:pt idx="2">
                  <c:v>0.945868945868946</c:v>
                </c:pt>
                <c:pt idx="3">
                  <c:v>0.98051948051948</c:v>
                </c:pt>
                <c:pt idx="4">
                  <c:v>1</c:v>
                </c:pt>
                <c:pt idx="5">
                  <c:v>0.856209150326797</c:v>
                </c:pt>
                <c:pt idx="6">
                  <c:v>0.933333333333333</c:v>
                </c:pt>
                <c:pt idx="7">
                  <c:v>0.970588235294118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SKU'!$D$62:$D$69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0.909090909090909</c:v>
                </c:pt>
                <c:pt idx="2">
                  <c:v>0.945868945868946</c:v>
                </c:pt>
                <c:pt idx="3">
                  <c:v>0.98051948051948</c:v>
                </c:pt>
                <c:pt idx="4">
                  <c:v>1</c:v>
                </c:pt>
                <c:pt idx="5">
                  <c:v>0.856209150326797</c:v>
                </c:pt>
                <c:pt idx="6">
                  <c:v>0.933333333333333</c:v>
                </c:pt>
                <c:pt idx="7">
                  <c:v>0.970588235294118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SKU'!$E$62:$E$69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0.909090909090909</c:v>
                </c:pt>
                <c:pt idx="2">
                  <c:v>0.945868945868946</c:v>
                </c:pt>
                <c:pt idx="3">
                  <c:v>0.98051948051948</c:v>
                </c:pt>
                <c:pt idx="4">
                  <c:v>1</c:v>
                </c:pt>
                <c:pt idx="5">
                  <c:v>0.856209150326797</c:v>
                </c:pt>
                <c:pt idx="6">
                  <c:v>0.933333333333333</c:v>
                </c:pt>
                <c:pt idx="7">
                  <c:v>0.970588235294118</c:v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SKU'!$F$62:$F$69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0.909090909090909</c:v>
                </c:pt>
                <c:pt idx="2">
                  <c:v>0.951566951566952</c:v>
                </c:pt>
                <c:pt idx="3">
                  <c:v>0.98051948051948</c:v>
                </c:pt>
                <c:pt idx="4">
                  <c:v>0.876543209876543</c:v>
                </c:pt>
                <c:pt idx="5">
                  <c:v>0.813725490196078</c:v>
                </c:pt>
                <c:pt idx="6">
                  <c:v>0.933333333333333</c:v>
                </c:pt>
                <c:pt idx="7">
                  <c:v>0.844155844155844</c:v>
                </c:pt>
              </c:numCache>
            </c:numRef>
          </c:val>
        </c:ser>
        <c:ser>
          <c:idx val="5"/>
          <c:order val="5"/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SKU'!$G$62:$G$69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0.909090909090909</c:v>
                </c:pt>
                <c:pt idx="2">
                  <c:v>0.951566951566952</c:v>
                </c:pt>
                <c:pt idx="3">
                  <c:v>0.98051948051948</c:v>
                </c:pt>
                <c:pt idx="4">
                  <c:v>0.876543209876543</c:v>
                </c:pt>
                <c:pt idx="5">
                  <c:v>0.813725490196078</c:v>
                </c:pt>
                <c:pt idx="6">
                  <c:v>0.933333333333333</c:v>
                </c:pt>
                <c:pt idx="7">
                  <c:v>0.844155844155844</c:v>
                </c:pt>
              </c:numCache>
            </c:numRef>
          </c:val>
        </c:ser>
        <c:ser>
          <c:idx val="6"/>
          <c:order val="6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SKU'!$H$62:$H$69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0.901515151515152</c:v>
                </c:pt>
                <c:pt idx="2">
                  <c:v>0.954415954415955</c:v>
                </c:pt>
                <c:pt idx="3">
                  <c:v>0.987012987012987</c:v>
                </c:pt>
                <c:pt idx="4">
                  <c:v>0.985915492957746</c:v>
                </c:pt>
                <c:pt idx="5">
                  <c:v>0.775599128540305</c:v>
                </c:pt>
                <c:pt idx="6">
                  <c:v>0.933333333333333</c:v>
                </c:pt>
                <c:pt idx="7">
                  <c:v>0.919117647058823</c:v>
                </c:pt>
              </c:numCache>
            </c:numRef>
          </c:val>
        </c:ser>
        <c:ser>
          <c:idx val="7"/>
          <c:order val="7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SKU'!$I$62:$I$69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0.901515151515152</c:v>
                </c:pt>
                <c:pt idx="2">
                  <c:v>0.954415954415955</c:v>
                </c:pt>
                <c:pt idx="3">
                  <c:v>0.987012987012987</c:v>
                </c:pt>
                <c:pt idx="4">
                  <c:v>0.985915492957746</c:v>
                </c:pt>
                <c:pt idx="5">
                  <c:v>0.775599128540305</c:v>
                </c:pt>
                <c:pt idx="6">
                  <c:v>0.933333333333333</c:v>
                </c:pt>
                <c:pt idx="7">
                  <c:v>0.919117647058823</c:v>
                </c:pt>
              </c:numCache>
            </c:numRef>
          </c:val>
        </c:ser>
        <c:ser>
          <c:idx val="8"/>
          <c:order val="8"/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SKU'!$J$62:$J$69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0.901515151515152</c:v>
                </c:pt>
                <c:pt idx="2">
                  <c:v>0.954415954415955</c:v>
                </c:pt>
                <c:pt idx="3">
                  <c:v>0.987012987012987</c:v>
                </c:pt>
                <c:pt idx="4">
                  <c:v>0.985915492957746</c:v>
                </c:pt>
                <c:pt idx="5">
                  <c:v>0.775599128540305</c:v>
                </c:pt>
                <c:pt idx="6">
                  <c:v>0.933333333333333</c:v>
                </c:pt>
                <c:pt idx="7">
                  <c:v>0.919117647058823</c:v>
                </c:pt>
              </c:numCache>
            </c:numRef>
          </c:val>
        </c:ser>
        <c:ser>
          <c:idx val="9"/>
          <c:order val="9"/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SKU'!$K$62:$K$69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0.901515151515152</c:v>
                </c:pt>
                <c:pt idx="2">
                  <c:v>0.954415954415955</c:v>
                </c:pt>
                <c:pt idx="3">
                  <c:v>0.987012987012987</c:v>
                </c:pt>
                <c:pt idx="4">
                  <c:v>0.985915492957746</c:v>
                </c:pt>
                <c:pt idx="5">
                  <c:v>0.775599128540305</c:v>
                </c:pt>
                <c:pt idx="6">
                  <c:v>0.933333333333333</c:v>
                </c:pt>
                <c:pt idx="7">
                  <c:v>0.919117647058823</c:v>
                </c:pt>
              </c:numCache>
            </c:numRef>
          </c:val>
        </c:ser>
        <c:ser>
          <c:idx val="10"/>
          <c:order val="10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SKU'!$L$62:$L$69</c:f>
              <c:numCache>
                <c:formatCode>General</c:formatCode>
                <c:ptCount val="8"/>
                <c:pt idx="0">
                  <c:v>0.916083916083916</c:v>
                </c:pt>
                <c:pt idx="1">
                  <c:v>0.901515151515152</c:v>
                </c:pt>
                <c:pt idx="2">
                  <c:v>0.954415954415955</c:v>
                </c:pt>
                <c:pt idx="3">
                  <c:v>0.987012987012987</c:v>
                </c:pt>
                <c:pt idx="4">
                  <c:v>0.985915492957746</c:v>
                </c:pt>
                <c:pt idx="5">
                  <c:v>0.775599128540305</c:v>
                </c:pt>
                <c:pt idx="6">
                  <c:v>0.933333333333333</c:v>
                </c:pt>
                <c:pt idx="7">
                  <c:v>0.919117647058823</c:v>
                </c:pt>
              </c:numCache>
            </c:numRef>
          </c:val>
        </c:ser>
        <c:ser>
          <c:idx val="11"/>
          <c:order val="11"/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SKU'!$M$62:$M$69</c:f>
              <c:numCache>
                <c:formatCode>General</c:formatCode>
                <c:ptCount val="8"/>
                <c:pt idx="0">
                  <c:v>0.937062937062937</c:v>
                </c:pt>
                <c:pt idx="1">
                  <c:v>0.909090909090909</c:v>
                </c:pt>
                <c:pt idx="2">
                  <c:v>0.96011396011396</c:v>
                </c:pt>
                <c:pt idx="3">
                  <c:v>0.987012987012987</c:v>
                </c:pt>
                <c:pt idx="4">
                  <c:v>0.876543209876543</c:v>
                </c:pt>
                <c:pt idx="5">
                  <c:v>0.757080610021786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12"/>
          <c:order val="12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SKU'!$N$62:$N$69</c:f>
              <c:numCache>
                <c:formatCode>General</c:formatCode>
                <c:ptCount val="8"/>
                <c:pt idx="0">
                  <c:v>0.937062937062937</c:v>
                </c:pt>
                <c:pt idx="1">
                  <c:v>0.909090909090909</c:v>
                </c:pt>
                <c:pt idx="2">
                  <c:v>0.948717948717949</c:v>
                </c:pt>
                <c:pt idx="3">
                  <c:v>1</c:v>
                </c:pt>
                <c:pt idx="4">
                  <c:v>0.876543209876543</c:v>
                </c:pt>
                <c:pt idx="5">
                  <c:v>0.734204793028322</c:v>
                </c:pt>
                <c:pt idx="6">
                  <c:v>0.933333333333333</c:v>
                </c:pt>
                <c:pt idx="7">
                  <c:v>0.824675324675325</c:v>
                </c:pt>
              </c:numCache>
            </c:numRef>
          </c:val>
        </c:ser>
        <c:ser>
          <c:idx val="13"/>
          <c:order val="13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SKU'!$O$62:$O$69</c:f>
              <c:numCache>
                <c:formatCode>General</c:formatCode>
                <c:ptCount val="8"/>
                <c:pt idx="0">
                  <c:v>0.944055944055944</c:v>
                </c:pt>
                <c:pt idx="1">
                  <c:v>0.909090909090909</c:v>
                </c:pt>
                <c:pt idx="2">
                  <c:v>0.94017094017094</c:v>
                </c:pt>
                <c:pt idx="3">
                  <c:v>0.993506493506494</c:v>
                </c:pt>
                <c:pt idx="4">
                  <c:v>0.972602739726027</c:v>
                </c:pt>
                <c:pt idx="5">
                  <c:v>0.957767722473605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14"/>
          <c:order val="14"/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SKU'!$P$62:$P$69</c:f>
              <c:numCache>
                <c:formatCode>General</c:formatCode>
                <c:ptCount val="8"/>
                <c:pt idx="0">
                  <c:v>0.944055944055944</c:v>
                </c:pt>
                <c:pt idx="1">
                  <c:v>0.930232558139535</c:v>
                </c:pt>
                <c:pt idx="2">
                  <c:v>0.862433862433862</c:v>
                </c:pt>
                <c:pt idx="3">
                  <c:v>0.993506493506494</c:v>
                </c:pt>
                <c:pt idx="4">
                  <c:v>0.985915492957746</c:v>
                </c:pt>
                <c:pt idx="5">
                  <c:v>0.956259426847662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15"/>
          <c:order val="15"/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SKU'!$Q$62:$Q$69</c:f>
              <c:numCache>
                <c:formatCode>General</c:formatCode>
                <c:ptCount val="8"/>
                <c:pt idx="0">
                  <c:v>0.958041958041958</c:v>
                </c:pt>
                <c:pt idx="1">
                  <c:v>0.930232558139535</c:v>
                </c:pt>
                <c:pt idx="2">
                  <c:v>0.948126801152738</c:v>
                </c:pt>
                <c:pt idx="3">
                  <c:v>1</c:v>
                </c:pt>
                <c:pt idx="4">
                  <c:v>0.985915492957746</c:v>
                </c:pt>
                <c:pt idx="5">
                  <c:v>0.956259426847662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16"/>
          <c:order val="16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SKU'!$R$62:$R$69</c:f>
              <c:numCache>
                <c:formatCode>General</c:formatCode>
                <c:ptCount val="8"/>
                <c:pt idx="0">
                  <c:v>0.958041958041958</c:v>
                </c:pt>
                <c:pt idx="1">
                  <c:v>0.930232558139535</c:v>
                </c:pt>
                <c:pt idx="2">
                  <c:v>0.948126801152738</c:v>
                </c:pt>
                <c:pt idx="3">
                  <c:v>1</c:v>
                </c:pt>
                <c:pt idx="4">
                  <c:v>0.985915492957746</c:v>
                </c:pt>
                <c:pt idx="5">
                  <c:v>0.956259426847662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17"/>
          <c:order val="17"/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SKU'!$S$62:$S$69</c:f>
              <c:numCache>
                <c:formatCode>General</c:formatCode>
                <c:ptCount val="8"/>
                <c:pt idx="0">
                  <c:v>0.958041958041958</c:v>
                </c:pt>
                <c:pt idx="1">
                  <c:v>0.930232558139535</c:v>
                </c:pt>
                <c:pt idx="2">
                  <c:v>0.948126801152738</c:v>
                </c:pt>
                <c:pt idx="3">
                  <c:v>1</c:v>
                </c:pt>
                <c:pt idx="4">
                  <c:v>0.985915492957746</c:v>
                </c:pt>
                <c:pt idx="5">
                  <c:v>0.956259426847662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18"/>
          <c:order val="18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SKU'!$T$62:$T$69</c:f>
              <c:numCache>
                <c:formatCode>General</c:formatCode>
                <c:ptCount val="8"/>
                <c:pt idx="0">
                  <c:v>0.958041958041958</c:v>
                </c:pt>
                <c:pt idx="1">
                  <c:v>0.937984496124031</c:v>
                </c:pt>
                <c:pt idx="2">
                  <c:v>0.947976878612717</c:v>
                </c:pt>
                <c:pt idx="3">
                  <c:v>1</c:v>
                </c:pt>
                <c:pt idx="4">
                  <c:v>0.985915492957746</c:v>
                </c:pt>
                <c:pt idx="5">
                  <c:v>0.957767722473605</c:v>
                </c:pt>
                <c:pt idx="6">
                  <c:v>0.933333333333333</c:v>
                </c:pt>
                <c:pt idx="7">
                  <c:v>0.926470588235294</c:v>
                </c:pt>
              </c:numCache>
            </c:numRef>
          </c:val>
        </c:ser>
        <c:ser>
          <c:idx val="19"/>
          <c:order val="19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SKU'!$U$62:$U$69</c:f>
              <c:numCache>
                <c:formatCode>General</c:formatCode>
                <c:ptCount val="8"/>
                <c:pt idx="0">
                  <c:v>0.958041958041958</c:v>
                </c:pt>
                <c:pt idx="1">
                  <c:v>0.902985074626866</c:v>
                </c:pt>
                <c:pt idx="2">
                  <c:v>0.940340909090909</c:v>
                </c:pt>
                <c:pt idx="3">
                  <c:v>1</c:v>
                </c:pt>
                <c:pt idx="4">
                  <c:v>0.985915492957746</c:v>
                </c:pt>
                <c:pt idx="5">
                  <c:v>0.959694989106754</c:v>
                </c:pt>
                <c:pt idx="6">
                  <c:v>0.933333333333333</c:v>
                </c:pt>
                <c:pt idx="7">
                  <c:v>0.926470588235294</c:v>
                </c:pt>
              </c:numCache>
            </c:numRef>
          </c:val>
        </c:ser>
        <c:ser>
          <c:idx val="20"/>
          <c:order val="20"/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SKU'!$V$62:$V$69</c:f>
              <c:numCache>
                <c:formatCode>General</c:formatCode>
                <c:ptCount val="8"/>
                <c:pt idx="0">
                  <c:v>0.93006993006993</c:v>
                </c:pt>
                <c:pt idx="1">
                  <c:v>0.91044776119403</c:v>
                </c:pt>
                <c:pt idx="2">
                  <c:v>0.9375</c:v>
                </c:pt>
                <c:pt idx="3">
                  <c:v>0.993506493506494</c:v>
                </c:pt>
                <c:pt idx="4">
                  <c:v>0.985915492957746</c:v>
                </c:pt>
                <c:pt idx="5">
                  <c:v>0.959276018099548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21"/>
          <c:order val="21"/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SKU'!$W$62:$W$69</c:f>
              <c:numCache>
                <c:formatCode>General</c:formatCode>
                <c:ptCount val="8"/>
                <c:pt idx="0">
                  <c:v>0.93006993006993</c:v>
                </c:pt>
                <c:pt idx="1">
                  <c:v>0.91044776119403</c:v>
                </c:pt>
                <c:pt idx="2">
                  <c:v>0.9375</c:v>
                </c:pt>
                <c:pt idx="3">
                  <c:v>0.993506493506494</c:v>
                </c:pt>
                <c:pt idx="4">
                  <c:v>0.985915492957746</c:v>
                </c:pt>
                <c:pt idx="5">
                  <c:v>0.959276018099548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22"/>
          <c:order val="22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SKU'!$X$62:$X$69</c:f>
              <c:numCache>
                <c:formatCode>General</c:formatCode>
                <c:ptCount val="8"/>
                <c:pt idx="0">
                  <c:v>0.909722222222222</c:v>
                </c:pt>
                <c:pt idx="1">
                  <c:v>0.976190476190476</c:v>
                </c:pt>
                <c:pt idx="2">
                  <c:v>0.948863636363637</c:v>
                </c:pt>
                <c:pt idx="3">
                  <c:v>0.993506493506494</c:v>
                </c:pt>
                <c:pt idx="4">
                  <c:v>0.985915492957746</c:v>
                </c:pt>
                <c:pt idx="5">
                  <c:v>0.959276018099548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23"/>
          <c:order val="23"/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SKU'!$Y$62:$Y$69</c:f>
              <c:numCache>
                <c:formatCode>General</c:formatCode>
                <c:ptCount val="8"/>
                <c:pt idx="0">
                  <c:v>0.909722222222222</c:v>
                </c:pt>
                <c:pt idx="1">
                  <c:v>0.976190476190476</c:v>
                </c:pt>
                <c:pt idx="2">
                  <c:v>0.948863636363637</c:v>
                </c:pt>
                <c:pt idx="3">
                  <c:v>0.993506493506494</c:v>
                </c:pt>
                <c:pt idx="4">
                  <c:v>0.985915492957746</c:v>
                </c:pt>
                <c:pt idx="5">
                  <c:v>0.959276018099548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24"/>
          <c:order val="24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SKU'!$Z$62:$Z$69</c:f>
              <c:numCache>
                <c:formatCode>General</c:formatCode>
                <c:ptCount val="8"/>
                <c:pt idx="0">
                  <c:v>0.909722222222222</c:v>
                </c:pt>
                <c:pt idx="1">
                  <c:v>0.976190476190476</c:v>
                </c:pt>
                <c:pt idx="2">
                  <c:v>0.948863636363637</c:v>
                </c:pt>
                <c:pt idx="3">
                  <c:v>0.993506493506494</c:v>
                </c:pt>
                <c:pt idx="4">
                  <c:v>0.985915492957746</c:v>
                </c:pt>
                <c:pt idx="5">
                  <c:v>0.959276018099548</c:v>
                </c:pt>
                <c:pt idx="6">
                  <c:v>0.933333333333333</c:v>
                </c:pt>
                <c:pt idx="7">
                  <c:v>0.933823529411765</c:v>
                </c:pt>
              </c:numCache>
            </c:numRef>
          </c:val>
        </c:ser>
        <c:ser>
          <c:idx val="25"/>
          <c:order val="25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SKU'!$AA$62:$AA$69</c:f>
              <c:numCache>
                <c:formatCode>General</c:formatCode>
                <c:ptCount val="8"/>
                <c:pt idx="0">
                  <c:v>0.930555555555556</c:v>
                </c:pt>
                <c:pt idx="1">
                  <c:v>0.976190476190476</c:v>
                </c:pt>
                <c:pt idx="2">
                  <c:v>0.951704545454546</c:v>
                </c:pt>
                <c:pt idx="3">
                  <c:v>0.993506493506494</c:v>
                </c:pt>
                <c:pt idx="4">
                  <c:v>0.985915492957746</c:v>
                </c:pt>
                <c:pt idx="5">
                  <c:v>0.959276018099548</c:v>
                </c:pt>
                <c:pt idx="6">
                  <c:v>1</c:v>
                </c:pt>
                <c:pt idx="7">
                  <c:v>0.926470588235294</c:v>
                </c:pt>
              </c:numCache>
            </c:numRef>
          </c:val>
        </c:ser>
        <c:ser>
          <c:idx val="26"/>
          <c:order val="26"/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SKU'!$AB$62:$AB$69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ser>
          <c:idx val="27"/>
          <c:order val="27"/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SKU'!$AC$62:$AC$69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ser>
          <c:idx val="28"/>
          <c:order val="28"/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SKU'!$AD$62:$AD$69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ser>
          <c:idx val="29"/>
          <c:order val="29"/>
          <c:spPr>
            <a:solidFill>
              <a:srgbClr val="0c592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SKU'!$A$62:$A$69</c:f>
              <c:strCache>
                <c:ptCount val="8"/>
                <c:pt idx="0">
                  <c:v>Перекресток</c:v>
                </c:pt>
                <c:pt idx="1">
                  <c:v>Призма</c:v>
                </c:pt>
                <c:pt idx="2">
                  <c:v>Лента</c:v>
                </c:pt>
                <c:pt idx="3">
                  <c:v>Карусель</c:v>
                </c:pt>
                <c:pt idx="4">
                  <c:v>Ашан </c:v>
                </c:pt>
                <c:pt idx="5">
                  <c:v>Реалъ</c:v>
                </c:pt>
                <c:pt idx="6">
                  <c:v>Метро</c:v>
                </c:pt>
                <c:pt idx="7">
                  <c:v>Окей</c:v>
                </c:pt>
              </c:strCache>
            </c:strRef>
          </c:cat>
          <c:val>
            <c:numRef>
              <c:f>'Динамика SKU'!$AE$62:$AE$69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gapWidth val="150"/>
        <c:overlap val="0"/>
        <c:axId val="90760373"/>
        <c:axId val="17667462"/>
      </c:barChart>
      <c:catAx>
        <c:axId val="9076037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667462"/>
        <c:crosses val="autoZero"/>
        <c:auto val="1"/>
        <c:lblAlgn val="ctr"/>
        <c:lblOffset val="100"/>
      </c:catAx>
      <c:valAx>
        <c:axId val="17667462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numFmt formatCode="0%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76037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47890117518719"/>
          <c:y val="0.0603041988003428"/>
          <c:w val="0.95585610155204"/>
          <c:h val="0.838046272493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'Динамика SKU'!$B$26</c:f>
              <c:strCache>
                <c:ptCount val="1"/>
                <c:pt idx="0">
                  <c:v>01.03.18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SKU'!$B$27:$B$37</c:f>
              <c:numCache>
                <c:formatCode>General</c:formatCode>
                <c:ptCount val="11"/>
                <c:pt idx="0">
                  <c:v>0.857142857142857</c:v>
                </c:pt>
                <c:pt idx="1">
                  <c:v>0.842105263157895</c:v>
                </c:pt>
                <c:pt idx="2">
                  <c:v>0.974358974358974</c:v>
                </c:pt>
                <c:pt idx="3">
                  <c:v>0.791752577319588</c:v>
                </c:pt>
                <c:pt idx="4">
                  <c:v>0.922705314009662</c:v>
                </c:pt>
                <c:pt idx="5">
                  <c:v>0.978021978021978</c:v>
                </c:pt>
                <c:pt idx="6">
                  <c:v>0.744897959183674</c:v>
                </c:pt>
                <c:pt idx="7">
                  <c:v>0.893939393939394</c:v>
                </c:pt>
                <c:pt idx="8">
                  <c:v>0.875</c:v>
                </c:pt>
                <c:pt idx="9">
                  <c:v>0.804511278195489</c:v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'Динамика SKU'!$C$26</c:f>
              <c:strCache>
                <c:ptCount val="1"/>
                <c:pt idx="0">
                  <c:v>02.03.18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SKU'!$C$27:$C$37</c:f>
              <c:numCache>
                <c:formatCode>General</c:formatCode>
                <c:ptCount val="11"/>
                <c:pt idx="0">
                  <c:v>0.851190476190476</c:v>
                </c:pt>
                <c:pt idx="1">
                  <c:v>0.855263157894737</c:v>
                </c:pt>
                <c:pt idx="2">
                  <c:v>0.982905982905983</c:v>
                </c:pt>
                <c:pt idx="3">
                  <c:v>0.804621848739496</c:v>
                </c:pt>
                <c:pt idx="4">
                  <c:v>0.899038461538461</c:v>
                </c:pt>
                <c:pt idx="5">
                  <c:v>0.967032967032967</c:v>
                </c:pt>
                <c:pt idx="6">
                  <c:v>0.806122448979592</c:v>
                </c:pt>
                <c:pt idx="7">
                  <c:v>0.914141414141414</c:v>
                </c:pt>
                <c:pt idx="8">
                  <c:v>0.885135135135135</c:v>
                </c:pt>
                <c:pt idx="9">
                  <c:v>0.804511278195489</c:v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'Динамика SKU'!$D$26</c:f>
              <c:strCache>
                <c:ptCount val="1"/>
                <c:pt idx="0">
                  <c:v>03.03.18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SKU'!$D$27:$D$37</c:f>
              <c:numCache>
                <c:formatCode>General</c:formatCode>
                <c:ptCount val="11"/>
                <c:pt idx="0">
                  <c:v>0.851190476190476</c:v>
                </c:pt>
                <c:pt idx="1">
                  <c:v>0.855263157894737</c:v>
                </c:pt>
                <c:pt idx="2">
                  <c:v>0.982905982905983</c:v>
                </c:pt>
                <c:pt idx="3">
                  <c:v>0.804621848739496</c:v>
                </c:pt>
                <c:pt idx="4">
                  <c:v>0.899038461538461</c:v>
                </c:pt>
                <c:pt idx="5">
                  <c:v>0.967032967032967</c:v>
                </c:pt>
                <c:pt idx="6">
                  <c:v>0.806122448979592</c:v>
                </c:pt>
                <c:pt idx="7">
                  <c:v>0.914141414141414</c:v>
                </c:pt>
                <c:pt idx="8">
                  <c:v>0.885135135135135</c:v>
                </c:pt>
                <c:pt idx="9">
                  <c:v>0.804511278195489</c:v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'Динамика SKU'!$E$26</c:f>
              <c:strCache>
                <c:ptCount val="1"/>
                <c:pt idx="0">
                  <c:v>04.03.18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SKU'!$E$27:$E$37</c:f>
              <c:numCache>
                <c:formatCode>General</c:formatCode>
                <c:ptCount val="11"/>
                <c:pt idx="0">
                  <c:v>0.851190476190476</c:v>
                </c:pt>
                <c:pt idx="1">
                  <c:v>0.855263157894737</c:v>
                </c:pt>
                <c:pt idx="2">
                  <c:v>0.982905982905983</c:v>
                </c:pt>
                <c:pt idx="3">
                  <c:v>0.804621848739496</c:v>
                </c:pt>
                <c:pt idx="4">
                  <c:v>0.899038461538461</c:v>
                </c:pt>
                <c:pt idx="5">
                  <c:v>0.967032967032967</c:v>
                </c:pt>
                <c:pt idx="6">
                  <c:v>0.806122448979592</c:v>
                </c:pt>
                <c:pt idx="7">
                  <c:v>0.914141414141414</c:v>
                </c:pt>
                <c:pt idx="8">
                  <c:v>0.885135135135135</c:v>
                </c:pt>
                <c:pt idx="9">
                  <c:v>0.804511278195489</c:v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'Динамика SKU'!$F$26</c:f>
              <c:strCache>
                <c:ptCount val="1"/>
                <c:pt idx="0">
                  <c:v>05.03.18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SKU'!$F$27:$F$37</c:f>
              <c:numCache>
                <c:formatCode>General</c:formatCode>
                <c:ptCount val="11"/>
                <c:pt idx="0">
                  <c:v>0.851190476190476</c:v>
                </c:pt>
                <c:pt idx="1">
                  <c:v>0.861842105263158</c:v>
                </c:pt>
                <c:pt idx="2">
                  <c:v>0.982905982905983</c:v>
                </c:pt>
                <c:pt idx="3">
                  <c:v>0.8</c:v>
                </c:pt>
                <c:pt idx="4">
                  <c:v>0.91866028708134</c:v>
                </c:pt>
                <c:pt idx="5">
                  <c:v>0.989010989010989</c:v>
                </c:pt>
                <c:pt idx="6">
                  <c:v>0.795918367346939</c:v>
                </c:pt>
                <c:pt idx="7">
                  <c:v>0.919597989949749</c:v>
                </c:pt>
                <c:pt idx="8">
                  <c:v>0.895270270270271</c:v>
                </c:pt>
                <c:pt idx="9">
                  <c:v>0.796992481203007</c:v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'Динамика SKU'!$G$26</c:f>
              <c:strCache>
                <c:ptCount val="1"/>
                <c:pt idx="0">
                  <c:v>06.03.18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SKU'!$G$27:$G$37</c:f>
              <c:numCache>
                <c:formatCode>General</c:formatCode>
                <c:ptCount val="11"/>
                <c:pt idx="0">
                  <c:v>0.851190476190476</c:v>
                </c:pt>
                <c:pt idx="1">
                  <c:v>0.861842105263158</c:v>
                </c:pt>
                <c:pt idx="2">
                  <c:v>0.982905982905983</c:v>
                </c:pt>
                <c:pt idx="3">
                  <c:v>0.8</c:v>
                </c:pt>
                <c:pt idx="4">
                  <c:v>0.91866028708134</c:v>
                </c:pt>
                <c:pt idx="5">
                  <c:v>0.989010989010989</c:v>
                </c:pt>
                <c:pt idx="6">
                  <c:v>0.795918367346939</c:v>
                </c:pt>
                <c:pt idx="7">
                  <c:v>0.919597989949749</c:v>
                </c:pt>
                <c:pt idx="8">
                  <c:v>0.895270270270271</c:v>
                </c:pt>
                <c:pt idx="9">
                  <c:v>0.796992481203007</c:v>
                </c:pt>
                <c:pt idx="10">
                  <c:v/>
                </c:pt>
              </c:numCache>
            </c:numRef>
          </c:val>
        </c:ser>
        <c:ser>
          <c:idx val="6"/>
          <c:order val="6"/>
          <c:tx>
            <c:strRef>
              <c:f>'Динамика SKU'!$H$26</c:f>
              <c:strCache>
                <c:ptCount val="1"/>
                <c:pt idx="0">
                  <c:v>07.03.18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SKU'!$H$27:$H$37</c:f>
              <c:numCache>
                <c:formatCode>General</c:formatCode>
                <c:ptCount val="11"/>
                <c:pt idx="0">
                  <c:v>0.90506329113924</c:v>
                </c:pt>
                <c:pt idx="1">
                  <c:v>0.916083916083916</c:v>
                </c:pt>
                <c:pt idx="2">
                  <c:v>0.965811965811966</c:v>
                </c:pt>
                <c:pt idx="3">
                  <c:v>0.809421841541756</c:v>
                </c:pt>
                <c:pt idx="4">
                  <c:v>0.913875598086124</c:v>
                </c:pt>
                <c:pt idx="5">
                  <c:v>0.989010989010989</c:v>
                </c:pt>
                <c:pt idx="6">
                  <c:v>0.909090909090909</c:v>
                </c:pt>
                <c:pt idx="7">
                  <c:v>0.98</c:v>
                </c:pt>
                <c:pt idx="8">
                  <c:v>0.891891891891892</c:v>
                </c:pt>
                <c:pt idx="9">
                  <c:v>0.804511278195489</c:v>
                </c:pt>
                <c:pt idx="10">
                  <c:v/>
                </c:pt>
              </c:numCache>
            </c:numRef>
          </c:val>
        </c:ser>
        <c:ser>
          <c:idx val="7"/>
          <c:order val="7"/>
          <c:tx>
            <c:strRef>
              <c:f>'Динамика SKU'!$I$26</c:f>
              <c:strCache>
                <c:ptCount val="1"/>
                <c:pt idx="0">
                  <c:v>08.03.18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SKU'!$I$27:$I$37</c:f>
              <c:numCache>
                <c:formatCode>General</c:formatCode>
                <c:ptCount val="11"/>
                <c:pt idx="0">
                  <c:v>0.90506329113924</c:v>
                </c:pt>
                <c:pt idx="1">
                  <c:v>0.916083916083916</c:v>
                </c:pt>
                <c:pt idx="2">
                  <c:v>0.965811965811966</c:v>
                </c:pt>
                <c:pt idx="3">
                  <c:v>0.809421841541756</c:v>
                </c:pt>
                <c:pt idx="4">
                  <c:v>0.913875598086124</c:v>
                </c:pt>
                <c:pt idx="5">
                  <c:v>0.989010989010989</c:v>
                </c:pt>
                <c:pt idx="6">
                  <c:v>0.909090909090909</c:v>
                </c:pt>
                <c:pt idx="7">
                  <c:v>0.98</c:v>
                </c:pt>
                <c:pt idx="8">
                  <c:v>0.891891891891892</c:v>
                </c:pt>
                <c:pt idx="9">
                  <c:v>0.804511278195489</c:v>
                </c:pt>
                <c:pt idx="10">
                  <c:v/>
                </c:pt>
              </c:numCache>
            </c:numRef>
          </c:val>
        </c:ser>
        <c:ser>
          <c:idx val="8"/>
          <c:order val="8"/>
          <c:tx>
            <c:strRef>
              <c:f>'Динамика SKU'!$J$26</c:f>
              <c:strCache>
                <c:ptCount val="1"/>
                <c:pt idx="0">
                  <c:v>09.03.18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SKU'!$J$27:$J$37</c:f>
              <c:numCache>
                <c:formatCode>General</c:formatCode>
                <c:ptCount val="11"/>
                <c:pt idx="0">
                  <c:v>0.90506329113924</c:v>
                </c:pt>
                <c:pt idx="1">
                  <c:v>0.916083916083916</c:v>
                </c:pt>
                <c:pt idx="2">
                  <c:v>0.965811965811966</c:v>
                </c:pt>
                <c:pt idx="3">
                  <c:v>0.809421841541756</c:v>
                </c:pt>
                <c:pt idx="4">
                  <c:v>0.913875598086124</c:v>
                </c:pt>
                <c:pt idx="5">
                  <c:v>0.989010989010989</c:v>
                </c:pt>
                <c:pt idx="6">
                  <c:v>0.909090909090909</c:v>
                </c:pt>
                <c:pt idx="7">
                  <c:v>0.98</c:v>
                </c:pt>
                <c:pt idx="8">
                  <c:v>0.891891891891892</c:v>
                </c:pt>
                <c:pt idx="9">
                  <c:v>0.804511278195489</c:v>
                </c:pt>
                <c:pt idx="10">
                  <c:v/>
                </c:pt>
              </c:numCache>
            </c:numRef>
          </c:val>
        </c:ser>
        <c:ser>
          <c:idx val="9"/>
          <c:order val="9"/>
          <c:tx>
            <c:strRef>
              <c:f>'Динамика SKU'!$K$26</c:f>
              <c:strCache>
                <c:ptCount val="1"/>
                <c:pt idx="0">
                  <c:v>10.03.18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SKU'!$K$27:$K$37</c:f>
              <c:numCache>
                <c:formatCode>General</c:formatCode>
                <c:ptCount val="11"/>
                <c:pt idx="0">
                  <c:v>0.90506329113924</c:v>
                </c:pt>
                <c:pt idx="1">
                  <c:v>0.916083916083916</c:v>
                </c:pt>
                <c:pt idx="2">
                  <c:v>0.965811965811966</c:v>
                </c:pt>
                <c:pt idx="3">
                  <c:v>0.809421841541756</c:v>
                </c:pt>
                <c:pt idx="4">
                  <c:v>0.913875598086124</c:v>
                </c:pt>
                <c:pt idx="5">
                  <c:v>0.989010989010989</c:v>
                </c:pt>
                <c:pt idx="6">
                  <c:v>0.909090909090909</c:v>
                </c:pt>
                <c:pt idx="7">
                  <c:v>0.98</c:v>
                </c:pt>
                <c:pt idx="8">
                  <c:v>0.891891891891892</c:v>
                </c:pt>
                <c:pt idx="9">
                  <c:v>0.804511278195489</c:v>
                </c:pt>
                <c:pt idx="10">
                  <c:v/>
                </c:pt>
              </c:numCache>
            </c:numRef>
          </c:val>
        </c:ser>
        <c:ser>
          <c:idx val="10"/>
          <c:order val="10"/>
          <c:tx>
            <c:strRef>
              <c:f>'Динамика SKU'!$L$26</c:f>
              <c:strCache>
                <c:ptCount val="1"/>
                <c:pt idx="0">
                  <c:v>11.03.18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SKU'!$L$27:$L$37</c:f>
              <c:numCache>
                <c:formatCode>General</c:formatCode>
                <c:ptCount val="11"/>
                <c:pt idx="0">
                  <c:v>0.90506329113924</c:v>
                </c:pt>
                <c:pt idx="1">
                  <c:v>0.916083916083916</c:v>
                </c:pt>
                <c:pt idx="2">
                  <c:v>0.965811965811966</c:v>
                </c:pt>
                <c:pt idx="3">
                  <c:v>0.809421841541756</c:v>
                </c:pt>
                <c:pt idx="4">
                  <c:v>0.913875598086124</c:v>
                </c:pt>
                <c:pt idx="5">
                  <c:v>0.989010989010989</c:v>
                </c:pt>
                <c:pt idx="6">
                  <c:v>0.909090909090909</c:v>
                </c:pt>
                <c:pt idx="7">
                  <c:v>0.98</c:v>
                </c:pt>
                <c:pt idx="8">
                  <c:v>0.891891891891892</c:v>
                </c:pt>
                <c:pt idx="9">
                  <c:v>0.804511278195489</c:v>
                </c:pt>
                <c:pt idx="10">
                  <c:v/>
                </c:pt>
              </c:numCache>
            </c:numRef>
          </c:val>
        </c:ser>
        <c:ser>
          <c:idx val="11"/>
          <c:order val="11"/>
          <c:tx>
            <c:strRef>
              <c:f>'Динамика SKU'!$M$26</c:f>
              <c:strCache>
                <c:ptCount val="1"/>
                <c:pt idx="0">
                  <c:v>12.03.18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SKU'!$M$27:$M$37</c:f>
              <c:numCache>
                <c:formatCode>General</c:formatCode>
                <c:ptCount val="11"/>
                <c:pt idx="0">
                  <c:v>0.89873417721519</c:v>
                </c:pt>
                <c:pt idx="1">
                  <c:v>0.916083916083916</c:v>
                </c:pt>
                <c:pt idx="2">
                  <c:v>0.965811965811966</c:v>
                </c:pt>
                <c:pt idx="3">
                  <c:v>0.792887029288703</c:v>
                </c:pt>
                <c:pt idx="4">
                  <c:v>0.90952380952381</c:v>
                </c:pt>
                <c:pt idx="5">
                  <c:v>0.989010989010989</c:v>
                </c:pt>
                <c:pt idx="6">
                  <c:v>0.897727272727273</c:v>
                </c:pt>
                <c:pt idx="7">
                  <c:v>0.98</c:v>
                </c:pt>
                <c:pt idx="8">
                  <c:v>0.906531531531532</c:v>
                </c:pt>
                <c:pt idx="9">
                  <c:v>0.796992481203007</c:v>
                </c:pt>
                <c:pt idx="10">
                  <c:v/>
                </c:pt>
              </c:numCache>
            </c:numRef>
          </c:val>
        </c:ser>
        <c:ser>
          <c:idx val="12"/>
          <c:order val="12"/>
          <c:tx>
            <c:strRef>
              <c:f>'Динамика SKU'!$N$26</c:f>
              <c:strCache>
                <c:ptCount val="1"/>
                <c:pt idx="0">
                  <c:v>13.03.18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SKU'!$N$27:$N$37</c:f>
              <c:numCache>
                <c:formatCode>General</c:formatCode>
                <c:ptCount val="11"/>
                <c:pt idx="0">
                  <c:v>0.90506329113924</c:v>
                </c:pt>
                <c:pt idx="1">
                  <c:v>0.93006993006993</c:v>
                </c:pt>
                <c:pt idx="2">
                  <c:v>0.965811965811966</c:v>
                </c:pt>
                <c:pt idx="3">
                  <c:v>0.80293501048218</c:v>
                </c:pt>
                <c:pt idx="4">
                  <c:v>0.90952380952381</c:v>
                </c:pt>
                <c:pt idx="5">
                  <c:v>0.989010989010989</c:v>
                </c:pt>
                <c:pt idx="6">
                  <c:v>0.886363636363636</c:v>
                </c:pt>
                <c:pt idx="7">
                  <c:v>0.98</c:v>
                </c:pt>
                <c:pt idx="8">
                  <c:v>0.905405405405405</c:v>
                </c:pt>
                <c:pt idx="9">
                  <c:v>0.796992481203007</c:v>
                </c:pt>
                <c:pt idx="10">
                  <c:v/>
                </c:pt>
              </c:numCache>
            </c:numRef>
          </c:val>
        </c:ser>
        <c:ser>
          <c:idx val="13"/>
          <c:order val="13"/>
          <c:tx>
            <c:strRef>
              <c:f>'Динамика SKU'!$O$26</c:f>
              <c:strCache>
                <c:ptCount val="1"/>
                <c:pt idx="0">
                  <c:v>14.03.18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SKU'!$O$27:$O$37</c:f>
              <c:numCache>
                <c:formatCode>General</c:formatCode>
                <c:ptCount val="11"/>
                <c:pt idx="0">
                  <c:v>0.89873417721519</c:v>
                </c:pt>
                <c:pt idx="1">
                  <c:v>0.93006993006993</c:v>
                </c:pt>
                <c:pt idx="2">
                  <c:v>0.948717948717949</c:v>
                </c:pt>
                <c:pt idx="3">
                  <c:v>0.83974358974359</c:v>
                </c:pt>
                <c:pt idx="4">
                  <c:v>0.91866028708134</c:v>
                </c:pt>
                <c:pt idx="5">
                  <c:v>0.989010989010989</c:v>
                </c:pt>
                <c:pt idx="6">
                  <c:v>0.863636363636364</c:v>
                </c:pt>
                <c:pt idx="7">
                  <c:v>0.94</c:v>
                </c:pt>
                <c:pt idx="8">
                  <c:v>0.905405405405405</c:v>
                </c:pt>
                <c:pt idx="9">
                  <c:v>0.819548872180451</c:v>
                </c:pt>
                <c:pt idx="10">
                  <c:v/>
                </c:pt>
              </c:numCache>
            </c:numRef>
          </c:val>
        </c:ser>
        <c:ser>
          <c:idx val="14"/>
          <c:order val="14"/>
          <c:tx>
            <c:strRef>
              <c:f>'Динамика SKU'!$P$26</c:f>
              <c:strCache>
                <c:ptCount val="1"/>
                <c:pt idx="0">
                  <c:v>15.03.18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SKU'!$P$27:$P$37</c:f>
              <c:numCache>
                <c:formatCode>General</c:formatCode>
                <c:ptCount val="11"/>
                <c:pt idx="0">
                  <c:v>0.89873417721519</c:v>
                </c:pt>
                <c:pt idx="1">
                  <c:v>0.916083916083916</c:v>
                </c:pt>
                <c:pt idx="2">
                  <c:v>0.948717948717949</c:v>
                </c:pt>
                <c:pt idx="3">
                  <c:v>0.84698275862069</c:v>
                </c:pt>
                <c:pt idx="4">
                  <c:v>0.951219512195122</c:v>
                </c:pt>
                <c:pt idx="5">
                  <c:v>0.989010989010989</c:v>
                </c:pt>
                <c:pt idx="6">
                  <c:v>0.909090909090909</c:v>
                </c:pt>
                <c:pt idx="7">
                  <c:v>0.945</c:v>
                </c:pt>
                <c:pt idx="8">
                  <c:v>0.908783783783784</c:v>
                </c:pt>
                <c:pt idx="9">
                  <c:v>0.834586466165414</c:v>
                </c:pt>
                <c:pt idx="10">
                  <c:v/>
                </c:pt>
              </c:numCache>
            </c:numRef>
          </c:val>
        </c:ser>
        <c:ser>
          <c:idx val="15"/>
          <c:order val="15"/>
          <c:tx>
            <c:strRef>
              <c:f>'Динамика SKU'!$Q$26</c:f>
              <c:strCache>
                <c:ptCount val="1"/>
                <c:pt idx="0">
                  <c:v>16.03.18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SKU'!$Q$27:$Q$37</c:f>
              <c:numCache>
                <c:formatCode>General</c:formatCode>
                <c:ptCount val="11"/>
                <c:pt idx="0">
                  <c:v>0.90506329113924</c:v>
                </c:pt>
                <c:pt idx="1">
                  <c:v>0.923076923076923</c:v>
                </c:pt>
                <c:pt idx="2">
                  <c:v>0.905982905982906</c:v>
                </c:pt>
                <c:pt idx="3">
                  <c:v>0.836559139784946</c:v>
                </c:pt>
                <c:pt idx="4">
                  <c:v>0.922705314009662</c:v>
                </c:pt>
                <c:pt idx="5">
                  <c:v>0.978021978021978</c:v>
                </c:pt>
                <c:pt idx="6">
                  <c:v>0.909090909090909</c:v>
                </c:pt>
                <c:pt idx="7">
                  <c:v>0.924623115577889</c:v>
                </c:pt>
                <c:pt idx="8">
                  <c:v>0.905405405405405</c:v>
                </c:pt>
                <c:pt idx="9">
                  <c:v>0.785185185185185</c:v>
                </c:pt>
                <c:pt idx="10">
                  <c:v/>
                </c:pt>
              </c:numCache>
            </c:numRef>
          </c:val>
        </c:ser>
        <c:ser>
          <c:idx val="16"/>
          <c:order val="16"/>
          <c:tx>
            <c:strRef>
              <c:f>'Динамика SKU'!$R$26</c:f>
              <c:strCache>
                <c:ptCount val="1"/>
                <c:pt idx="0">
                  <c:v>17.03.18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SKU'!$R$27:$R$37</c:f>
              <c:numCache>
                <c:formatCode>General</c:formatCode>
                <c:ptCount val="11"/>
                <c:pt idx="0">
                  <c:v>0.90506329113924</c:v>
                </c:pt>
                <c:pt idx="1">
                  <c:v>0.923076923076923</c:v>
                </c:pt>
                <c:pt idx="2">
                  <c:v>0.905982905982906</c:v>
                </c:pt>
                <c:pt idx="3">
                  <c:v>0.836559139784946</c:v>
                </c:pt>
                <c:pt idx="4">
                  <c:v>0.922705314009662</c:v>
                </c:pt>
                <c:pt idx="5">
                  <c:v>0.978021978021978</c:v>
                </c:pt>
                <c:pt idx="6">
                  <c:v>0.909090909090909</c:v>
                </c:pt>
                <c:pt idx="7">
                  <c:v>0.924623115577889</c:v>
                </c:pt>
                <c:pt idx="8">
                  <c:v>0.905405405405405</c:v>
                </c:pt>
                <c:pt idx="9">
                  <c:v>0.785185185185185</c:v>
                </c:pt>
                <c:pt idx="10">
                  <c:v/>
                </c:pt>
              </c:numCache>
            </c:numRef>
          </c:val>
        </c:ser>
        <c:ser>
          <c:idx val="17"/>
          <c:order val="17"/>
          <c:tx>
            <c:strRef>
              <c:f>'Динамика SKU'!$S$26</c:f>
              <c:strCache>
                <c:ptCount val="1"/>
                <c:pt idx="0">
                  <c:v>18.03.18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SKU'!$S$27:$S$37</c:f>
              <c:numCache>
                <c:formatCode>General</c:formatCode>
                <c:ptCount val="11"/>
                <c:pt idx="0">
                  <c:v>0.90506329113924</c:v>
                </c:pt>
                <c:pt idx="1">
                  <c:v>0.923076923076923</c:v>
                </c:pt>
                <c:pt idx="2">
                  <c:v>0.905982905982906</c:v>
                </c:pt>
                <c:pt idx="3">
                  <c:v>0.836559139784946</c:v>
                </c:pt>
                <c:pt idx="4">
                  <c:v>0.922705314009662</c:v>
                </c:pt>
                <c:pt idx="5">
                  <c:v>0.978021978021978</c:v>
                </c:pt>
                <c:pt idx="6">
                  <c:v>0.909090909090909</c:v>
                </c:pt>
                <c:pt idx="7">
                  <c:v>0.924623115577889</c:v>
                </c:pt>
                <c:pt idx="8">
                  <c:v>0.905405405405405</c:v>
                </c:pt>
                <c:pt idx="9">
                  <c:v>0.785185185185185</c:v>
                </c:pt>
                <c:pt idx="10">
                  <c:v/>
                </c:pt>
              </c:numCache>
            </c:numRef>
          </c:val>
        </c:ser>
        <c:ser>
          <c:idx val="18"/>
          <c:order val="18"/>
          <c:tx>
            <c:strRef>
              <c:f>'Динамика SKU'!$T$26</c:f>
              <c:strCache>
                <c:ptCount val="1"/>
                <c:pt idx="0">
                  <c:v>19.03.18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SKU'!$T$27:$T$37</c:f>
              <c:numCache>
                <c:formatCode>General</c:formatCode>
                <c:ptCount val="11"/>
                <c:pt idx="0">
                  <c:v>0.897435897435897</c:v>
                </c:pt>
                <c:pt idx="1">
                  <c:v>0.93006993006993</c:v>
                </c:pt>
                <c:pt idx="2">
                  <c:v>0.905982905982906</c:v>
                </c:pt>
                <c:pt idx="3">
                  <c:v>0.838709677419355</c:v>
                </c:pt>
                <c:pt idx="4">
                  <c:v>0.932038834951456</c:v>
                </c:pt>
                <c:pt idx="5">
                  <c:v>0.989010989010989</c:v>
                </c:pt>
                <c:pt idx="6">
                  <c:v>0.897727272727273</c:v>
                </c:pt>
                <c:pt idx="7">
                  <c:v>0.924623115577889</c:v>
                </c:pt>
                <c:pt idx="8">
                  <c:v>0.900900900900901</c:v>
                </c:pt>
                <c:pt idx="9">
                  <c:v>0.736111111111111</c:v>
                </c:pt>
                <c:pt idx="10">
                  <c:v/>
                </c:pt>
              </c:numCache>
            </c:numRef>
          </c:val>
        </c:ser>
        <c:ser>
          <c:idx val="19"/>
          <c:order val="19"/>
          <c:tx>
            <c:strRef>
              <c:f>'Динамика SKU'!$U$26</c:f>
              <c:strCache>
                <c:ptCount val="1"/>
                <c:pt idx="0">
                  <c:v>20.03.18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SKU'!$U$27:$U$37</c:f>
              <c:numCache>
                <c:formatCode>General</c:formatCode>
                <c:ptCount val="11"/>
                <c:pt idx="0">
                  <c:v>0.897435897435897</c:v>
                </c:pt>
                <c:pt idx="1">
                  <c:v>0.93006993006993</c:v>
                </c:pt>
                <c:pt idx="2">
                  <c:v>0.905982905982906</c:v>
                </c:pt>
                <c:pt idx="3">
                  <c:v>0.825263157894737</c:v>
                </c:pt>
                <c:pt idx="4">
                  <c:v>0.91747572815534</c:v>
                </c:pt>
                <c:pt idx="5">
                  <c:v>1</c:v>
                </c:pt>
                <c:pt idx="6">
                  <c:v>0.920454545454546</c:v>
                </c:pt>
                <c:pt idx="7">
                  <c:v>0.929292929292929</c:v>
                </c:pt>
                <c:pt idx="8">
                  <c:v>0.913288288288288</c:v>
                </c:pt>
                <c:pt idx="9">
                  <c:v>0.737931034482759</c:v>
                </c:pt>
                <c:pt idx="10">
                  <c:v/>
                </c:pt>
              </c:numCache>
            </c:numRef>
          </c:val>
        </c:ser>
        <c:ser>
          <c:idx val="20"/>
          <c:order val="20"/>
          <c:tx>
            <c:strRef>
              <c:f>'Динамика SKU'!$V$26</c:f>
              <c:strCache>
                <c:ptCount val="1"/>
                <c:pt idx="0">
                  <c:v>21.03.18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SKU'!$V$27:$V$37</c:f>
              <c:numCache>
                <c:formatCode>General</c:formatCode>
                <c:ptCount val="11"/>
                <c:pt idx="0">
                  <c:v>0.923076923076923</c:v>
                </c:pt>
                <c:pt idx="1">
                  <c:v>0.93006993006993</c:v>
                </c:pt>
                <c:pt idx="2">
                  <c:v>0.905982905982906</c:v>
                </c:pt>
                <c:pt idx="3">
                  <c:v>0.827368421052631</c:v>
                </c:pt>
                <c:pt idx="4">
                  <c:v>0.932038834951456</c:v>
                </c:pt>
                <c:pt idx="5">
                  <c:v>1</c:v>
                </c:pt>
                <c:pt idx="6">
                  <c:v>0.920454545454546</c:v>
                </c:pt>
                <c:pt idx="7">
                  <c:v>0.929292929292929</c:v>
                </c:pt>
                <c:pt idx="8">
                  <c:v>0.906531531531532</c:v>
                </c:pt>
                <c:pt idx="9">
                  <c:v>0.785714285714286</c:v>
                </c:pt>
                <c:pt idx="10">
                  <c:v/>
                </c:pt>
              </c:numCache>
            </c:numRef>
          </c:val>
        </c:ser>
        <c:ser>
          <c:idx val="21"/>
          <c:order val="21"/>
          <c:tx>
            <c:strRef>
              <c:f>'Динамика SKU'!$W$26</c:f>
              <c:strCache>
                <c:ptCount val="1"/>
                <c:pt idx="0">
                  <c:v>22.03.18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SKU'!$W$27:$W$37</c:f>
              <c:numCache>
                <c:formatCode>General</c:formatCode>
                <c:ptCount val="11"/>
                <c:pt idx="0">
                  <c:v>0.923076923076923</c:v>
                </c:pt>
                <c:pt idx="1">
                  <c:v>0.93006993006993</c:v>
                </c:pt>
                <c:pt idx="2">
                  <c:v>0.905982905982906</c:v>
                </c:pt>
                <c:pt idx="3">
                  <c:v>0.827368421052631</c:v>
                </c:pt>
                <c:pt idx="4">
                  <c:v>0.932038834951456</c:v>
                </c:pt>
                <c:pt idx="5">
                  <c:v>1</c:v>
                </c:pt>
                <c:pt idx="6">
                  <c:v>0.920454545454546</c:v>
                </c:pt>
                <c:pt idx="7">
                  <c:v>0.929292929292929</c:v>
                </c:pt>
                <c:pt idx="8">
                  <c:v>0.906531531531532</c:v>
                </c:pt>
                <c:pt idx="9">
                  <c:v>0.785714285714286</c:v>
                </c:pt>
                <c:pt idx="10">
                  <c:v/>
                </c:pt>
              </c:numCache>
            </c:numRef>
          </c:val>
        </c:ser>
        <c:ser>
          <c:idx val="22"/>
          <c:order val="22"/>
          <c:tx>
            <c:strRef>
              <c:f>'Динамика SKU'!$X$26</c:f>
              <c:strCache>
                <c:ptCount val="1"/>
                <c:pt idx="0">
                  <c:v>23.03.18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SKU'!$X$27:$X$37</c:f>
              <c:numCache>
                <c:formatCode>General</c:formatCode>
                <c:ptCount val="11"/>
                <c:pt idx="0">
                  <c:v>0.92948717948718</c:v>
                </c:pt>
                <c:pt idx="1">
                  <c:v>0.937062937062937</c:v>
                </c:pt>
                <c:pt idx="2">
                  <c:v>0.846153846153846</c:v>
                </c:pt>
                <c:pt idx="3">
                  <c:v>0.847311827956989</c:v>
                </c:pt>
                <c:pt idx="4">
                  <c:v>0.91747572815534</c:v>
                </c:pt>
                <c:pt idx="5">
                  <c:v>1</c:v>
                </c:pt>
                <c:pt idx="6">
                  <c:v>0.930232558139535</c:v>
                </c:pt>
                <c:pt idx="7">
                  <c:v>0.909547738693467</c:v>
                </c:pt>
                <c:pt idx="8">
                  <c:v>0.922297297297297</c:v>
                </c:pt>
                <c:pt idx="9">
                  <c:v>0.849624060150376</c:v>
                </c:pt>
                <c:pt idx="10">
                  <c:v/>
                </c:pt>
              </c:numCache>
            </c:numRef>
          </c:val>
        </c:ser>
        <c:ser>
          <c:idx val="23"/>
          <c:order val="23"/>
          <c:tx>
            <c:strRef>
              <c:f>'Динамика SKU'!$Y$26</c:f>
              <c:strCache>
                <c:ptCount val="1"/>
                <c:pt idx="0">
                  <c:v>24.03.18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SKU'!$Y$27:$Y$37</c:f>
              <c:numCache>
                <c:formatCode>General</c:formatCode>
                <c:ptCount val="11"/>
                <c:pt idx="0">
                  <c:v>0.92948717948718</c:v>
                </c:pt>
                <c:pt idx="1">
                  <c:v>0.937062937062937</c:v>
                </c:pt>
                <c:pt idx="2">
                  <c:v>0.846153846153846</c:v>
                </c:pt>
                <c:pt idx="3">
                  <c:v>0.847311827956989</c:v>
                </c:pt>
                <c:pt idx="4">
                  <c:v>0.91747572815534</c:v>
                </c:pt>
                <c:pt idx="5">
                  <c:v>1</c:v>
                </c:pt>
                <c:pt idx="6">
                  <c:v>0.930232558139535</c:v>
                </c:pt>
                <c:pt idx="7">
                  <c:v>0.909547738693467</c:v>
                </c:pt>
                <c:pt idx="8">
                  <c:v>0.922297297297297</c:v>
                </c:pt>
                <c:pt idx="9">
                  <c:v>0.849624060150376</c:v>
                </c:pt>
                <c:pt idx="10">
                  <c:v/>
                </c:pt>
              </c:numCache>
            </c:numRef>
          </c:val>
        </c:ser>
        <c:ser>
          <c:idx val="24"/>
          <c:order val="24"/>
          <c:tx>
            <c:strRef>
              <c:f>'Динамика SKU'!$Z$26</c:f>
              <c:strCache>
                <c:ptCount val="1"/>
                <c:pt idx="0">
                  <c:v>25.03.18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SKU'!$Z$27:$Z$37</c:f>
              <c:numCache>
                <c:formatCode>General</c:formatCode>
                <c:ptCount val="11"/>
                <c:pt idx="0">
                  <c:v>0.92948717948718</c:v>
                </c:pt>
                <c:pt idx="1">
                  <c:v>0.937062937062937</c:v>
                </c:pt>
                <c:pt idx="2">
                  <c:v>0.846153846153846</c:v>
                </c:pt>
                <c:pt idx="3">
                  <c:v>0.847311827956989</c:v>
                </c:pt>
                <c:pt idx="4">
                  <c:v>0.91747572815534</c:v>
                </c:pt>
                <c:pt idx="5">
                  <c:v>1</c:v>
                </c:pt>
                <c:pt idx="6">
                  <c:v>0.930232558139535</c:v>
                </c:pt>
                <c:pt idx="7">
                  <c:v>0.909547738693467</c:v>
                </c:pt>
                <c:pt idx="8">
                  <c:v>0.922297297297297</c:v>
                </c:pt>
                <c:pt idx="9">
                  <c:v>0.849624060150376</c:v>
                </c:pt>
                <c:pt idx="10">
                  <c:v/>
                </c:pt>
              </c:numCache>
            </c:numRef>
          </c:val>
        </c:ser>
        <c:ser>
          <c:idx val="25"/>
          <c:order val="25"/>
          <c:tx>
            <c:strRef>
              <c:f>'Динамика SKU'!$AA$26</c:f>
              <c:strCache>
                <c:ptCount val="1"/>
                <c:pt idx="0">
                  <c:v>26.03.18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SKU'!$AA$27:$AA$37</c:f>
              <c:numCache>
                <c:formatCode>General</c:formatCode>
                <c:ptCount val="11"/>
                <c:pt idx="0">
                  <c:v>0.923076923076923</c:v>
                </c:pt>
                <c:pt idx="1">
                  <c:v>0.93006993006993</c:v>
                </c:pt>
                <c:pt idx="2">
                  <c:v>0.846153846153846</c:v>
                </c:pt>
                <c:pt idx="3">
                  <c:v>0.854389721627409</c:v>
                </c:pt>
                <c:pt idx="4">
                  <c:v>0.921951219512195</c:v>
                </c:pt>
                <c:pt idx="5">
                  <c:v>1</c:v>
                </c:pt>
                <c:pt idx="6">
                  <c:v>0.965116279069768</c:v>
                </c:pt>
                <c:pt idx="7">
                  <c:v>0.914572864321608</c:v>
                </c:pt>
                <c:pt idx="8">
                  <c:v>0.923423423423423</c:v>
                </c:pt>
                <c:pt idx="9">
                  <c:v>0.849624060150376</c:v>
                </c:pt>
                <c:pt idx="10">
                  <c:v/>
                </c:pt>
              </c:numCache>
            </c:numRef>
          </c:val>
        </c:ser>
        <c:ser>
          <c:idx val="26"/>
          <c:order val="26"/>
          <c:tx>
            <c:strRef>
              <c:f>'Динамика SKU'!$AB$26</c:f>
              <c:strCache>
                <c:ptCount val="1"/>
                <c:pt idx="0">
                  <c:v>27.03.18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SKU'!$AB$27:$AB$37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7"/>
          <c:order val="27"/>
          <c:tx>
            <c:strRef>
              <c:f>'Динамика SKU'!$AC$26</c:f>
              <c:strCache>
                <c:ptCount val="1"/>
                <c:pt idx="0">
                  <c:v>28.03.18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SKU'!$AC$27:$AC$37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8"/>
          <c:order val="28"/>
          <c:tx>
            <c:strRef>
              <c:f>'Динамика SKU'!$AD$26</c:f>
              <c:strCache>
                <c:ptCount val="1"/>
                <c:pt idx="0">
                  <c:v>29.03.18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SKU'!$AD$27:$AD$37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9"/>
          <c:order val="29"/>
          <c:tx>
            <c:strRef>
              <c:f>'Динамика SKU'!$AE$26</c:f>
              <c:strCache>
                <c:ptCount val="1"/>
                <c:pt idx="0">
                  <c:v>30.03.18</c:v>
                </c:pt>
              </c:strCache>
            </c:strRef>
          </c:tx>
          <c:spPr>
            <a:solidFill>
              <a:srgbClr val="0c592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SKU'!$A$27:$A$36</c:f>
              <c:strCache>
                <c:ptCount val="10"/>
                <c:pt idx="0">
                  <c:v>Верный</c:v>
                </c:pt>
                <c:pt idx="1">
                  <c:v>Карусель</c:v>
                </c:pt>
                <c:pt idx="2">
                  <c:v>Метро</c:v>
                </c:pt>
                <c:pt idx="3">
                  <c:v>Билла</c:v>
                </c:pt>
                <c:pt idx="4">
                  <c:v>Атак</c:v>
                </c:pt>
                <c:pt idx="5">
                  <c:v>ГиперГлобус</c:v>
                </c:pt>
                <c:pt idx="6">
                  <c:v>Окей</c:v>
                </c:pt>
                <c:pt idx="7">
                  <c:v>Ашан</c:v>
                </c:pt>
                <c:pt idx="8">
                  <c:v>Перекресток</c:v>
                </c:pt>
                <c:pt idx="9">
                  <c:v>Лента</c:v>
                </c:pt>
              </c:strCache>
            </c:strRef>
          </c:cat>
          <c:val>
            <c:numRef>
              <c:f>'Динамика SKU'!$AE$27:$AE$37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50"/>
        <c:overlap val="0"/>
        <c:axId val="14526729"/>
        <c:axId val="59760668"/>
      </c:barChart>
      <c:catAx>
        <c:axId val="1452672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760668"/>
        <c:crosses val="autoZero"/>
        <c:auto val="1"/>
        <c:lblAlgn val="ctr"/>
        <c:lblOffset val="100"/>
      </c:catAx>
      <c:valAx>
        <c:axId val="59760668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numFmt formatCode="0%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5267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'Динамика SKU'!$A$5</c:f>
              <c:strCache>
                <c:ptCount val="1"/>
                <c:pt idx="0">
                  <c:v>Москва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SKU'!$B$4:$AF$4</c:f>
              <c:strCache>
                <c:ptCount val="31"/>
                <c:pt idx="0">
                  <c:v>01.03.18</c:v>
                </c:pt>
                <c:pt idx="1">
                  <c:v>02.03.18</c:v>
                </c:pt>
                <c:pt idx="2">
                  <c:v>03.03.18</c:v>
                </c:pt>
                <c:pt idx="3">
                  <c:v>04.03.18</c:v>
                </c:pt>
                <c:pt idx="4">
                  <c:v>05.03.18</c:v>
                </c:pt>
                <c:pt idx="5">
                  <c:v>06.03.18</c:v>
                </c:pt>
                <c:pt idx="6">
                  <c:v>07.03.18</c:v>
                </c:pt>
                <c:pt idx="7">
                  <c:v>08.03.18</c:v>
                </c:pt>
                <c:pt idx="8">
                  <c:v>09.03.18</c:v>
                </c:pt>
                <c:pt idx="9">
                  <c:v>10.03.18</c:v>
                </c:pt>
                <c:pt idx="10">
                  <c:v>11.03.18</c:v>
                </c:pt>
                <c:pt idx="11">
                  <c:v>12.03.18</c:v>
                </c:pt>
                <c:pt idx="12">
                  <c:v>13.03.18</c:v>
                </c:pt>
                <c:pt idx="13">
                  <c:v>14.03.18</c:v>
                </c:pt>
                <c:pt idx="14">
                  <c:v>15.03.18</c:v>
                </c:pt>
                <c:pt idx="15">
                  <c:v>16.03.18</c:v>
                </c:pt>
                <c:pt idx="16">
                  <c:v>17.03.18</c:v>
                </c:pt>
                <c:pt idx="17">
                  <c:v>18.03.18</c:v>
                </c:pt>
                <c:pt idx="18">
                  <c:v>19.03.18</c:v>
                </c:pt>
                <c:pt idx="19">
                  <c:v>20.03.18</c:v>
                </c:pt>
                <c:pt idx="20">
                  <c:v>21.03.18</c:v>
                </c:pt>
                <c:pt idx="21">
                  <c:v>22.03.18</c:v>
                </c:pt>
                <c:pt idx="22">
                  <c:v>23.03.18</c:v>
                </c:pt>
                <c:pt idx="23">
                  <c:v>24.03.18</c:v>
                </c:pt>
                <c:pt idx="24">
                  <c:v>25.03.18</c:v>
                </c:pt>
                <c:pt idx="25">
                  <c:v>26.03.18</c:v>
                </c:pt>
                <c:pt idx="26">
                  <c:v>27.03.18</c:v>
                </c:pt>
                <c:pt idx="27">
                  <c:v>28.03.18</c:v>
                </c:pt>
                <c:pt idx="28">
                  <c:v>29.03.18</c:v>
                </c:pt>
                <c:pt idx="29">
                  <c:v>30.03.18</c:v>
                </c:pt>
                <c:pt idx="30">
                  <c:v>31.03.18</c:v>
                </c:pt>
              </c:strCache>
            </c:strRef>
          </c:cat>
          <c:val>
            <c:numRef>
              <c:f>'Динамика SKU'!$B$5:$AF$5</c:f>
              <c:numCache>
                <c:formatCode>General</c:formatCode>
                <c:ptCount val="31"/>
                <c:pt idx="0">
                  <c:v>0.868443559532951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0.881138894922191</c:v>
                </c:pt>
                <c:pt idx="5">
                  <c:v>0.881138894922191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0.907117651901016</c:v>
                </c:pt>
                <c:pt idx="13">
                  <c:v>0.91</c:v>
                </c:pt>
                <c:pt idx="14">
                  <c:v>0.91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0.897719441705733</c:v>
                </c:pt>
                <c:pt idx="20">
                  <c:v>0.906053030712714</c:v>
                </c:pt>
                <c:pt idx="21">
                  <c:v>0.906053030712714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'Динамика SKU'!$A$6</c:f>
              <c:strCache>
                <c:ptCount val="1"/>
                <c:pt idx="0">
                  <c:v>СПб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'Динамика SKU'!$B$4:$AF$4</c:f>
              <c:strCache>
                <c:ptCount val="31"/>
                <c:pt idx="0">
                  <c:v>01.03.18</c:v>
                </c:pt>
                <c:pt idx="1">
                  <c:v>02.03.18</c:v>
                </c:pt>
                <c:pt idx="2">
                  <c:v>03.03.18</c:v>
                </c:pt>
                <c:pt idx="3">
                  <c:v>04.03.18</c:v>
                </c:pt>
                <c:pt idx="4">
                  <c:v>05.03.18</c:v>
                </c:pt>
                <c:pt idx="5">
                  <c:v>06.03.18</c:v>
                </c:pt>
                <c:pt idx="6">
                  <c:v>07.03.18</c:v>
                </c:pt>
                <c:pt idx="7">
                  <c:v>08.03.18</c:v>
                </c:pt>
                <c:pt idx="8">
                  <c:v>09.03.18</c:v>
                </c:pt>
                <c:pt idx="9">
                  <c:v>10.03.18</c:v>
                </c:pt>
                <c:pt idx="10">
                  <c:v>11.03.18</c:v>
                </c:pt>
                <c:pt idx="11">
                  <c:v>12.03.18</c:v>
                </c:pt>
                <c:pt idx="12">
                  <c:v>13.03.18</c:v>
                </c:pt>
                <c:pt idx="13">
                  <c:v>14.03.18</c:v>
                </c:pt>
                <c:pt idx="14">
                  <c:v>15.03.18</c:v>
                </c:pt>
                <c:pt idx="15">
                  <c:v>16.03.18</c:v>
                </c:pt>
                <c:pt idx="16">
                  <c:v>17.03.18</c:v>
                </c:pt>
                <c:pt idx="17">
                  <c:v>18.03.18</c:v>
                </c:pt>
                <c:pt idx="18">
                  <c:v>19.03.18</c:v>
                </c:pt>
                <c:pt idx="19">
                  <c:v>20.03.18</c:v>
                </c:pt>
                <c:pt idx="20">
                  <c:v>21.03.18</c:v>
                </c:pt>
                <c:pt idx="21">
                  <c:v>22.03.18</c:v>
                </c:pt>
                <c:pt idx="22">
                  <c:v>23.03.18</c:v>
                </c:pt>
                <c:pt idx="23">
                  <c:v>24.03.18</c:v>
                </c:pt>
                <c:pt idx="24">
                  <c:v>25.03.18</c:v>
                </c:pt>
                <c:pt idx="25">
                  <c:v>26.03.18</c:v>
                </c:pt>
                <c:pt idx="26">
                  <c:v>27.03.18</c:v>
                </c:pt>
                <c:pt idx="27">
                  <c:v>28.03.18</c:v>
                </c:pt>
                <c:pt idx="28">
                  <c:v>29.03.18</c:v>
                </c:pt>
                <c:pt idx="29">
                  <c:v>30.03.18</c:v>
                </c:pt>
                <c:pt idx="30">
                  <c:v>31.03.18</c:v>
                </c:pt>
              </c:strCache>
            </c:strRef>
          </c:cat>
          <c:val>
            <c:numRef>
              <c:f>'Динамика SKU'!$B$6:$AF$6</c:f>
              <c:numCache>
                <c:formatCode>General</c:formatCode>
                <c:ptCount val="31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0.91</c:v>
                </c:pt>
                <c:pt idx="5">
                  <c:v>0.91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0.91</c:v>
                </c:pt>
                <c:pt idx="12">
                  <c:v>0.895453556973165</c:v>
                </c:pt>
                <c:pt idx="13">
                  <c:v>0.95</c:v>
                </c:pt>
                <c:pt idx="14">
                  <c:v>0.94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0.97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803077"/>
        <c:axId val="29085160"/>
      </c:lineChart>
      <c:catAx>
        <c:axId val="75803077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085160"/>
        <c:crosses val="autoZero"/>
        <c:auto val="1"/>
        <c:lblAlgn val="ctr"/>
        <c:lblOffset val="100"/>
      </c:catAx>
      <c:valAx>
        <c:axId val="29085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8030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190440</xdr:colOff>
      <xdr:row>69</xdr:row>
      <xdr:rowOff>76320</xdr:rowOff>
    </xdr:from>
    <xdr:to>
      <xdr:col>42</xdr:col>
      <xdr:colOff>455760</xdr:colOff>
      <xdr:row>90</xdr:row>
      <xdr:rowOff>113040</xdr:rowOff>
    </xdr:to>
    <xdr:graphicFrame>
      <xdr:nvGraphicFramePr>
        <xdr:cNvPr id="0" name="Chart 1"/>
        <xdr:cNvGraphicFramePr/>
      </xdr:nvGraphicFramePr>
      <xdr:xfrm>
        <a:off x="1495080" y="11334600"/>
        <a:ext cx="23782680" cy="403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152280</xdr:colOff>
      <xdr:row>37</xdr:row>
      <xdr:rowOff>0</xdr:rowOff>
    </xdr:from>
    <xdr:to>
      <xdr:col>51</xdr:col>
      <xdr:colOff>531720</xdr:colOff>
      <xdr:row>57</xdr:row>
      <xdr:rowOff>122400</xdr:rowOff>
    </xdr:to>
    <xdr:graphicFrame>
      <xdr:nvGraphicFramePr>
        <xdr:cNvPr id="1" name="Chart 3"/>
        <xdr:cNvGraphicFramePr/>
      </xdr:nvGraphicFramePr>
      <xdr:xfrm>
        <a:off x="1456920" y="6048360"/>
        <a:ext cx="29040120" cy="336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240120</xdr:colOff>
      <xdr:row>6</xdr:row>
      <xdr:rowOff>80280</xdr:rowOff>
    </xdr:from>
    <xdr:to>
      <xdr:col>21</xdr:col>
      <xdr:colOff>557640</xdr:colOff>
      <xdr:row>23</xdr:row>
      <xdr:rowOff>69480</xdr:rowOff>
    </xdr:to>
    <xdr:graphicFrame>
      <xdr:nvGraphicFramePr>
        <xdr:cNvPr id="2" name="Диаграмма 4"/>
        <xdr:cNvGraphicFramePr/>
      </xdr:nvGraphicFramePr>
      <xdr:xfrm>
        <a:off x="1544760" y="1080360"/>
        <a:ext cx="118332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190440</xdr:colOff>
      <xdr:row>69</xdr:row>
      <xdr:rowOff>76320</xdr:rowOff>
    </xdr:from>
    <xdr:to>
      <xdr:col>42</xdr:col>
      <xdr:colOff>455760</xdr:colOff>
      <xdr:row>90</xdr:row>
      <xdr:rowOff>113040</xdr:rowOff>
    </xdr:to>
    <xdr:graphicFrame>
      <xdr:nvGraphicFramePr>
        <xdr:cNvPr id="3" name="Chart 2"/>
        <xdr:cNvGraphicFramePr/>
      </xdr:nvGraphicFramePr>
      <xdr:xfrm>
        <a:off x="1495080" y="11334600"/>
        <a:ext cx="23782680" cy="403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123840</xdr:colOff>
      <xdr:row>37</xdr:row>
      <xdr:rowOff>152280</xdr:rowOff>
    </xdr:from>
    <xdr:to>
      <xdr:col>51</xdr:col>
      <xdr:colOff>503280</xdr:colOff>
      <xdr:row>58</xdr:row>
      <xdr:rowOff>112680</xdr:rowOff>
    </xdr:to>
    <xdr:graphicFrame>
      <xdr:nvGraphicFramePr>
        <xdr:cNvPr id="4" name="Chart 5"/>
        <xdr:cNvGraphicFramePr/>
      </xdr:nvGraphicFramePr>
      <xdr:xfrm>
        <a:off x="1428480" y="6200640"/>
        <a:ext cx="29040120" cy="336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147600</xdr:colOff>
      <xdr:row>6</xdr:row>
      <xdr:rowOff>104760</xdr:rowOff>
    </xdr:from>
    <xdr:to>
      <xdr:col>21</xdr:col>
      <xdr:colOff>93600</xdr:colOff>
      <xdr:row>23</xdr:row>
      <xdr:rowOff>93960</xdr:rowOff>
    </xdr:to>
    <xdr:graphicFrame>
      <xdr:nvGraphicFramePr>
        <xdr:cNvPr id="5" name="Диаграмма 3"/>
        <xdr:cNvGraphicFramePr/>
      </xdr:nvGraphicFramePr>
      <xdr:xfrm>
        <a:off x="1452240" y="1104840"/>
        <a:ext cx="114616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8000"/>
    <pageSetUpPr fitToPage="false"/>
  </sheetPr>
  <dimension ref="A1:H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1" sqref="O3:O62 C3"/>
    </sheetView>
  </sheetViews>
  <sheetFormatPr defaultRowHeight="15"/>
  <cols>
    <col collapsed="false" hidden="false" max="1" min="1" style="0" width="8.10204081632653"/>
    <col collapsed="false" hidden="false" max="2" min="2" style="0" width="35.7704081632653"/>
    <col collapsed="false" hidden="false" max="3" min="3" style="0" width="28.0765306122449"/>
    <col collapsed="false" hidden="false" max="4" min="4" style="0" width="20.3826530612245"/>
    <col collapsed="false" hidden="false" max="5" min="5" style="0" width="9.58673469387755"/>
    <col collapsed="false" hidden="false" max="6" min="6" style="0" width="9.71938775510204"/>
    <col collapsed="false" hidden="false" max="7" min="7" style="0" width="9.85204081632653"/>
    <col collapsed="false" hidden="false" max="18" min="8" style="0" width="8.10204081632653"/>
    <col collapsed="false" hidden="false" max="1025" min="19" style="0" width="13.362244897959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18" hidden="false" customHeight="false" outlineLevel="0" collapsed="false">
      <c r="A2" s="1"/>
      <c r="B2" s="2" t="s">
        <v>0</v>
      </c>
      <c r="C2" s="3" t="n">
        <v>43186</v>
      </c>
      <c r="D2" s="4"/>
      <c r="E2" s="4"/>
      <c r="F2" s="1"/>
      <c r="G2" s="1"/>
      <c r="H2" s="1"/>
    </row>
    <row r="3" customFormat="false" ht="12.75" hidden="false" customHeight="true" outlineLevel="0" collapsed="false">
      <c r="A3" s="1"/>
      <c r="B3" s="1"/>
      <c r="C3" s="1"/>
      <c r="D3" s="1"/>
      <c r="E3" s="1"/>
      <c r="F3" s="1"/>
      <c r="G3" s="1"/>
      <c r="H3" s="1"/>
    </row>
    <row r="4" customFormat="false" ht="12.75" hidden="false" customHeight="true" outlineLevel="0" collapsed="false">
      <c r="A4" s="1"/>
      <c r="B4" s="5" t="s">
        <v>1</v>
      </c>
      <c r="C4" s="6"/>
      <c r="D4" s="6"/>
      <c r="E4" s="6"/>
      <c r="F4" s="1"/>
      <c r="G4" s="1"/>
      <c r="H4" s="1"/>
    </row>
    <row r="5" customFormat="false" ht="30" hidden="false" customHeight="true" outlineLevel="0" collapsed="false">
      <c r="A5" s="1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5</v>
      </c>
    </row>
    <row r="6" customFormat="false" ht="12.75" hidden="false" customHeight="true" outlineLevel="0" collapsed="false">
      <c r="A6" s="1"/>
      <c r="B6" s="8" t="s">
        <v>8</v>
      </c>
      <c r="C6" s="9" t="n">
        <f aca="false">COUNTA(Верный!D3:D33)</f>
        <v>31</v>
      </c>
      <c r="D6" s="9" t="n">
        <f aca="false">Верный!W34</f>
        <v>31</v>
      </c>
      <c r="E6" s="10" t="n">
        <f aca="false">D6/C6</f>
        <v>1</v>
      </c>
      <c r="F6" s="9" t="n">
        <f aca="false">SUM(Верный!O3:O33)</f>
        <v>156</v>
      </c>
      <c r="G6" s="11" t="n">
        <f aca="false">SUM(Верный!W3:W33)</f>
        <v>144</v>
      </c>
      <c r="H6" s="10" t="n">
        <f aca="false">G6/F6</f>
        <v>0.923076923076923</v>
      </c>
    </row>
    <row r="7" customFormat="false" ht="12.75" hidden="false" customHeight="true" outlineLevel="0" collapsed="false">
      <c r="A7" s="1"/>
      <c r="B7" s="8" t="s">
        <v>9</v>
      </c>
      <c r="C7" s="9" t="n">
        <f aca="false">COUNTA(Карусель!D3:D18)</f>
        <v>16</v>
      </c>
      <c r="D7" s="11" t="n">
        <f aca="false">Карусель!AA33</f>
        <v>16</v>
      </c>
      <c r="E7" s="10" t="n">
        <f aca="false">D7/C7</f>
        <v>1</v>
      </c>
      <c r="F7" s="9" t="n">
        <f aca="false">SUM(Карусель!O3:O15)</f>
        <v>143</v>
      </c>
      <c r="G7" s="11" t="n">
        <f aca="false">SUM(Карусель!AA3:AA15)</f>
        <v>133</v>
      </c>
      <c r="H7" s="10" t="n">
        <f aca="false">G7/F7</f>
        <v>0.93006993006993</v>
      </c>
    </row>
    <row r="8" customFormat="false" ht="12.75" hidden="false" customHeight="true" outlineLevel="0" collapsed="false">
      <c r="A8" s="1"/>
      <c r="B8" s="8" t="s">
        <v>10</v>
      </c>
      <c r="C8" s="9" t="n">
        <f aca="false">COUNTA(Метро!C3:C15)</f>
        <v>13</v>
      </c>
      <c r="D8" s="9" t="n">
        <f aca="false">Метро!AD19</f>
        <v>13</v>
      </c>
      <c r="E8" s="10" t="n">
        <f aca="false">D8/C8</f>
        <v>1</v>
      </c>
      <c r="F8" s="9" t="n">
        <f aca="false">SUM(Метро!O3:O12)</f>
        <v>117</v>
      </c>
      <c r="G8" s="9" t="n">
        <f aca="false">SUM(Метро!AD3:AD12)</f>
        <v>99</v>
      </c>
      <c r="H8" s="10" t="n">
        <f aca="false">G8/F8</f>
        <v>0.846153846153846</v>
      </c>
    </row>
    <row r="9" customFormat="false" ht="12.75" hidden="false" customHeight="true" outlineLevel="0" collapsed="false">
      <c r="A9" s="1"/>
      <c r="B9" s="8" t="s">
        <v>11</v>
      </c>
      <c r="C9" s="9" t="n">
        <f aca="false">COUNT(Билла!A3:A77)</f>
        <v>75</v>
      </c>
      <c r="D9" s="9" t="n">
        <f aca="false">Билла!W78</f>
        <v>75</v>
      </c>
      <c r="E9" s="10" t="n">
        <f aca="false">D9/C9</f>
        <v>1</v>
      </c>
      <c r="F9" s="9" t="n">
        <f aca="false">SUM(Билла!O3:O75)</f>
        <v>467</v>
      </c>
      <c r="G9" s="11" t="n">
        <f aca="false">SUM(Билла!W3:W75)</f>
        <v>399</v>
      </c>
      <c r="H9" s="10" t="n">
        <f aca="false">G9/F9</f>
        <v>0.854389721627409</v>
      </c>
    </row>
    <row r="10" customFormat="false" ht="12.75" hidden="false" customHeight="true" outlineLevel="0" collapsed="false">
      <c r="A10" s="1"/>
      <c r="B10" s="8" t="s">
        <v>12</v>
      </c>
      <c r="C10" s="9" t="n">
        <f aca="false">COUNTA(Атак!D3:D53)</f>
        <v>51</v>
      </c>
      <c r="D10" s="9" t="n">
        <f aca="false">Атак!W54</f>
        <v>51</v>
      </c>
      <c r="E10" s="10" t="n">
        <f aca="false">D10/C10</f>
        <v>1</v>
      </c>
      <c r="F10" s="9" t="n">
        <f aca="false">SUM(Атак!O3:O39)</f>
        <v>205</v>
      </c>
      <c r="G10" s="11" t="n">
        <f aca="false">SUM(Атак!W3:W39)</f>
        <v>189</v>
      </c>
      <c r="H10" s="10" t="n">
        <f aca="false">G10/F10</f>
        <v>0.921951219512195</v>
      </c>
    </row>
    <row r="11" customFormat="false" ht="12.75" hidden="false" customHeight="true" outlineLevel="0" collapsed="false">
      <c r="A11" s="1"/>
      <c r="B11" s="8" t="s">
        <v>13</v>
      </c>
      <c r="C11" s="9" t="n">
        <f aca="false">COUNTA(ГиперГлобус!D3:D9)</f>
        <v>7</v>
      </c>
      <c r="D11" s="9" t="n">
        <f aca="false">ГиперГлобус!AE10</f>
        <v>7</v>
      </c>
      <c r="E11" s="10" t="n">
        <f aca="false">D11/C11</f>
        <v>1</v>
      </c>
      <c r="F11" s="9" t="n">
        <f aca="false">SUM(ГиперГлобус!O3:O9)</f>
        <v>91</v>
      </c>
      <c r="G11" s="11" t="n">
        <f aca="false">SUM(ГиперГлобус!AE3:AE9)</f>
        <v>91</v>
      </c>
      <c r="H11" s="10" t="n">
        <f aca="false">G11/F11</f>
        <v>1</v>
      </c>
    </row>
    <row r="12" customFormat="false" ht="12.75" hidden="false" customHeight="true" outlineLevel="0" collapsed="false">
      <c r="A12" s="1"/>
      <c r="B12" s="8" t="s">
        <v>14</v>
      </c>
      <c r="C12" s="12" t="n">
        <f aca="false">COUNT(Окей!A3:A11)</f>
        <v>9</v>
      </c>
      <c r="D12" s="9" t="n">
        <f aca="false">Окей!Z34</f>
        <v>9</v>
      </c>
      <c r="E12" s="10" t="n">
        <f aca="false">D12/C12</f>
        <v>1</v>
      </c>
      <c r="F12" s="13" t="n">
        <f aca="false">SUM(Окей!O3:O11)</f>
        <v>86</v>
      </c>
      <c r="G12" s="14" t="n">
        <f aca="false">SUM(Окей!Z3:Z11)</f>
        <v>83</v>
      </c>
      <c r="H12" s="10" t="n">
        <f aca="false">G12/F12</f>
        <v>0.965116279069767</v>
      </c>
    </row>
    <row r="13" customFormat="false" ht="12.75" hidden="false" customHeight="true" outlineLevel="0" collapsed="false">
      <c r="A13" s="1"/>
      <c r="B13" s="8" t="s">
        <v>15</v>
      </c>
      <c r="C13" s="9" t="n">
        <f aca="false">COUNTA(Ашан!D3:D27)</f>
        <v>25</v>
      </c>
      <c r="D13" s="11" t="n">
        <f aca="false">Ашан!Y37</f>
        <v>25</v>
      </c>
      <c r="E13" s="10" t="n">
        <f aca="false">D13/C13</f>
        <v>1</v>
      </c>
      <c r="F13" s="9" t="n">
        <f aca="false">SUM(Ашан!O3:O25)</f>
        <v>199</v>
      </c>
      <c r="G13" s="11" t="n">
        <f aca="false">SUM(Ашан!Y3:Y25)</f>
        <v>182</v>
      </c>
      <c r="H13" s="10" t="n">
        <f aca="false">G13/F13</f>
        <v>0.914572864321608</v>
      </c>
    </row>
    <row r="14" customFormat="false" ht="12.75" hidden="false" customHeight="true" outlineLevel="0" collapsed="false">
      <c r="A14" s="1"/>
      <c r="B14" s="8" t="s">
        <v>16</v>
      </c>
      <c r="C14" s="9" t="n">
        <f aca="false">COUNTA(Перекрёсток!D19:D123)</f>
        <v>105</v>
      </c>
      <c r="D14" s="11" t="n">
        <f aca="false">Перекрёсток!Y125</f>
        <v>105</v>
      </c>
      <c r="E14" s="10" t="n">
        <f aca="false">D14/C14</f>
        <v>1</v>
      </c>
      <c r="F14" s="9" t="n">
        <f aca="false">SUM(Перекрёсток!O19:O118)</f>
        <v>888</v>
      </c>
      <c r="G14" s="11" t="n">
        <f aca="false">SUM(Перекрёсток!Y19:Y118)</f>
        <v>820</v>
      </c>
      <c r="H14" s="10" t="n">
        <f aca="false">G14/F14</f>
        <v>0.923423423423423</v>
      </c>
    </row>
    <row r="15" customFormat="false" ht="12.75" hidden="false" customHeight="true" outlineLevel="0" collapsed="false">
      <c r="A15" s="1"/>
      <c r="B15" s="8" t="s">
        <v>17</v>
      </c>
      <c r="C15" s="9" t="n">
        <f aca="false">COUNT(Лента!A35:A62)</f>
        <v>28</v>
      </c>
      <c r="D15" s="11" t="n">
        <f aca="false">Лента!AD63</f>
        <v>28</v>
      </c>
      <c r="E15" s="10" t="n">
        <f aca="false">D15/C15</f>
        <v>1</v>
      </c>
      <c r="F15" s="9" t="n">
        <f aca="false">SUM(Лента!N35:N62)</f>
        <v>133</v>
      </c>
      <c r="G15" s="11" t="n">
        <f aca="false">SUM(Лента!AD35:AD62)</f>
        <v>113</v>
      </c>
      <c r="H15" s="10" t="n">
        <f aca="false">G15/F15</f>
        <v>0.849624060150376</v>
      </c>
    </row>
    <row r="16" customFormat="false" ht="12.75" hidden="false" customHeight="true" outlineLevel="0" collapsed="false">
      <c r="A16" s="1"/>
      <c r="B16" s="15"/>
      <c r="C16" s="16" t="n">
        <f aca="false">SUM(C6:C15)</f>
        <v>360</v>
      </c>
      <c r="D16" s="17" t="n">
        <f aca="false">SUM(D6:D15)</f>
        <v>360</v>
      </c>
      <c r="E16" s="18"/>
      <c r="F16" s="16" t="n">
        <f aca="false">SUM(F6:F15)</f>
        <v>2485</v>
      </c>
      <c r="G16" s="17" t="n">
        <f aca="false">SUM(G6:G15)</f>
        <v>2253</v>
      </c>
      <c r="H16" s="18"/>
    </row>
    <row r="17" customFormat="false" ht="12.75" hidden="false" customHeight="true" outlineLevel="0" collapsed="false">
      <c r="A17" s="1"/>
      <c r="B17" s="19"/>
      <c r="C17" s="19"/>
      <c r="D17" s="20" t="s">
        <v>18</v>
      </c>
      <c r="E17" s="21" t="n">
        <f aca="false">AVERAGE(E6:E15)</f>
        <v>1</v>
      </c>
      <c r="F17" s="19"/>
      <c r="G17" s="20" t="s">
        <v>18</v>
      </c>
      <c r="H17" s="21" t="n">
        <f aca="false">AVERAGE(H6:H15)</f>
        <v>0.912837826740548</v>
      </c>
    </row>
    <row r="18" customFormat="false" ht="12.75" hidden="false" customHeight="true" outlineLevel="0" collapsed="false">
      <c r="A18" s="1"/>
      <c r="B18" s="19" t="s">
        <v>19</v>
      </c>
      <c r="C18" s="22" t="n">
        <f aca="false">Лента!AD65+Окей!Z36+Карусель!AA35+Верный!W35+Билла!W79+Атак!W55+ГиперГлобус!AE11+Перекрёсток!Y126+Ашан!Y39+Метро!AD21+Призма!AA20+Реалъ!AG55</f>
        <v>522</v>
      </c>
      <c r="D18" s="22"/>
      <c r="E18" s="19"/>
      <c r="F18" s="19"/>
      <c r="G18" s="19"/>
      <c r="H18" s="19"/>
    </row>
    <row r="19" customFormat="false" ht="12.75" hidden="false" customHeight="true" outlineLevel="0" collapsed="false">
      <c r="A19" s="1"/>
      <c r="B19" s="23" t="s">
        <v>20</v>
      </c>
      <c r="C19" s="22" t="n">
        <f aca="false">D16+D32-360-163</f>
        <v>0</v>
      </c>
      <c r="D19" s="19"/>
      <c r="E19" s="19"/>
      <c r="F19" s="19"/>
      <c r="G19" s="19"/>
      <c r="H19" s="19"/>
    </row>
    <row r="20" customFormat="false" ht="12.75" hidden="false" customHeight="true" outlineLevel="0" collapsed="false">
      <c r="A20" s="1"/>
      <c r="B20" s="19" t="s">
        <v>21</v>
      </c>
      <c r="C20" s="22" t="n">
        <f aca="false">D16+D32</f>
        <v>523</v>
      </c>
      <c r="D20" s="19"/>
      <c r="E20" s="19"/>
      <c r="F20" s="19"/>
      <c r="G20" s="19"/>
      <c r="H20" s="19"/>
    </row>
    <row r="21" customFormat="false" ht="12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</row>
    <row r="22" customFormat="false" ht="12.75" hidden="false" customHeight="true" outlineLevel="0" collapsed="false">
      <c r="A22" s="1"/>
      <c r="B22" s="5" t="s">
        <v>22</v>
      </c>
      <c r="C22" s="24"/>
      <c r="D22" s="24"/>
      <c r="E22" s="24"/>
      <c r="F22" s="19"/>
      <c r="G22" s="19"/>
      <c r="H22" s="19"/>
    </row>
    <row r="23" customFormat="false" ht="41.25" hidden="false" customHeight="true" outlineLevel="0" collapsed="false">
      <c r="A23" s="1"/>
      <c r="B23" s="7" t="s">
        <v>23</v>
      </c>
      <c r="C23" s="7" t="s">
        <v>24</v>
      </c>
      <c r="D23" s="7" t="s">
        <v>4</v>
      </c>
      <c r="E23" s="7" t="s">
        <v>5</v>
      </c>
      <c r="F23" s="7" t="s">
        <v>6</v>
      </c>
      <c r="G23" s="7" t="s">
        <v>7</v>
      </c>
      <c r="H23" s="7" t="s">
        <v>5</v>
      </c>
    </row>
    <row r="24" customFormat="false" ht="12.75" hidden="false" customHeight="true" outlineLevel="0" collapsed="false">
      <c r="A24" s="1"/>
      <c r="B24" s="8" t="s">
        <v>16</v>
      </c>
      <c r="C24" s="9" t="n">
        <f aca="false">COUNTA(Перекрёсток!D3:D18)</f>
        <v>16</v>
      </c>
      <c r="D24" s="9" t="n">
        <f aca="false">COUNT(Перекрёсток!N3:N18)</f>
        <v>16</v>
      </c>
      <c r="E24" s="10" t="n">
        <f aca="false">D24/C24</f>
        <v>1</v>
      </c>
      <c r="F24" s="9" t="n">
        <f aca="false">SUM(Перекрёсток!O3:O18)</f>
        <v>144</v>
      </c>
      <c r="G24" s="11" t="n">
        <f aca="false">SUM(Перекрёсток!Y3:Y18)</f>
        <v>134</v>
      </c>
      <c r="H24" s="10" t="n">
        <f aca="false">G24/F24</f>
        <v>0.930555555555556</v>
      </c>
    </row>
    <row r="25" customFormat="false" ht="12.75" hidden="false" customHeight="true" outlineLevel="0" collapsed="false">
      <c r="A25" s="1"/>
      <c r="B25" s="8" t="s">
        <v>25</v>
      </c>
      <c r="C25" s="9" t="n">
        <f aca="false">COUNTA(Призма!D3:D18)</f>
        <v>16</v>
      </c>
      <c r="D25" s="9" t="n">
        <f aca="false">Призма!AA20</f>
        <v>16</v>
      </c>
      <c r="E25" s="10" t="n">
        <f aca="false">D25/C25</f>
        <v>1</v>
      </c>
      <c r="F25" s="9" t="n">
        <f aca="false">SUM(Призма!N3:N16)</f>
        <v>126</v>
      </c>
      <c r="G25" s="9" t="n">
        <f aca="false">SUM(Призма!AA3:AA16)</f>
        <v>123</v>
      </c>
      <c r="H25" s="10" t="n">
        <f aca="false">G25/F25</f>
        <v>0.976190476190476</v>
      </c>
    </row>
    <row r="26" customFormat="false" ht="12.75" hidden="false" customHeight="true" outlineLevel="0" collapsed="false">
      <c r="A26" s="1"/>
      <c r="B26" s="8" t="s">
        <v>17</v>
      </c>
      <c r="C26" s="9" t="n">
        <f aca="false">COUNT(Лента!A3:A34)</f>
        <v>32</v>
      </c>
      <c r="D26" s="11" t="n">
        <f aca="false">Лента!AD64</f>
        <v>32</v>
      </c>
      <c r="E26" s="10" t="n">
        <f aca="false">D26/C26</f>
        <v>1</v>
      </c>
      <c r="F26" s="9" t="n">
        <f aca="false">SUM(Лента!N3:N29)</f>
        <v>352</v>
      </c>
      <c r="G26" s="11" t="n">
        <f aca="false">SUM(Лента!AD3:AD29)</f>
        <v>335</v>
      </c>
      <c r="H26" s="10" t="n">
        <f aca="false">G26/F26</f>
        <v>0.951704545454545</v>
      </c>
    </row>
    <row r="27" customFormat="false" ht="12.75" hidden="false" customHeight="true" outlineLevel="0" collapsed="false">
      <c r="A27" s="1"/>
      <c r="B27" s="8" t="s">
        <v>9</v>
      </c>
      <c r="C27" s="9" t="n">
        <f aca="false">COUNT(Карусель!A19:A32)</f>
        <v>14</v>
      </c>
      <c r="D27" s="11" t="n">
        <f aca="false">Карусель!AA34</f>
        <v>14</v>
      </c>
      <c r="E27" s="10" t="n">
        <f aca="false">D27/C27</f>
        <v>1</v>
      </c>
      <c r="F27" s="9" t="n">
        <f aca="false">SUM(Карусель!O19:O32)</f>
        <v>154</v>
      </c>
      <c r="G27" s="11" t="n">
        <f aca="false">SUM(Карусель!AA19:AA32)</f>
        <v>153</v>
      </c>
      <c r="H27" s="10" t="n">
        <f aca="false">G27/F27</f>
        <v>0.993506493506493</v>
      </c>
    </row>
    <row r="28" customFormat="false" ht="12.75" hidden="false" customHeight="true" outlineLevel="0" collapsed="false">
      <c r="A28" s="1"/>
      <c r="B28" s="8" t="s">
        <v>26</v>
      </c>
      <c r="C28" s="9" t="n">
        <f aca="false">COUNT(Ашан!A28:A36)</f>
        <v>9</v>
      </c>
      <c r="D28" s="11" t="n">
        <f aca="false">Ашан!Y38</f>
        <v>9</v>
      </c>
      <c r="E28" s="10" t="n">
        <f aca="false">D28/C28</f>
        <v>1</v>
      </c>
      <c r="F28" s="9" t="n">
        <f aca="false">SUM(Ашан!O28:O36)</f>
        <v>71</v>
      </c>
      <c r="G28" s="11" t="n">
        <f aca="false">SUM(Ашан!Y28:Y36)</f>
        <v>70</v>
      </c>
      <c r="H28" s="10" t="n">
        <f aca="false">G28/F28</f>
        <v>0.985915492957746</v>
      </c>
    </row>
    <row r="29" customFormat="false" ht="12.75" hidden="false" customHeight="true" outlineLevel="0" collapsed="false">
      <c r="A29" s="1"/>
      <c r="B29" s="8" t="s">
        <v>27</v>
      </c>
      <c r="C29" s="9" t="n">
        <f aca="false">COUNTA(Реалъ!D3:D53)</f>
        <v>51</v>
      </c>
      <c r="D29" s="9" t="n">
        <f aca="false">Реалъ!AG54</f>
        <v>51</v>
      </c>
      <c r="E29" s="10" t="n">
        <f aca="false">D29/C29</f>
        <v>1</v>
      </c>
      <c r="F29" s="9" t="n">
        <f aca="false">SUM(Реалъ!N3:N53)</f>
        <v>663</v>
      </c>
      <c r="G29" s="9" t="n">
        <f aca="false">SUM(Реалъ!AG3:AG53)</f>
        <v>636</v>
      </c>
      <c r="H29" s="10" t="n">
        <f aca="false">G29/F29</f>
        <v>0.959276018099548</v>
      </c>
    </row>
    <row r="30" customFormat="false" ht="12.75" hidden="false" customHeight="true" outlineLevel="0" collapsed="false">
      <c r="A30" s="1"/>
      <c r="B30" s="8" t="s">
        <v>10</v>
      </c>
      <c r="C30" s="9" t="n">
        <f aca="false">COUNTA(Метро!D16:D18)</f>
        <v>3</v>
      </c>
      <c r="D30" s="9" t="n">
        <f aca="false">COUNT(Метро!N16:N18)</f>
        <v>3</v>
      </c>
      <c r="E30" s="10" t="n">
        <f aca="false">D30/C30</f>
        <v>1</v>
      </c>
      <c r="F30" s="9" t="n">
        <f aca="false">SUM(Метро!O16:O18)</f>
        <v>15</v>
      </c>
      <c r="G30" s="9" t="n">
        <f aca="false">SUM(Метро!AD16:AD18)</f>
        <v>15</v>
      </c>
      <c r="H30" s="10" t="n">
        <f aca="false">G30/F30</f>
        <v>1</v>
      </c>
    </row>
    <row r="31" customFormat="false" ht="12.75" hidden="false" customHeight="true" outlineLevel="0" collapsed="false">
      <c r="A31" s="1"/>
      <c r="B31" s="8" t="s">
        <v>14</v>
      </c>
      <c r="C31" s="9" t="n">
        <f aca="false">COUNT(Окей!A12:A33)</f>
        <v>22</v>
      </c>
      <c r="D31" s="11" t="n">
        <f aca="false">Окей!Z35</f>
        <v>22</v>
      </c>
      <c r="E31" s="10" t="n">
        <f aca="false">D31/C31</f>
        <v>1</v>
      </c>
      <c r="F31" s="25" t="n">
        <f aca="false">SUM(Окей!O12:O33)</f>
        <v>136</v>
      </c>
      <c r="G31" s="11" t="n">
        <f aca="false">SUM(Окей!Z12:Z33)</f>
        <v>126</v>
      </c>
      <c r="H31" s="10" t="n">
        <f aca="false">G31/F31</f>
        <v>0.926470588235294</v>
      </c>
    </row>
    <row r="32" customFormat="false" ht="12.75" hidden="false" customHeight="true" outlineLevel="0" collapsed="false">
      <c r="A32" s="1"/>
      <c r="B32" s="26"/>
      <c r="C32" s="27" t="n">
        <f aca="false">SUM(C24:C31)</f>
        <v>163</v>
      </c>
      <c r="D32" s="22" t="n">
        <f aca="false">SUM(D24:D31)</f>
        <v>163</v>
      </c>
      <c r="E32" s="28"/>
      <c r="F32" s="29" t="n">
        <f aca="false">SUM(F24:F31)</f>
        <v>1661</v>
      </c>
      <c r="G32" s="30" t="n">
        <f aca="false">SUM(G24:G31)</f>
        <v>1592</v>
      </c>
      <c r="H32" s="28"/>
    </row>
    <row r="33" customFormat="false" ht="12.75" hidden="false" customHeight="true" outlineLevel="0" collapsed="false">
      <c r="A33" s="1"/>
      <c r="B33" s="19"/>
      <c r="C33" s="19"/>
      <c r="D33" s="20" t="s">
        <v>18</v>
      </c>
      <c r="E33" s="21" t="n">
        <f aca="false">AVERAGE(E24:E31)</f>
        <v>1</v>
      </c>
      <c r="F33" s="19"/>
      <c r="G33" s="20" t="s">
        <v>18</v>
      </c>
      <c r="H33" s="21" t="n">
        <f aca="false">AVERAGE(H24:H31)</f>
        <v>0.965452396249957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4" ySplit="2" topLeftCell="E18" activePane="bottomRight" state="frozen"/>
      <selection pane="topLeft" activeCell="A1" activeCellId="0" sqref="A1"/>
      <selection pane="topRight" activeCell="E1" activeCellId="0" sqref="E1"/>
      <selection pane="bottomLeft" activeCell="A18" activeCellId="0" sqref="A18"/>
      <selection pane="bottomRight" activeCell="W56" activeCellId="1" sqref="O3:O62 W56"/>
    </sheetView>
  </sheetViews>
  <sheetFormatPr defaultRowHeight="15"/>
  <cols>
    <col collapsed="false" hidden="false" max="3" min="1" style="0" width="5.12755102040816"/>
    <col collapsed="false" hidden="false" max="4" min="4" style="0" width="41.5765306122449"/>
    <col collapsed="false" hidden="false" max="12" min="5" style="0" width="8.36734693877551"/>
    <col collapsed="false" hidden="false" max="13" min="13" style="0" width="8.10204081632653"/>
    <col collapsed="false" hidden="false" max="14" min="14" style="0" width="10.8010204081633"/>
    <col collapsed="false" hidden="false" max="21" min="15" style="0" width="8.36734693877551"/>
    <col collapsed="false" hidden="false" max="22" min="22" style="0" width="11.3418367346939"/>
    <col collapsed="false" hidden="false" max="23" min="23" style="0" width="8.36734693877551"/>
    <col collapsed="false" hidden="false" max="24" min="24" style="0" width="8.10204081632653"/>
    <col collapsed="false" hidden="false" max="25" min="25" style="0" width="34.6938775510204"/>
    <col collapsed="false" hidden="false" max="26" min="26" style="0" width="8.10204081632653"/>
    <col collapsed="false" hidden="true" max="27" min="27" style="0" width="0"/>
    <col collapsed="false" hidden="false" max="28" min="28" style="0" width="2.42857142857143"/>
    <col collapsed="false" hidden="false" max="1025" min="29" style="0" width="13.3622448979592"/>
  </cols>
  <sheetData>
    <row r="1" customFormat="false" ht="12.75" hidden="false" customHeight="true" outlineLevel="0" collapsed="false">
      <c r="A1" s="1"/>
      <c r="B1" s="16"/>
      <c r="C1" s="1"/>
      <c r="D1" s="106"/>
      <c r="E1" s="1"/>
      <c r="F1" s="1"/>
      <c r="G1" s="1"/>
      <c r="H1" s="1"/>
      <c r="I1" s="1"/>
      <c r="J1" s="1"/>
      <c r="K1" s="1"/>
      <c r="L1" s="46" t="n">
        <f aca="false">SUM(L3:L53)</f>
        <v>69615</v>
      </c>
      <c r="M1" s="107"/>
      <c r="N1" s="107"/>
      <c r="O1" s="16"/>
      <c r="P1" s="1"/>
      <c r="Q1" s="1"/>
      <c r="R1" s="1"/>
      <c r="S1" s="1"/>
      <c r="T1" s="1"/>
      <c r="U1" s="1"/>
      <c r="V1" s="1"/>
      <c r="W1" s="16"/>
      <c r="X1" s="178"/>
      <c r="Y1" s="49"/>
      <c r="AC1" s="50" t="s">
        <v>35</v>
      </c>
      <c r="AD1" s="50"/>
      <c r="AE1" s="50"/>
      <c r="AF1" s="50"/>
    </row>
    <row r="2" customFormat="false" ht="141" hidden="false" customHeight="true" outlineLevel="0" collapsed="false">
      <c r="A2" s="51" t="s">
        <v>36</v>
      </c>
      <c r="B2" s="9" t="s">
        <v>37</v>
      </c>
      <c r="C2" s="51" t="s">
        <v>38</v>
      </c>
      <c r="D2" s="52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79" t="s">
        <v>46</v>
      </c>
      <c r="L2" s="111" t="s">
        <v>47</v>
      </c>
      <c r="M2" s="114" t="s">
        <v>48</v>
      </c>
      <c r="N2" s="58" t="s">
        <v>31</v>
      </c>
      <c r="O2" s="56" t="s">
        <v>49</v>
      </c>
      <c r="P2" s="59" t="s">
        <v>53</v>
      </c>
      <c r="Q2" s="59" t="s">
        <v>54</v>
      </c>
      <c r="R2" s="59" t="s">
        <v>55</v>
      </c>
      <c r="S2" s="59" t="s">
        <v>56</v>
      </c>
      <c r="T2" s="59" t="s">
        <v>57</v>
      </c>
      <c r="U2" s="59" t="s">
        <v>286</v>
      </c>
      <c r="V2" s="59" t="s">
        <v>62</v>
      </c>
      <c r="W2" s="56" t="s">
        <v>64</v>
      </c>
      <c r="X2" s="59" t="s">
        <v>5</v>
      </c>
      <c r="Y2" s="59" t="s">
        <v>65</v>
      </c>
      <c r="Z2" s="45" t="s">
        <v>66</v>
      </c>
      <c r="AB2" s="115"/>
      <c r="AC2" s="116" t="s">
        <v>67</v>
      </c>
      <c r="AD2" s="117" t="s">
        <v>68</v>
      </c>
      <c r="AE2" s="116" t="s">
        <v>69</v>
      </c>
      <c r="AF2" s="118" t="s">
        <v>70</v>
      </c>
    </row>
    <row r="3" customFormat="false" ht="12.75" hidden="false" customHeight="true" outlineLevel="0" collapsed="false">
      <c r="A3" s="51" t="n">
        <v>101</v>
      </c>
      <c r="B3" s="9" t="s">
        <v>288</v>
      </c>
      <c r="C3" s="51" t="s">
        <v>1</v>
      </c>
      <c r="D3" s="128" t="s">
        <v>425</v>
      </c>
      <c r="E3" s="85" t="n">
        <f aca="false">NETWORKDAYS(Итого!C$2,Отчёт!C$2,Итого!C$3)</f>
        <v>18</v>
      </c>
      <c r="F3" s="169" t="n">
        <v>0.583333333333333</v>
      </c>
      <c r="G3" s="85" t="n">
        <v>1</v>
      </c>
      <c r="H3" s="86" t="n">
        <f aca="false">G3*F3</f>
        <v>0.583333333333333</v>
      </c>
      <c r="I3" s="98" t="n">
        <v>7</v>
      </c>
      <c r="J3" s="99" t="n">
        <f aca="false">H3*E3</f>
        <v>10.5</v>
      </c>
      <c r="K3" s="129" t="n">
        <v>130</v>
      </c>
      <c r="L3" s="180" t="n">
        <f aca="false">K3*J3</f>
        <v>1365</v>
      </c>
      <c r="M3" s="139"/>
      <c r="N3" s="140" t="n">
        <v>43185</v>
      </c>
      <c r="O3" s="175" t="n">
        <f aca="false">7-COUNTIF(P3:V3,"х")</f>
        <v>6</v>
      </c>
      <c r="P3" s="76" t="n">
        <v>1</v>
      </c>
      <c r="Q3" s="76" t="n">
        <v>1</v>
      </c>
      <c r="R3" s="76" t="s">
        <v>74</v>
      </c>
      <c r="S3" s="76" t="n">
        <v>1</v>
      </c>
      <c r="T3" s="76" t="n">
        <v>1</v>
      </c>
      <c r="U3" s="76" t="n">
        <v>1</v>
      </c>
      <c r="V3" s="76" t="n">
        <v>1</v>
      </c>
      <c r="W3" s="77" t="n">
        <f aca="false">COUNTIF(P3:V3,1)</f>
        <v>6</v>
      </c>
      <c r="X3" s="78" t="n">
        <f aca="false">W3/O3</f>
        <v>1</v>
      </c>
      <c r="Y3" s="181" t="s">
        <v>426</v>
      </c>
      <c r="Z3" s="19" t="str">
        <f aca="false">IF(OR(AND(E3&gt;0,X3&gt;0),AND(E3=0,X3=0)),"-","Что-то не так!")</f>
        <v>-</v>
      </c>
      <c r="AA3" s="19" t="s">
        <v>165</v>
      </c>
      <c r="AB3" s="115"/>
    </row>
    <row r="4" customFormat="false" ht="12.75" hidden="false" customHeight="true" outlineLevel="0" collapsed="false">
      <c r="A4" s="51" t="n">
        <v>102</v>
      </c>
      <c r="B4" s="9" t="s">
        <v>288</v>
      </c>
      <c r="C4" s="51" t="s">
        <v>1</v>
      </c>
      <c r="D4" s="128" t="s">
        <v>427</v>
      </c>
      <c r="E4" s="85" t="n">
        <f aca="false">NETWORKDAYS(Итого!C$2,Отчёт!C$2,Итого!C$3)</f>
        <v>18</v>
      </c>
      <c r="F4" s="169" t="n">
        <v>0.583333333333333</v>
      </c>
      <c r="G4" s="85" t="n">
        <v>1</v>
      </c>
      <c r="H4" s="86" t="n">
        <f aca="false">G4*F4</f>
        <v>0.583333333333333</v>
      </c>
      <c r="I4" s="98" t="n">
        <v>7</v>
      </c>
      <c r="J4" s="99" t="n">
        <f aca="false">H4*E4</f>
        <v>10.5</v>
      </c>
      <c r="K4" s="129" t="n">
        <v>130</v>
      </c>
      <c r="L4" s="132" t="n">
        <f aca="false">K4*J4</f>
        <v>1365</v>
      </c>
      <c r="M4" s="110"/>
      <c r="N4" s="140" t="n">
        <v>43185</v>
      </c>
      <c r="O4" s="175" t="n">
        <v>2</v>
      </c>
      <c r="P4" s="76" t="n">
        <v>1</v>
      </c>
      <c r="Q4" s="76" t="n">
        <v>1</v>
      </c>
      <c r="R4" s="76" t="s">
        <v>74</v>
      </c>
      <c r="S4" s="76" t="s">
        <v>74</v>
      </c>
      <c r="T4" s="76" t="s">
        <v>74</v>
      </c>
      <c r="U4" s="76" t="s">
        <v>74</v>
      </c>
      <c r="V4" s="76" t="s">
        <v>74</v>
      </c>
      <c r="W4" s="126" t="n">
        <f aca="false">COUNTIF(P4:V4,1)</f>
        <v>2</v>
      </c>
      <c r="X4" s="91" t="n">
        <f aca="false">W4/O4</f>
        <v>1</v>
      </c>
      <c r="Y4" s="182" t="s">
        <v>428</v>
      </c>
      <c r="Z4" s="19" t="str">
        <f aca="false">IF(OR(AND(E4&gt;0,X4&gt;0),AND(E4=0,X4=0)),"-","Что-то не так!")</f>
        <v>-</v>
      </c>
      <c r="AB4" s="115"/>
    </row>
    <row r="5" customFormat="false" ht="12.75" hidden="false" customHeight="true" outlineLevel="0" collapsed="false">
      <c r="A5" s="51" t="n">
        <v>103</v>
      </c>
      <c r="B5" s="9" t="s">
        <v>288</v>
      </c>
      <c r="C5" s="51" t="s">
        <v>1</v>
      </c>
      <c r="D5" s="128" t="s">
        <v>429</v>
      </c>
      <c r="E5" s="85" t="n">
        <f aca="false">NETWORKDAYS(Итого!C$2,Отчёт!C$2,Итого!C$3)</f>
        <v>18</v>
      </c>
      <c r="F5" s="169" t="n">
        <v>0.583333333333333</v>
      </c>
      <c r="G5" s="85" t="n">
        <v>1</v>
      </c>
      <c r="H5" s="86" t="n">
        <f aca="false">G5*F5</f>
        <v>0.583333333333333</v>
      </c>
      <c r="I5" s="98" t="n">
        <v>7</v>
      </c>
      <c r="J5" s="99" t="n">
        <f aca="false">H5*E5</f>
        <v>10.5</v>
      </c>
      <c r="K5" s="129" t="n">
        <v>130</v>
      </c>
      <c r="L5" s="132" t="n">
        <f aca="false">K5*J5</f>
        <v>1365</v>
      </c>
      <c r="M5" s="110"/>
      <c r="N5" s="140" t="n">
        <v>43185</v>
      </c>
      <c r="O5" s="175" t="n">
        <f aca="false">7-COUNTIF(P5:V5,"х")</f>
        <v>4</v>
      </c>
      <c r="P5" s="76" t="n">
        <v>1</v>
      </c>
      <c r="Q5" s="76" t="n">
        <v>1</v>
      </c>
      <c r="R5" s="76" t="s">
        <v>74</v>
      </c>
      <c r="S5" s="76" t="s">
        <v>74</v>
      </c>
      <c r="T5" s="76" t="s">
        <v>74</v>
      </c>
      <c r="U5" s="76" t="n">
        <v>1</v>
      </c>
      <c r="V5" s="76" t="n">
        <v>1</v>
      </c>
      <c r="W5" s="126" t="n">
        <f aca="false">COUNTIF(P5:V5,1)</f>
        <v>4</v>
      </c>
      <c r="X5" s="91" t="n">
        <f aca="false">W5/O5</f>
        <v>1</v>
      </c>
      <c r="Y5" s="182" t="s">
        <v>430</v>
      </c>
      <c r="Z5" s="19" t="str">
        <f aca="false">IF(OR(AND(E5&gt;0,X5&gt;0),AND(E5=0,X5=0)),"-","Что-то не так!")</f>
        <v>-</v>
      </c>
      <c r="AB5" s="115"/>
    </row>
    <row r="6" customFormat="false" ht="12.75" hidden="false" customHeight="true" outlineLevel="0" collapsed="false">
      <c r="A6" s="51" t="n">
        <v>104</v>
      </c>
      <c r="B6" s="9" t="s">
        <v>288</v>
      </c>
      <c r="C6" s="51" t="s">
        <v>1</v>
      </c>
      <c r="D6" s="128" t="s">
        <v>431</v>
      </c>
      <c r="E6" s="85" t="n">
        <f aca="false">NETWORKDAYS(Итого!C$2,Отчёт!C$2,Итого!C$3)</f>
        <v>18</v>
      </c>
      <c r="F6" s="169" t="n">
        <v>0.583333333333333</v>
      </c>
      <c r="G6" s="85" t="n">
        <v>1</v>
      </c>
      <c r="H6" s="86" t="n">
        <f aca="false">G6*F6</f>
        <v>0.583333333333333</v>
      </c>
      <c r="I6" s="98" t="n">
        <v>7</v>
      </c>
      <c r="J6" s="99" t="n">
        <f aca="false">H6*E6</f>
        <v>10.5</v>
      </c>
      <c r="K6" s="129" t="n">
        <v>130</v>
      </c>
      <c r="L6" s="132" t="n">
        <f aca="false">K6*J6</f>
        <v>1365</v>
      </c>
      <c r="M6" s="110"/>
      <c r="N6" s="140" t="n">
        <v>43185</v>
      </c>
      <c r="O6" s="175" t="n">
        <f aca="false">7-COUNTIF(P6:V6,"х")</f>
        <v>7</v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126" t="n">
        <f aca="false">COUNTIF(P6:V6,1)</f>
        <v>7</v>
      </c>
      <c r="X6" s="91" t="n">
        <f aca="false">W6/O6</f>
        <v>1</v>
      </c>
      <c r="Y6" s="183"/>
      <c r="Z6" s="19" t="str">
        <f aca="false">IF(OR(AND(E6&gt;0,X6&gt;0),AND(E6=0,X6=0)),"-","Что-то не так!")</f>
        <v>-</v>
      </c>
      <c r="AB6" s="115"/>
    </row>
    <row r="7" customFormat="false" ht="12.75" hidden="false" customHeight="true" outlineLevel="0" collapsed="false">
      <c r="A7" s="51" t="n">
        <v>105</v>
      </c>
      <c r="B7" s="9" t="s">
        <v>288</v>
      </c>
      <c r="C7" s="51" t="s">
        <v>1</v>
      </c>
      <c r="D7" s="128" t="s">
        <v>432</v>
      </c>
      <c r="E7" s="85" t="n">
        <f aca="false">NETWORKDAYS(Итого!C$2,Отчёт!C$2,Итого!C$3)</f>
        <v>18</v>
      </c>
      <c r="F7" s="169" t="n">
        <v>0.583333333333333</v>
      </c>
      <c r="G7" s="85" t="n">
        <v>1</v>
      </c>
      <c r="H7" s="86" t="n">
        <f aca="false">G7*F7</f>
        <v>0.583333333333333</v>
      </c>
      <c r="I7" s="98" t="n">
        <v>7</v>
      </c>
      <c r="J7" s="99" t="n">
        <f aca="false">H7*E7</f>
        <v>10.5</v>
      </c>
      <c r="K7" s="129" t="n">
        <v>130</v>
      </c>
      <c r="L7" s="132" t="n">
        <f aca="false">K7*J7</f>
        <v>1365</v>
      </c>
      <c r="M7" s="110"/>
      <c r="N7" s="140" t="n">
        <v>43185</v>
      </c>
      <c r="O7" s="175" t="n">
        <f aca="false">7-COUNTIF(P7:V7,"х")</f>
        <v>7</v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126" t="n">
        <f aca="false">COUNTIF(P7:V7,1)</f>
        <v>7</v>
      </c>
      <c r="X7" s="91" t="n">
        <f aca="false">W7/O7</f>
        <v>1</v>
      </c>
      <c r="Y7" s="182"/>
      <c r="Z7" s="19" t="str">
        <f aca="false">IF(OR(AND(E7&gt;0,X7&gt;0),AND(E7=0,X7=0)),"-","Что-то не так!")</f>
        <v>-</v>
      </c>
      <c r="AB7" s="115"/>
    </row>
    <row r="8" customFormat="false" ht="12.75" hidden="false" customHeight="true" outlineLevel="0" collapsed="false">
      <c r="A8" s="51" t="n">
        <v>106</v>
      </c>
      <c r="B8" s="9" t="s">
        <v>288</v>
      </c>
      <c r="C8" s="51" t="s">
        <v>1</v>
      </c>
      <c r="D8" s="128" t="s">
        <v>433</v>
      </c>
      <c r="E8" s="85" t="n">
        <f aca="false">NETWORKDAYS(Итого!C$2,Отчёт!C$2,Итого!C$3)</f>
        <v>18</v>
      </c>
      <c r="F8" s="169" t="n">
        <v>0.583333333333333</v>
      </c>
      <c r="G8" s="85" t="n">
        <v>1</v>
      </c>
      <c r="H8" s="86" t="n">
        <f aca="false">G8*F8</f>
        <v>0.583333333333333</v>
      </c>
      <c r="I8" s="98" t="n">
        <v>7</v>
      </c>
      <c r="J8" s="99" t="n">
        <f aca="false">H8*E8</f>
        <v>10.5</v>
      </c>
      <c r="K8" s="129" t="n">
        <v>130</v>
      </c>
      <c r="L8" s="132" t="n">
        <f aca="false">K8*J8</f>
        <v>1365</v>
      </c>
      <c r="M8" s="110"/>
      <c r="N8" s="140" t="n">
        <v>43185</v>
      </c>
      <c r="O8" s="175" t="n">
        <f aca="false">7-COUNTIF(P8:V8,"х")</f>
        <v>6</v>
      </c>
      <c r="P8" s="76" t="n">
        <v>1</v>
      </c>
      <c r="Q8" s="76" t="n">
        <v>1</v>
      </c>
      <c r="R8" s="76" t="s">
        <v>74</v>
      </c>
      <c r="S8" s="76" t="n">
        <v>1</v>
      </c>
      <c r="T8" s="76" t="n">
        <v>1</v>
      </c>
      <c r="U8" s="76" t="n">
        <v>1</v>
      </c>
      <c r="V8" s="76" t="n">
        <v>1</v>
      </c>
      <c r="W8" s="126" t="n">
        <f aca="false">COUNTIF(P8:V8,1)</f>
        <v>6</v>
      </c>
      <c r="X8" s="91" t="n">
        <f aca="false">W8/O8</f>
        <v>1</v>
      </c>
      <c r="Y8" s="142"/>
      <c r="Z8" s="19" t="str">
        <f aca="false">IF(OR(AND(E8&gt;0,X8&gt;0),AND(E8=0,X8=0)),"-","Что-то не так!")</f>
        <v>-</v>
      </c>
      <c r="AB8" s="115"/>
    </row>
    <row r="9" customFormat="false" ht="12.75" hidden="false" customHeight="true" outlineLevel="0" collapsed="false">
      <c r="A9" s="51" t="n">
        <v>107</v>
      </c>
      <c r="B9" s="9" t="s">
        <v>288</v>
      </c>
      <c r="C9" s="51" t="s">
        <v>1</v>
      </c>
      <c r="D9" s="128" t="s">
        <v>434</v>
      </c>
      <c r="E9" s="85" t="n">
        <f aca="false">NETWORKDAYS(Итого!C$2,Отчёт!C$2,Итого!C$3)</f>
        <v>18</v>
      </c>
      <c r="F9" s="169" t="n">
        <v>0.583333333333333</v>
      </c>
      <c r="G9" s="85" t="n">
        <v>1</v>
      </c>
      <c r="H9" s="86" t="n">
        <f aca="false">G9*F9</f>
        <v>0.583333333333333</v>
      </c>
      <c r="I9" s="98" t="n">
        <v>7</v>
      </c>
      <c r="J9" s="99" t="n">
        <f aca="false">H9*E9</f>
        <v>10.5</v>
      </c>
      <c r="K9" s="129" t="n">
        <v>130</v>
      </c>
      <c r="L9" s="132" t="n">
        <f aca="false">K9*J9</f>
        <v>1365</v>
      </c>
      <c r="M9" s="110"/>
      <c r="N9" s="140" t="n">
        <v>43185</v>
      </c>
      <c r="O9" s="175" t="n">
        <f aca="false">7-COUNTIF(P9:V9,"х")</f>
        <v>7</v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n">
        <v>1</v>
      </c>
      <c r="W9" s="126" t="n">
        <f aca="false">COUNTIF(P9:V9,1)</f>
        <v>7</v>
      </c>
      <c r="X9" s="91" t="n">
        <f aca="false">W9/O9</f>
        <v>1</v>
      </c>
      <c r="Y9" s="182"/>
      <c r="Z9" s="19" t="str">
        <f aca="false">IF(OR(AND(E9&gt;0,X9&gt;0),AND(E9=0,X9=0)),"-","Что-то не так!")</f>
        <v>-</v>
      </c>
      <c r="AB9" s="115"/>
    </row>
    <row r="10" customFormat="false" ht="12.75" hidden="false" customHeight="true" outlineLevel="0" collapsed="false">
      <c r="A10" s="51" t="n">
        <v>108</v>
      </c>
      <c r="B10" s="9" t="s">
        <v>288</v>
      </c>
      <c r="C10" s="51" t="s">
        <v>1</v>
      </c>
      <c r="D10" s="128" t="s">
        <v>435</v>
      </c>
      <c r="E10" s="85" t="n">
        <f aca="false">NETWORKDAYS(Итого!C$2,Отчёт!C$2,Итого!C$3)</f>
        <v>18</v>
      </c>
      <c r="F10" s="169" t="n">
        <v>0.583333333333333</v>
      </c>
      <c r="G10" s="85" t="n">
        <v>1</v>
      </c>
      <c r="H10" s="86" t="n">
        <f aca="false">G10*F10</f>
        <v>0.583333333333333</v>
      </c>
      <c r="I10" s="98" t="n">
        <v>7</v>
      </c>
      <c r="J10" s="99" t="n">
        <f aca="false">H10*E10</f>
        <v>10.5</v>
      </c>
      <c r="K10" s="129" t="n">
        <v>130</v>
      </c>
      <c r="L10" s="132" t="n">
        <f aca="false">K10*J10</f>
        <v>1365</v>
      </c>
      <c r="M10" s="110"/>
      <c r="N10" s="140" t="n">
        <v>43185</v>
      </c>
      <c r="O10" s="175" t="n">
        <f aca="false">7-COUNTIF(P10:V10,"х")</f>
        <v>5</v>
      </c>
      <c r="P10" s="76" t="n">
        <v>1</v>
      </c>
      <c r="Q10" s="76" t="n">
        <v>1</v>
      </c>
      <c r="R10" s="76" t="s">
        <v>74</v>
      </c>
      <c r="S10" s="76" t="n">
        <v>0</v>
      </c>
      <c r="T10" s="76" t="s">
        <v>74</v>
      </c>
      <c r="U10" s="76" t="n">
        <v>1</v>
      </c>
      <c r="V10" s="76" t="n">
        <v>1</v>
      </c>
      <c r="W10" s="126" t="n">
        <f aca="false">COUNTIF(P10:V10,1)</f>
        <v>4</v>
      </c>
      <c r="X10" s="91" t="n">
        <f aca="false">W10/O10</f>
        <v>0.8</v>
      </c>
      <c r="Y10" s="181" t="s">
        <v>269</v>
      </c>
      <c r="Z10" s="19" t="str">
        <f aca="false">IF(OR(AND(E10&gt;0,X10&gt;0),AND(E10=0,X10=0)),"-","Что-то не так!")</f>
        <v>-</v>
      </c>
      <c r="AB10" s="115"/>
    </row>
    <row r="11" customFormat="false" ht="12.75" hidden="false" customHeight="true" outlineLevel="0" collapsed="false">
      <c r="A11" s="51" t="n">
        <v>109</v>
      </c>
      <c r="B11" s="9" t="s">
        <v>288</v>
      </c>
      <c r="C11" s="51" t="s">
        <v>1</v>
      </c>
      <c r="D11" s="128" t="s">
        <v>436</v>
      </c>
      <c r="E11" s="85" t="n">
        <f aca="false">NETWORKDAYS(Итого!C$2,Отчёт!C$2,Итого!C$3)</f>
        <v>18</v>
      </c>
      <c r="F11" s="169" t="n">
        <v>0.583333333333333</v>
      </c>
      <c r="G11" s="85" t="n">
        <v>1</v>
      </c>
      <c r="H11" s="86" t="n">
        <f aca="false">G11*F11</f>
        <v>0.583333333333333</v>
      </c>
      <c r="I11" s="98" t="n">
        <v>7</v>
      </c>
      <c r="J11" s="99" t="n">
        <f aca="false">H11*E11</f>
        <v>10.5</v>
      </c>
      <c r="K11" s="129" t="n">
        <v>130</v>
      </c>
      <c r="L11" s="132" t="n">
        <f aca="false">K11*J11</f>
        <v>1365</v>
      </c>
      <c r="M11" s="110"/>
      <c r="N11" s="140" t="n">
        <v>43185</v>
      </c>
      <c r="O11" s="175" t="n">
        <f aca="false">7-COUNTIF(P11:V11,"х")</f>
        <v>6</v>
      </c>
      <c r="P11" s="76" t="n">
        <v>1</v>
      </c>
      <c r="Q11" s="76" t="n">
        <v>1</v>
      </c>
      <c r="R11" s="76" t="s">
        <v>74</v>
      </c>
      <c r="S11" s="76" t="n">
        <v>1</v>
      </c>
      <c r="T11" s="76" t="n">
        <v>1</v>
      </c>
      <c r="U11" s="76" t="n">
        <v>1</v>
      </c>
      <c r="V11" s="76" t="n">
        <v>1</v>
      </c>
      <c r="W11" s="126" t="n">
        <f aca="false">COUNTIF(P11:V11,1)</f>
        <v>6</v>
      </c>
      <c r="X11" s="91" t="n">
        <f aca="false">W11/O11</f>
        <v>1</v>
      </c>
      <c r="Y11" s="182" t="s">
        <v>437</v>
      </c>
      <c r="Z11" s="19" t="str">
        <f aca="false">IF(OR(AND(E11&gt;0,X11&gt;0),AND(E11=0,X11=0)),"-","Что-то не так!")</f>
        <v>-</v>
      </c>
      <c r="AA11" s="19" t="s">
        <v>330</v>
      </c>
      <c r="AB11" s="115"/>
    </row>
    <row r="12" customFormat="false" ht="12.75" hidden="false" customHeight="true" outlineLevel="0" collapsed="false">
      <c r="A12" s="51" t="n">
        <v>110</v>
      </c>
      <c r="B12" s="9" t="s">
        <v>288</v>
      </c>
      <c r="C12" s="51" t="s">
        <v>1</v>
      </c>
      <c r="D12" s="128" t="s">
        <v>438</v>
      </c>
      <c r="E12" s="85" t="n">
        <f aca="false">NETWORKDAYS(Итого!C$2,Отчёт!C$2,Итого!C$3)</f>
        <v>18</v>
      </c>
      <c r="F12" s="169" t="n">
        <v>0.583333333333333</v>
      </c>
      <c r="G12" s="85" t="n">
        <v>1</v>
      </c>
      <c r="H12" s="86" t="n">
        <f aca="false">G12*F12</f>
        <v>0.583333333333333</v>
      </c>
      <c r="I12" s="98" t="n">
        <v>7</v>
      </c>
      <c r="J12" s="99" t="n">
        <f aca="false">H12*E12</f>
        <v>10.5</v>
      </c>
      <c r="K12" s="129" t="n">
        <v>130</v>
      </c>
      <c r="L12" s="132" t="n">
        <f aca="false">K12*J12</f>
        <v>1365</v>
      </c>
      <c r="M12" s="110"/>
      <c r="N12" s="140" t="n">
        <v>43185</v>
      </c>
      <c r="O12" s="175" t="n">
        <f aca="false">7-COUNTIF(P12:V12,"х")</f>
        <v>5</v>
      </c>
      <c r="P12" s="76" t="n">
        <v>1</v>
      </c>
      <c r="Q12" s="76" t="n">
        <v>1</v>
      </c>
      <c r="R12" s="76" t="s">
        <v>74</v>
      </c>
      <c r="S12" s="76" t="n">
        <v>0</v>
      </c>
      <c r="T12" s="76" t="s">
        <v>74</v>
      </c>
      <c r="U12" s="76" t="n">
        <v>1</v>
      </c>
      <c r="V12" s="76" t="n">
        <v>1</v>
      </c>
      <c r="W12" s="126" t="n">
        <f aca="false">COUNTIF(P12:V12,1)</f>
        <v>4</v>
      </c>
      <c r="X12" s="91" t="n">
        <f aca="false">W12/O12</f>
        <v>0.8</v>
      </c>
      <c r="Y12" s="79" t="s">
        <v>439</v>
      </c>
      <c r="Z12" s="19" t="str">
        <f aca="false">IF(OR(AND(E12&gt;0,X12&gt;0),AND(E12=0,X12=0)),"-","Что-то не так!")</f>
        <v>-</v>
      </c>
      <c r="AB12" s="115"/>
    </row>
    <row r="13" customFormat="false" ht="12.75" hidden="false" customHeight="true" outlineLevel="0" collapsed="false">
      <c r="A13" s="51" t="n">
        <v>111</v>
      </c>
      <c r="B13" s="9" t="s">
        <v>288</v>
      </c>
      <c r="C13" s="51" t="s">
        <v>1</v>
      </c>
      <c r="D13" s="128" t="s">
        <v>440</v>
      </c>
      <c r="E13" s="85" t="n">
        <f aca="false">NETWORKDAYS(Итого!C$2,Отчёт!C$2,Итого!C$3)</f>
        <v>18</v>
      </c>
      <c r="F13" s="169" t="n">
        <v>0.583333333333333</v>
      </c>
      <c r="G13" s="85" t="n">
        <v>1</v>
      </c>
      <c r="H13" s="86" t="n">
        <f aca="false">G13*F13</f>
        <v>0.583333333333333</v>
      </c>
      <c r="I13" s="98" t="n">
        <v>7</v>
      </c>
      <c r="J13" s="99" t="n">
        <f aca="false">H13*E13</f>
        <v>10.5</v>
      </c>
      <c r="K13" s="129" t="n">
        <v>130</v>
      </c>
      <c r="L13" s="132" t="n">
        <f aca="false">K13*J13</f>
        <v>1365</v>
      </c>
      <c r="M13" s="110"/>
      <c r="N13" s="140" t="n">
        <v>43185</v>
      </c>
      <c r="O13" s="175" t="n">
        <f aca="false">7-COUNTIF(P13:V13,"х")</f>
        <v>4</v>
      </c>
      <c r="P13" s="76" t="n">
        <v>0</v>
      </c>
      <c r="Q13" s="76" t="n">
        <v>1</v>
      </c>
      <c r="R13" s="76" t="s">
        <v>74</v>
      </c>
      <c r="S13" s="76" t="s">
        <v>74</v>
      </c>
      <c r="T13" s="76" t="s">
        <v>74</v>
      </c>
      <c r="U13" s="76" t="n">
        <v>1</v>
      </c>
      <c r="V13" s="76" t="n">
        <v>1</v>
      </c>
      <c r="W13" s="126" t="n">
        <f aca="false">COUNTIF(P13:V13,1)</f>
        <v>3</v>
      </c>
      <c r="X13" s="91" t="n">
        <f aca="false">W13/O13</f>
        <v>0.75</v>
      </c>
      <c r="Y13" s="182" t="s">
        <v>144</v>
      </c>
      <c r="Z13" s="19" t="str">
        <f aca="false">IF(OR(AND(E13&gt;0,X13&gt;0),AND(E13=0,X13=0)),"-","Что-то не так!")</f>
        <v>-</v>
      </c>
      <c r="AA13" s="19" t="s">
        <v>330</v>
      </c>
      <c r="AB13" s="115"/>
    </row>
    <row r="14" customFormat="false" ht="12.75" hidden="false" customHeight="true" outlineLevel="0" collapsed="false">
      <c r="A14" s="51" t="n">
        <v>112</v>
      </c>
      <c r="B14" s="9" t="s">
        <v>288</v>
      </c>
      <c r="C14" s="51" t="s">
        <v>1</v>
      </c>
      <c r="D14" s="128" t="s">
        <v>441</v>
      </c>
      <c r="E14" s="85" t="n">
        <f aca="false">NETWORKDAYS(Итого!C$2,Отчёт!C$2,Итого!C$3)</f>
        <v>18</v>
      </c>
      <c r="F14" s="169" t="n">
        <v>0.583333333333333</v>
      </c>
      <c r="G14" s="85" t="n">
        <v>1</v>
      </c>
      <c r="H14" s="86" t="n">
        <f aca="false">G14*F14</f>
        <v>0.583333333333333</v>
      </c>
      <c r="I14" s="98" t="n">
        <v>7</v>
      </c>
      <c r="J14" s="99" t="n">
        <f aca="false">H14*E14</f>
        <v>10.5</v>
      </c>
      <c r="K14" s="129" t="n">
        <v>130</v>
      </c>
      <c r="L14" s="132" t="n">
        <f aca="false">K14*J14</f>
        <v>1365</v>
      </c>
      <c r="M14" s="110"/>
      <c r="N14" s="140" t="n">
        <v>43185</v>
      </c>
      <c r="O14" s="175" t="n">
        <f aca="false">7-COUNTIF(P14:V14,"х")</f>
        <v>6</v>
      </c>
      <c r="P14" s="76" t="n">
        <v>1</v>
      </c>
      <c r="Q14" s="76" t="n">
        <v>1</v>
      </c>
      <c r="R14" s="76" t="s">
        <v>74</v>
      </c>
      <c r="S14" s="76" t="n">
        <v>1</v>
      </c>
      <c r="T14" s="76" t="n">
        <v>1</v>
      </c>
      <c r="U14" s="76" t="n">
        <v>1</v>
      </c>
      <c r="V14" s="76" t="n">
        <v>1</v>
      </c>
      <c r="W14" s="126" t="n">
        <f aca="false">COUNTIF(P14:V14,1)</f>
        <v>6</v>
      </c>
      <c r="X14" s="91" t="n">
        <f aca="false">W14/O14</f>
        <v>1</v>
      </c>
      <c r="Y14" s="182"/>
      <c r="Z14" s="19" t="str">
        <f aca="false">IF(OR(AND(E14&gt;0,X14&gt;0),AND(E14=0,X14=0)),"-","Что-то не так!")</f>
        <v>-</v>
      </c>
      <c r="AA14" s="19" t="s">
        <v>330</v>
      </c>
      <c r="AB14" s="115"/>
    </row>
    <row r="15" customFormat="false" ht="12.75" hidden="false" customHeight="true" outlineLevel="0" collapsed="false">
      <c r="A15" s="51" t="n">
        <v>113</v>
      </c>
      <c r="B15" s="9" t="s">
        <v>288</v>
      </c>
      <c r="C15" s="51" t="s">
        <v>1</v>
      </c>
      <c r="D15" s="128" t="s">
        <v>442</v>
      </c>
      <c r="E15" s="85" t="n">
        <f aca="false">NETWORKDAYS(Итого!C$2,Отчёт!C$2,Итого!C$3)</f>
        <v>18</v>
      </c>
      <c r="F15" s="169" t="n">
        <v>0.583333333333333</v>
      </c>
      <c r="G15" s="85" t="n">
        <v>1</v>
      </c>
      <c r="H15" s="86" t="n">
        <f aca="false">G15*F15</f>
        <v>0.583333333333333</v>
      </c>
      <c r="I15" s="98" t="n">
        <v>7</v>
      </c>
      <c r="J15" s="99" t="n">
        <f aca="false">H15*E15</f>
        <v>10.5</v>
      </c>
      <c r="K15" s="129" t="n">
        <v>130</v>
      </c>
      <c r="L15" s="132" t="n">
        <f aca="false">K15*J15</f>
        <v>1365</v>
      </c>
      <c r="M15" s="110"/>
      <c r="N15" s="140" t="n">
        <v>43185</v>
      </c>
      <c r="O15" s="175" t="n">
        <f aca="false">7-COUNTIF(P15:V15,"х")</f>
        <v>6</v>
      </c>
      <c r="P15" s="76" t="n">
        <v>1</v>
      </c>
      <c r="Q15" s="76" t="n">
        <v>1</v>
      </c>
      <c r="R15" s="76" t="s">
        <v>74</v>
      </c>
      <c r="S15" s="76" t="n">
        <v>1</v>
      </c>
      <c r="T15" s="76" t="n">
        <v>1</v>
      </c>
      <c r="U15" s="76" t="n">
        <v>1</v>
      </c>
      <c r="V15" s="76" t="n">
        <v>1</v>
      </c>
      <c r="W15" s="126" t="n">
        <f aca="false">COUNTIF(P15:V15,1)</f>
        <v>6</v>
      </c>
      <c r="X15" s="91" t="n">
        <f aca="false">W15/O15</f>
        <v>1</v>
      </c>
      <c r="Y15" s="104"/>
      <c r="Z15" s="19" t="str">
        <f aca="false">IF(OR(AND(E15&gt;0,X15&gt;0),AND(E15=0,X15=0)),"-","Что-то не так!")</f>
        <v>-</v>
      </c>
      <c r="AA15" s="19" t="s">
        <v>330</v>
      </c>
      <c r="AB15" s="115"/>
    </row>
    <row r="16" customFormat="false" ht="12.75" hidden="false" customHeight="true" outlineLevel="0" collapsed="false">
      <c r="A16" s="51" t="n">
        <v>114</v>
      </c>
      <c r="B16" s="9" t="s">
        <v>288</v>
      </c>
      <c r="C16" s="51" t="s">
        <v>1</v>
      </c>
      <c r="D16" s="128" t="s">
        <v>443</v>
      </c>
      <c r="E16" s="85" t="n">
        <f aca="false">NETWORKDAYS(Итого!C$2,Отчёт!C$2,Итого!C$3)</f>
        <v>18</v>
      </c>
      <c r="F16" s="169" t="n">
        <v>0.583333333333333</v>
      </c>
      <c r="G16" s="85" t="n">
        <v>1</v>
      </c>
      <c r="H16" s="86" t="n">
        <f aca="false">G16*F16</f>
        <v>0.583333333333333</v>
      </c>
      <c r="I16" s="98" t="n">
        <v>7</v>
      </c>
      <c r="J16" s="99" t="n">
        <f aca="false">H16*E16</f>
        <v>10.5</v>
      </c>
      <c r="K16" s="129" t="n">
        <v>130</v>
      </c>
      <c r="L16" s="132" t="n">
        <f aca="false">K16*J16</f>
        <v>1365</v>
      </c>
      <c r="M16" s="110"/>
      <c r="N16" s="140" t="n">
        <v>43185</v>
      </c>
      <c r="O16" s="175" t="n">
        <f aca="false">7-COUNTIF(P16:V16,"х")</f>
        <v>5</v>
      </c>
      <c r="P16" s="76" t="n">
        <v>1</v>
      </c>
      <c r="Q16" s="76" t="n">
        <v>1</v>
      </c>
      <c r="R16" s="76" t="s">
        <v>74</v>
      </c>
      <c r="S16" s="76" t="n">
        <v>0</v>
      </c>
      <c r="T16" s="76" t="s">
        <v>74</v>
      </c>
      <c r="U16" s="76" t="n">
        <v>1</v>
      </c>
      <c r="V16" s="76" t="n">
        <v>1</v>
      </c>
      <c r="W16" s="126" t="n">
        <f aca="false">COUNTIF(P16:V16,1)</f>
        <v>4</v>
      </c>
      <c r="X16" s="91" t="n">
        <f aca="false">W16/O16</f>
        <v>0.8</v>
      </c>
      <c r="Y16" s="182" t="s">
        <v>444</v>
      </c>
      <c r="Z16" s="19" t="str">
        <f aca="false">IF(OR(AND(E16&gt;0,X16&gt;0),AND(E16=0,X16=0)),"-","Что-то не так!")</f>
        <v>-</v>
      </c>
      <c r="AB16" s="115"/>
    </row>
    <row r="17" customFormat="false" ht="12.75" hidden="false" customHeight="true" outlineLevel="0" collapsed="false">
      <c r="A17" s="51" t="n">
        <v>115</v>
      </c>
      <c r="B17" s="9" t="s">
        <v>288</v>
      </c>
      <c r="C17" s="51" t="s">
        <v>1</v>
      </c>
      <c r="D17" s="128" t="s">
        <v>445</v>
      </c>
      <c r="E17" s="85" t="n">
        <f aca="false">NETWORKDAYS(Итого!C$2,Отчёт!C$2,Итого!C$3)</f>
        <v>18</v>
      </c>
      <c r="F17" s="169" t="n">
        <v>0.583333333333333</v>
      </c>
      <c r="G17" s="85" t="n">
        <v>1</v>
      </c>
      <c r="H17" s="86" t="n">
        <f aca="false">G17*F17</f>
        <v>0.583333333333333</v>
      </c>
      <c r="I17" s="98" t="n">
        <v>7</v>
      </c>
      <c r="J17" s="99" t="n">
        <f aca="false">H17*E17</f>
        <v>10.5</v>
      </c>
      <c r="K17" s="129" t="n">
        <v>130</v>
      </c>
      <c r="L17" s="132" t="n">
        <f aca="false">K17*J17</f>
        <v>1365</v>
      </c>
      <c r="M17" s="110"/>
      <c r="N17" s="140" t="n">
        <v>43185</v>
      </c>
      <c r="O17" s="175" t="n">
        <f aca="false">7-COUNTIF(P17:V17,"х")</f>
        <v>5</v>
      </c>
      <c r="P17" s="76" t="n">
        <v>1</v>
      </c>
      <c r="Q17" s="76" t="n">
        <v>1</v>
      </c>
      <c r="R17" s="76" t="s">
        <v>74</v>
      </c>
      <c r="S17" s="76" t="n">
        <v>0</v>
      </c>
      <c r="T17" s="76" t="s">
        <v>74</v>
      </c>
      <c r="U17" s="76" t="n">
        <v>1</v>
      </c>
      <c r="V17" s="76" t="n">
        <v>1</v>
      </c>
      <c r="W17" s="126" t="n">
        <f aca="false">COUNTIF(P17:V17,1)</f>
        <v>4</v>
      </c>
      <c r="X17" s="91" t="n">
        <f aca="false">W17/O17</f>
        <v>0.8</v>
      </c>
      <c r="Y17" s="104" t="s">
        <v>446</v>
      </c>
      <c r="Z17" s="19" t="str">
        <f aca="false">IF(OR(AND(E17&gt;0,X17&gt;0),AND(E17=0,X17=0)),"-","Что-то не так!")</f>
        <v>-</v>
      </c>
      <c r="AB17" s="115"/>
    </row>
    <row r="18" customFormat="false" ht="12.75" hidden="false" customHeight="true" outlineLevel="0" collapsed="false">
      <c r="A18" s="51" t="n">
        <v>116</v>
      </c>
      <c r="B18" s="9" t="s">
        <v>288</v>
      </c>
      <c r="C18" s="51" t="s">
        <v>1</v>
      </c>
      <c r="D18" s="128" t="s">
        <v>447</v>
      </c>
      <c r="E18" s="85" t="n">
        <f aca="false">NETWORKDAYS(Итого!C$2,Отчёт!C$2,Итого!C$3)</f>
        <v>18</v>
      </c>
      <c r="F18" s="169" t="n">
        <v>0.583333333333333</v>
      </c>
      <c r="G18" s="85" t="n">
        <v>1</v>
      </c>
      <c r="H18" s="86" t="n">
        <f aca="false">G18*F18</f>
        <v>0.583333333333333</v>
      </c>
      <c r="I18" s="98" t="n">
        <v>7</v>
      </c>
      <c r="J18" s="99" t="n">
        <f aca="false">H18*E18</f>
        <v>10.5</v>
      </c>
      <c r="K18" s="129" t="n">
        <v>130</v>
      </c>
      <c r="L18" s="132" t="n">
        <f aca="false">K18*J18</f>
        <v>1365</v>
      </c>
      <c r="M18" s="110"/>
      <c r="N18" s="140" t="n">
        <v>43185</v>
      </c>
      <c r="O18" s="175" t="n">
        <f aca="false">7-COUNTIF(P18:V18,"х")</f>
        <v>6</v>
      </c>
      <c r="P18" s="76" t="n">
        <v>0</v>
      </c>
      <c r="Q18" s="76" t="n">
        <v>1</v>
      </c>
      <c r="R18" s="76" t="s">
        <v>74</v>
      </c>
      <c r="S18" s="76" t="n">
        <v>1</v>
      </c>
      <c r="T18" s="76" t="n">
        <v>1</v>
      </c>
      <c r="U18" s="76" t="n">
        <v>1</v>
      </c>
      <c r="V18" s="76" t="n">
        <v>1</v>
      </c>
      <c r="W18" s="126" t="n">
        <f aca="false">COUNTIF(P18:V18,1)</f>
        <v>5</v>
      </c>
      <c r="X18" s="91" t="n">
        <f aca="false">W18/O18</f>
        <v>0.833333333333333</v>
      </c>
      <c r="Y18" s="182" t="s">
        <v>448</v>
      </c>
      <c r="Z18" s="19" t="str">
        <f aca="false">IF(OR(AND(E18&gt;0,X18&gt;0),AND(E18=0,X18=0)),"-","Что-то не так!")</f>
        <v>-</v>
      </c>
      <c r="AB18" s="115"/>
    </row>
    <row r="19" customFormat="false" ht="12.75" hidden="false" customHeight="true" outlineLevel="0" collapsed="false">
      <c r="A19" s="51" t="n">
        <v>118</v>
      </c>
      <c r="B19" s="9" t="s">
        <v>288</v>
      </c>
      <c r="C19" s="51" t="s">
        <v>1</v>
      </c>
      <c r="D19" s="128" t="s">
        <v>449</v>
      </c>
      <c r="E19" s="85" t="n">
        <f aca="false">NETWORKDAYS(Итого!C$2,Отчёт!C$2,Итого!C$3)</f>
        <v>18</v>
      </c>
      <c r="F19" s="169" t="n">
        <v>0.583333333333333</v>
      </c>
      <c r="G19" s="85" t="n">
        <v>1</v>
      </c>
      <c r="H19" s="86" t="n">
        <f aca="false">G19*F19</f>
        <v>0.583333333333333</v>
      </c>
      <c r="I19" s="98" t="n">
        <v>7</v>
      </c>
      <c r="J19" s="99" t="n">
        <f aca="false">H19*E19</f>
        <v>10.5</v>
      </c>
      <c r="K19" s="129" t="n">
        <v>130</v>
      </c>
      <c r="L19" s="132" t="n">
        <f aca="false">K19*J19</f>
        <v>1365</v>
      </c>
      <c r="M19" s="110"/>
      <c r="N19" s="140" t="n">
        <v>43185</v>
      </c>
      <c r="O19" s="175" t="n">
        <f aca="false">7-COUNTIF(P19:V19,"х")</f>
        <v>2</v>
      </c>
      <c r="P19" s="76" t="s">
        <v>74</v>
      </c>
      <c r="Q19" s="76" t="s">
        <v>74</v>
      </c>
      <c r="R19" s="76" t="s">
        <v>74</v>
      </c>
      <c r="S19" s="76" t="s">
        <v>74</v>
      </c>
      <c r="T19" s="76" t="s">
        <v>74</v>
      </c>
      <c r="U19" s="76" t="n">
        <v>1</v>
      </c>
      <c r="V19" s="76" t="n">
        <v>1</v>
      </c>
      <c r="W19" s="126" t="n">
        <f aca="false">COUNTIF(P19:V19,1)</f>
        <v>2</v>
      </c>
      <c r="X19" s="91" t="n">
        <f aca="false">W19/O19</f>
        <v>1</v>
      </c>
      <c r="Y19" s="79" t="s">
        <v>444</v>
      </c>
      <c r="Z19" s="19" t="str">
        <f aca="false">IF(OR(AND(E19&gt;0,X19&gt;0),AND(E19=0,X19=0)),"-","Что-то не так!")</f>
        <v>-</v>
      </c>
      <c r="AB19" s="115"/>
    </row>
    <row r="20" customFormat="false" ht="12.75" hidden="false" customHeight="true" outlineLevel="0" collapsed="false">
      <c r="A20" s="51" t="n">
        <v>119</v>
      </c>
      <c r="B20" s="9" t="s">
        <v>288</v>
      </c>
      <c r="C20" s="51" t="s">
        <v>1</v>
      </c>
      <c r="D20" s="128" t="s">
        <v>450</v>
      </c>
      <c r="E20" s="85" t="n">
        <f aca="false">NETWORKDAYS(Итого!C$2,Отчёт!C$2,Итого!C$3)</f>
        <v>18</v>
      </c>
      <c r="F20" s="169" t="n">
        <v>0.583333333333333</v>
      </c>
      <c r="G20" s="85" t="n">
        <v>1</v>
      </c>
      <c r="H20" s="86" t="n">
        <f aca="false">G20*F20</f>
        <v>0.583333333333333</v>
      </c>
      <c r="I20" s="98" t="n">
        <v>7</v>
      </c>
      <c r="J20" s="99" t="n">
        <f aca="false">H20*E20</f>
        <v>10.5</v>
      </c>
      <c r="K20" s="129" t="n">
        <v>130</v>
      </c>
      <c r="L20" s="132" t="n">
        <f aca="false">K20*J20</f>
        <v>1365</v>
      </c>
      <c r="M20" s="110"/>
      <c r="N20" s="140" t="n">
        <v>43185</v>
      </c>
      <c r="O20" s="175" t="n">
        <f aca="false">7-COUNTIF(P20:V20,"х")</f>
        <v>4</v>
      </c>
      <c r="P20" s="76" t="n">
        <v>1</v>
      </c>
      <c r="Q20" s="76" t="n">
        <v>1</v>
      </c>
      <c r="R20" s="76" t="s">
        <v>74</v>
      </c>
      <c r="S20" s="76" t="s">
        <v>74</v>
      </c>
      <c r="T20" s="76" t="s">
        <v>74</v>
      </c>
      <c r="U20" s="76" t="n">
        <v>1</v>
      </c>
      <c r="V20" s="76" t="n">
        <v>1</v>
      </c>
      <c r="W20" s="126" t="n">
        <f aca="false">COUNTIF(P20:V20,1)</f>
        <v>4</v>
      </c>
      <c r="X20" s="91" t="n">
        <f aca="false">W20/O20</f>
        <v>1</v>
      </c>
      <c r="Y20" s="79" t="s">
        <v>444</v>
      </c>
      <c r="Z20" s="19" t="str">
        <f aca="false">IF(OR(AND(E20&gt;0,X20&gt;0),AND(E20=0,X20=0)),"-","Что-то не так!")</f>
        <v>-</v>
      </c>
      <c r="AB20" s="115"/>
    </row>
    <row r="21" customFormat="false" ht="12.75" hidden="false" customHeight="true" outlineLevel="0" collapsed="false">
      <c r="A21" s="51" t="n">
        <v>120</v>
      </c>
      <c r="B21" s="9" t="s">
        <v>288</v>
      </c>
      <c r="C21" s="51" t="s">
        <v>1</v>
      </c>
      <c r="D21" s="128" t="s">
        <v>451</v>
      </c>
      <c r="E21" s="85" t="n">
        <f aca="false">NETWORKDAYS(Итого!C$2,Отчёт!C$2,Итого!C$3)</f>
        <v>18</v>
      </c>
      <c r="F21" s="169" t="n">
        <v>0.583333333333333</v>
      </c>
      <c r="G21" s="85" t="n">
        <v>1</v>
      </c>
      <c r="H21" s="86" t="n">
        <f aca="false">G21*F21</f>
        <v>0.583333333333333</v>
      </c>
      <c r="I21" s="98" t="n">
        <v>7</v>
      </c>
      <c r="J21" s="99" t="n">
        <f aca="false">H21*E21</f>
        <v>10.5</v>
      </c>
      <c r="K21" s="129" t="n">
        <v>130</v>
      </c>
      <c r="L21" s="132" t="n">
        <f aca="false">K21*J21</f>
        <v>1365</v>
      </c>
      <c r="M21" s="110"/>
      <c r="N21" s="140" t="n">
        <v>43185</v>
      </c>
      <c r="O21" s="175" t="n">
        <f aca="false">7-COUNTIF(P21:V21,"х")</f>
        <v>7</v>
      </c>
      <c r="P21" s="76" t="n">
        <v>1</v>
      </c>
      <c r="Q21" s="76" t="n">
        <v>1</v>
      </c>
      <c r="R21" s="76" t="n">
        <v>1</v>
      </c>
      <c r="S21" s="76" t="n">
        <v>1</v>
      </c>
      <c r="T21" s="76" t="n">
        <v>1</v>
      </c>
      <c r="U21" s="76" t="n">
        <v>1</v>
      </c>
      <c r="V21" s="76" t="n">
        <v>1</v>
      </c>
      <c r="W21" s="126" t="n">
        <f aca="false">COUNTIF(P21:V21,1)</f>
        <v>7</v>
      </c>
      <c r="X21" s="91" t="n">
        <f aca="false">W21/O21</f>
        <v>1</v>
      </c>
      <c r="Y21" s="104"/>
      <c r="Z21" s="19" t="str">
        <f aca="false">IF(OR(AND(E21&gt;0,X21&gt;0),AND(E21=0,X21=0)),"-","Что-то не так!")</f>
        <v>-</v>
      </c>
      <c r="AA21" s="19" t="s">
        <v>330</v>
      </c>
      <c r="AB21" s="115"/>
    </row>
    <row r="22" customFormat="false" ht="12.75" hidden="false" customHeight="true" outlineLevel="0" collapsed="false">
      <c r="A22" s="51" t="n">
        <v>121</v>
      </c>
      <c r="B22" s="9" t="s">
        <v>288</v>
      </c>
      <c r="C22" s="51" t="s">
        <v>1</v>
      </c>
      <c r="D22" s="128" t="s">
        <v>452</v>
      </c>
      <c r="E22" s="85" t="n">
        <f aca="false">NETWORKDAYS(Итого!C$2,Отчёт!C$2,Итого!C$3)</f>
        <v>18</v>
      </c>
      <c r="F22" s="169" t="n">
        <v>0.583333333333333</v>
      </c>
      <c r="G22" s="85" t="n">
        <v>1</v>
      </c>
      <c r="H22" s="86" t="n">
        <f aca="false">G22*F22</f>
        <v>0.583333333333333</v>
      </c>
      <c r="I22" s="98" t="n">
        <v>7</v>
      </c>
      <c r="J22" s="99" t="n">
        <f aca="false">H22*E22</f>
        <v>10.5</v>
      </c>
      <c r="K22" s="129" t="n">
        <v>130</v>
      </c>
      <c r="L22" s="132" t="n">
        <f aca="false">K22*J22</f>
        <v>1365</v>
      </c>
      <c r="M22" s="110"/>
      <c r="N22" s="140" t="n">
        <v>43185</v>
      </c>
      <c r="O22" s="175" t="n">
        <f aca="false">7-COUNTIF(P22:V22,"х")</f>
        <v>6</v>
      </c>
      <c r="P22" s="76" t="n">
        <v>1</v>
      </c>
      <c r="Q22" s="76" t="n">
        <v>1</v>
      </c>
      <c r="R22" s="76" t="s">
        <v>74</v>
      </c>
      <c r="S22" s="76" t="n">
        <v>1</v>
      </c>
      <c r="T22" s="76" t="n">
        <v>1</v>
      </c>
      <c r="U22" s="76" t="n">
        <v>1</v>
      </c>
      <c r="V22" s="76" t="n">
        <v>1</v>
      </c>
      <c r="W22" s="126" t="n">
        <f aca="false">COUNTIF(P22:V22,1)</f>
        <v>6</v>
      </c>
      <c r="X22" s="91" t="n">
        <f aca="false">W22/O22</f>
        <v>1</v>
      </c>
      <c r="Y22" s="182" t="s">
        <v>453</v>
      </c>
      <c r="Z22" s="19" t="str">
        <f aca="false">IF(OR(AND(E22&gt;0,X22&gt;0),AND(E22=0,X22=0)),"-","Что-то не так!")</f>
        <v>-</v>
      </c>
      <c r="AA22" s="19" t="s">
        <v>330</v>
      </c>
      <c r="AB22" s="115"/>
    </row>
    <row r="23" customFormat="false" ht="12.75" hidden="false" customHeight="true" outlineLevel="0" collapsed="false">
      <c r="A23" s="51" t="n">
        <v>122</v>
      </c>
      <c r="B23" s="9" t="s">
        <v>288</v>
      </c>
      <c r="C23" s="51" t="s">
        <v>1</v>
      </c>
      <c r="D23" s="128" t="s">
        <v>454</v>
      </c>
      <c r="E23" s="85" t="n">
        <f aca="false">NETWORKDAYS(Итого!C$2,Отчёт!C$2,Итого!C$3)</f>
        <v>18</v>
      </c>
      <c r="F23" s="169" t="n">
        <v>0.583333333333333</v>
      </c>
      <c r="G23" s="85" t="n">
        <v>1</v>
      </c>
      <c r="H23" s="86" t="n">
        <f aca="false">G23*F23</f>
        <v>0.583333333333333</v>
      </c>
      <c r="I23" s="98" t="n">
        <v>7</v>
      </c>
      <c r="J23" s="99" t="n">
        <f aca="false">H23*E23</f>
        <v>10.5</v>
      </c>
      <c r="K23" s="129" t="n">
        <v>130</v>
      </c>
      <c r="L23" s="132" t="n">
        <f aca="false">K23*J23</f>
        <v>1365</v>
      </c>
      <c r="M23" s="110"/>
      <c r="N23" s="140" t="n">
        <v>43185</v>
      </c>
      <c r="O23" s="175" t="n">
        <f aca="false">7-COUNTIF(P23:V23,"х")</f>
        <v>6</v>
      </c>
      <c r="P23" s="76" t="n">
        <v>1</v>
      </c>
      <c r="Q23" s="76" t="n">
        <v>1</v>
      </c>
      <c r="R23" s="76" t="s">
        <v>74</v>
      </c>
      <c r="S23" s="76" t="n">
        <v>1</v>
      </c>
      <c r="T23" s="76" t="n">
        <v>0</v>
      </c>
      <c r="U23" s="76" t="n">
        <v>1</v>
      </c>
      <c r="V23" s="76" t="n">
        <v>1</v>
      </c>
      <c r="W23" s="126" t="n">
        <f aca="false">COUNTIF(P23:V23,1)</f>
        <v>5</v>
      </c>
      <c r="X23" s="91" t="n">
        <f aca="false">W23/O23</f>
        <v>0.833333333333333</v>
      </c>
      <c r="Y23" s="142" t="s">
        <v>262</v>
      </c>
      <c r="Z23" s="19" t="str">
        <f aca="false">IF(OR(AND(E23&gt;0,X23&gt;0),AND(E23=0,X23=0)),"-","Что-то не так!")</f>
        <v>-</v>
      </c>
      <c r="AB23" s="115"/>
    </row>
    <row r="24" customFormat="false" ht="12.75" hidden="false" customHeight="true" outlineLevel="0" collapsed="false">
      <c r="A24" s="51" t="n">
        <v>123</v>
      </c>
      <c r="B24" s="9" t="s">
        <v>288</v>
      </c>
      <c r="C24" s="51" t="s">
        <v>1</v>
      </c>
      <c r="D24" s="128" t="s">
        <v>455</v>
      </c>
      <c r="E24" s="85" t="n">
        <f aca="false">NETWORKDAYS(Итого!C$2,Отчёт!C$2,Итого!C$3)</f>
        <v>18</v>
      </c>
      <c r="F24" s="169" t="n">
        <v>0.583333333333333</v>
      </c>
      <c r="G24" s="85" t="n">
        <v>1</v>
      </c>
      <c r="H24" s="86" t="n">
        <f aca="false">G24*F24</f>
        <v>0.583333333333333</v>
      </c>
      <c r="I24" s="98" t="n">
        <v>7</v>
      </c>
      <c r="J24" s="99" t="n">
        <f aca="false">H24*E24</f>
        <v>10.5</v>
      </c>
      <c r="K24" s="129" t="n">
        <v>130</v>
      </c>
      <c r="L24" s="132" t="n">
        <f aca="false">K24*J24</f>
        <v>1365</v>
      </c>
      <c r="M24" s="110"/>
      <c r="N24" s="140" t="n">
        <v>43185</v>
      </c>
      <c r="O24" s="175" t="n">
        <f aca="false">7-COUNTIF(P24:V24,"х")</f>
        <v>6</v>
      </c>
      <c r="P24" s="76" t="n">
        <v>1</v>
      </c>
      <c r="Q24" s="76" t="n">
        <v>1</v>
      </c>
      <c r="R24" s="76" t="s">
        <v>74</v>
      </c>
      <c r="S24" s="76" t="n">
        <v>1</v>
      </c>
      <c r="T24" s="76" t="n">
        <v>1</v>
      </c>
      <c r="U24" s="76" t="n">
        <v>1</v>
      </c>
      <c r="V24" s="76" t="n">
        <v>1</v>
      </c>
      <c r="W24" s="126" t="n">
        <f aca="false">COUNTIF(P24:V24,1)</f>
        <v>6</v>
      </c>
      <c r="X24" s="91" t="n">
        <f aca="false">W24/O24</f>
        <v>1</v>
      </c>
      <c r="Y24" s="182" t="s">
        <v>456</v>
      </c>
      <c r="Z24" s="19" t="str">
        <f aca="false">IF(OR(AND(E24&gt;0,X24&gt;0),AND(E24=0,X24=0)),"-","Что-то не так!")</f>
        <v>-</v>
      </c>
      <c r="AA24" s="19" t="s">
        <v>165</v>
      </c>
      <c r="AB24" s="115"/>
    </row>
    <row r="25" customFormat="false" ht="12.75" hidden="false" customHeight="true" outlineLevel="0" collapsed="false">
      <c r="A25" s="51" t="n">
        <v>124</v>
      </c>
      <c r="B25" s="9" t="s">
        <v>288</v>
      </c>
      <c r="C25" s="51" t="s">
        <v>1</v>
      </c>
      <c r="D25" s="128" t="s">
        <v>457</v>
      </c>
      <c r="E25" s="85" t="n">
        <f aca="false">NETWORKDAYS(Итого!C$2,Отчёт!C$2,Итого!C$3)</f>
        <v>18</v>
      </c>
      <c r="F25" s="169" t="n">
        <v>0.583333333333333</v>
      </c>
      <c r="G25" s="85" t="n">
        <v>1</v>
      </c>
      <c r="H25" s="86" t="n">
        <f aca="false">G25*F25</f>
        <v>0.583333333333333</v>
      </c>
      <c r="I25" s="98" t="n">
        <v>7</v>
      </c>
      <c r="J25" s="99" t="n">
        <f aca="false">H25*E25</f>
        <v>10.5</v>
      </c>
      <c r="K25" s="129" t="n">
        <v>130</v>
      </c>
      <c r="L25" s="132" t="n">
        <f aca="false">K25*J25</f>
        <v>1365</v>
      </c>
      <c r="M25" s="110"/>
      <c r="N25" s="140" t="n">
        <v>43185</v>
      </c>
      <c r="O25" s="175" t="n">
        <f aca="false">7-COUNTIF(P25:V25,"х")</f>
        <v>7</v>
      </c>
      <c r="P25" s="76" t="n">
        <v>1</v>
      </c>
      <c r="Q25" s="76" t="n">
        <v>1</v>
      </c>
      <c r="R25" s="76" t="n">
        <v>1</v>
      </c>
      <c r="S25" s="76" t="n">
        <v>1</v>
      </c>
      <c r="T25" s="76" t="n">
        <v>1</v>
      </c>
      <c r="U25" s="76" t="n">
        <v>0</v>
      </c>
      <c r="V25" s="76" t="n">
        <v>1</v>
      </c>
      <c r="W25" s="126" t="n">
        <f aca="false">COUNTIF(P25:V25,1)</f>
        <v>6</v>
      </c>
      <c r="X25" s="91" t="n">
        <f aca="false">W25/O25</f>
        <v>0.857142857142857</v>
      </c>
      <c r="Y25" s="104" t="s">
        <v>311</v>
      </c>
      <c r="Z25" s="19" t="str">
        <f aca="false">IF(OR(AND(E25&gt;0,X25&gt;0),AND(E25=0,X25=0)),"-","Что-то не так!")</f>
        <v>-</v>
      </c>
      <c r="AB25" s="115"/>
    </row>
    <row r="26" customFormat="false" ht="12.75" hidden="false" customHeight="true" outlineLevel="0" collapsed="false">
      <c r="A26" s="51" t="n">
        <v>125</v>
      </c>
      <c r="B26" s="9" t="s">
        <v>288</v>
      </c>
      <c r="C26" s="51" t="s">
        <v>1</v>
      </c>
      <c r="D26" s="128" t="s">
        <v>458</v>
      </c>
      <c r="E26" s="85" t="n">
        <f aca="false">NETWORKDAYS(Итого!C$2,Отчёт!C$2,Итого!C$3)</f>
        <v>18</v>
      </c>
      <c r="F26" s="169" t="n">
        <v>0.583333333333333</v>
      </c>
      <c r="G26" s="85" t="n">
        <v>1</v>
      </c>
      <c r="H26" s="86" t="n">
        <f aca="false">G26*F26</f>
        <v>0.583333333333333</v>
      </c>
      <c r="I26" s="98" t="n">
        <v>7</v>
      </c>
      <c r="J26" s="99" t="n">
        <f aca="false">H26*E26</f>
        <v>10.5</v>
      </c>
      <c r="K26" s="129" t="n">
        <v>130</v>
      </c>
      <c r="L26" s="132" t="n">
        <f aca="false">K26*J26</f>
        <v>1365</v>
      </c>
      <c r="M26" s="110"/>
      <c r="N26" s="140" t="n">
        <v>43185</v>
      </c>
      <c r="O26" s="175" t="n">
        <f aca="false">7-COUNTIF(P26:V26,"х")</f>
        <v>6</v>
      </c>
      <c r="P26" s="76" t="n">
        <v>1</v>
      </c>
      <c r="Q26" s="76" t="n">
        <v>1</v>
      </c>
      <c r="R26" s="76" t="s">
        <v>74</v>
      </c>
      <c r="S26" s="76" t="n">
        <v>1</v>
      </c>
      <c r="T26" s="76" t="n">
        <v>1</v>
      </c>
      <c r="U26" s="76" t="n">
        <v>1</v>
      </c>
      <c r="V26" s="76" t="n">
        <v>1</v>
      </c>
      <c r="W26" s="126" t="n">
        <f aca="false">COUNTIF(P26:V26,1)</f>
        <v>6</v>
      </c>
      <c r="X26" s="91" t="n">
        <f aca="false">W26/O26</f>
        <v>1</v>
      </c>
      <c r="Y26" s="182" t="s">
        <v>456</v>
      </c>
      <c r="Z26" s="19" t="str">
        <f aca="false">IF(OR(AND(E26&gt;0,X26&gt;0),AND(E26=0,X26=0)),"-","Что-то не так!")</f>
        <v>-</v>
      </c>
      <c r="AB26" s="115"/>
    </row>
    <row r="27" customFormat="false" ht="12.75" hidden="false" customHeight="true" outlineLevel="0" collapsed="false">
      <c r="A27" s="51" t="n">
        <v>126</v>
      </c>
      <c r="B27" s="9" t="s">
        <v>288</v>
      </c>
      <c r="C27" s="51" t="s">
        <v>1</v>
      </c>
      <c r="D27" s="128" t="s">
        <v>459</v>
      </c>
      <c r="E27" s="85" t="n">
        <f aca="false">NETWORKDAYS(Итого!C$2,Отчёт!C$2,Итого!C$3)</f>
        <v>18</v>
      </c>
      <c r="F27" s="169" t="n">
        <v>0.583333333333333</v>
      </c>
      <c r="G27" s="85" t="n">
        <v>1</v>
      </c>
      <c r="H27" s="86" t="n">
        <f aca="false">G27*F27</f>
        <v>0.583333333333333</v>
      </c>
      <c r="I27" s="98" t="n">
        <v>7</v>
      </c>
      <c r="J27" s="99" t="n">
        <f aca="false">H27*E27</f>
        <v>10.5</v>
      </c>
      <c r="K27" s="129" t="n">
        <v>130</v>
      </c>
      <c r="L27" s="132" t="n">
        <f aca="false">K27*J27</f>
        <v>1365</v>
      </c>
      <c r="M27" s="110"/>
      <c r="N27" s="140" t="n">
        <v>43185</v>
      </c>
      <c r="O27" s="175" t="n">
        <f aca="false">7-COUNTIF(P27:V27,"х")</f>
        <v>6</v>
      </c>
      <c r="P27" s="76" t="n">
        <v>1</v>
      </c>
      <c r="Q27" s="76" t="n">
        <v>1</v>
      </c>
      <c r="R27" s="76" t="s">
        <v>74</v>
      </c>
      <c r="S27" s="76" t="n">
        <v>1</v>
      </c>
      <c r="T27" s="76" t="n">
        <v>1</v>
      </c>
      <c r="U27" s="76" t="n">
        <v>1</v>
      </c>
      <c r="V27" s="76" t="n">
        <v>1</v>
      </c>
      <c r="W27" s="126" t="n">
        <f aca="false">COUNTIF(P27:V27,1)</f>
        <v>6</v>
      </c>
      <c r="X27" s="91" t="n">
        <f aca="false">W27/O27</f>
        <v>1</v>
      </c>
      <c r="Y27" s="182" t="s">
        <v>456</v>
      </c>
      <c r="Z27" s="19" t="str">
        <f aca="false">IF(OR(AND(E27&gt;0,X27&gt;0),AND(E27=0,X27=0)),"-","Что-то не так!")</f>
        <v>-</v>
      </c>
      <c r="AB27" s="115"/>
    </row>
    <row r="28" customFormat="false" ht="12.75" hidden="false" customHeight="true" outlineLevel="0" collapsed="false">
      <c r="A28" s="51" t="n">
        <v>127</v>
      </c>
      <c r="B28" s="9" t="s">
        <v>288</v>
      </c>
      <c r="C28" s="51" t="s">
        <v>1</v>
      </c>
      <c r="D28" s="128" t="s">
        <v>460</v>
      </c>
      <c r="E28" s="85" t="n">
        <f aca="false">NETWORKDAYS(Итого!C$2,Отчёт!C$2,Итого!C$3)</f>
        <v>18</v>
      </c>
      <c r="F28" s="169" t="n">
        <v>0.583333333333333</v>
      </c>
      <c r="G28" s="85" t="n">
        <v>1</v>
      </c>
      <c r="H28" s="86" t="n">
        <f aca="false">G28*F28</f>
        <v>0.583333333333333</v>
      </c>
      <c r="I28" s="98" t="n">
        <v>7</v>
      </c>
      <c r="J28" s="99" t="n">
        <f aca="false">H28*E28</f>
        <v>10.5</v>
      </c>
      <c r="K28" s="129" t="n">
        <v>130</v>
      </c>
      <c r="L28" s="132" t="n">
        <f aca="false">K28*J28</f>
        <v>1365</v>
      </c>
      <c r="M28" s="110"/>
      <c r="N28" s="140" t="n">
        <v>43185</v>
      </c>
      <c r="O28" s="175" t="n">
        <f aca="false">7-COUNTIF(P28:V28,"х")</f>
        <v>6</v>
      </c>
      <c r="P28" s="76" t="n">
        <v>1</v>
      </c>
      <c r="Q28" s="76" t="n">
        <v>1</v>
      </c>
      <c r="R28" s="76" t="s">
        <v>74</v>
      </c>
      <c r="S28" s="76" t="n">
        <v>1</v>
      </c>
      <c r="T28" s="76" t="n">
        <v>1</v>
      </c>
      <c r="U28" s="76" t="n">
        <v>1</v>
      </c>
      <c r="V28" s="76" t="n">
        <v>1</v>
      </c>
      <c r="W28" s="126" t="n">
        <f aca="false">COUNTIF(P28:V28,1)</f>
        <v>6</v>
      </c>
      <c r="X28" s="91" t="n">
        <f aca="false">W28/O28</f>
        <v>1</v>
      </c>
      <c r="Y28" s="142"/>
      <c r="Z28" s="19" t="str">
        <f aca="false">IF(OR(AND(E28&gt;0,X28&gt;0),AND(E28=0,X28=0)),"-","Что-то не так!")</f>
        <v>-</v>
      </c>
      <c r="AB28" s="115"/>
    </row>
    <row r="29" customFormat="false" ht="12.75" hidden="false" customHeight="true" outlineLevel="0" collapsed="false">
      <c r="A29" s="51" t="n">
        <v>128</v>
      </c>
      <c r="B29" s="9" t="s">
        <v>288</v>
      </c>
      <c r="C29" s="51" t="s">
        <v>1</v>
      </c>
      <c r="D29" s="128" t="s">
        <v>461</v>
      </c>
      <c r="E29" s="85" t="n">
        <f aca="false">NETWORKDAYS(Итого!C$2,Отчёт!C$2,Итого!C$3)</f>
        <v>18</v>
      </c>
      <c r="F29" s="169" t="n">
        <v>0.583333333333333</v>
      </c>
      <c r="G29" s="85" t="n">
        <v>1</v>
      </c>
      <c r="H29" s="86" t="n">
        <f aca="false">G29*F29</f>
        <v>0.583333333333333</v>
      </c>
      <c r="I29" s="98" t="n">
        <v>7</v>
      </c>
      <c r="J29" s="99" t="n">
        <f aca="false">H29*E29</f>
        <v>10.5</v>
      </c>
      <c r="K29" s="129" t="n">
        <v>130</v>
      </c>
      <c r="L29" s="132" t="n">
        <f aca="false">K29*J29</f>
        <v>1365</v>
      </c>
      <c r="M29" s="110"/>
      <c r="N29" s="140" t="n">
        <v>43185</v>
      </c>
      <c r="O29" s="175" t="n">
        <f aca="false">7-COUNTIF(P29:V29,"х")</f>
        <v>7</v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0</v>
      </c>
      <c r="U29" s="76" t="n">
        <v>1</v>
      </c>
      <c r="V29" s="76" t="n">
        <v>1</v>
      </c>
      <c r="W29" s="126" t="n">
        <f aca="false">COUNTIF(P29:V29,1)</f>
        <v>6</v>
      </c>
      <c r="X29" s="91" t="n">
        <f aca="false">W29/O29</f>
        <v>0.857142857142857</v>
      </c>
      <c r="Y29" s="182" t="s">
        <v>104</v>
      </c>
      <c r="Z29" s="19" t="str">
        <f aca="false">IF(OR(AND(E29&gt;0,X29&gt;0),AND(E29=0,X29=0)),"-","Что-то не так!")</f>
        <v>-</v>
      </c>
      <c r="AB29" s="115"/>
    </row>
    <row r="30" customFormat="false" ht="12.75" hidden="false" customHeight="true" outlineLevel="0" collapsed="false">
      <c r="A30" s="51" t="n">
        <v>129</v>
      </c>
      <c r="B30" s="9" t="s">
        <v>288</v>
      </c>
      <c r="C30" s="51" t="s">
        <v>1</v>
      </c>
      <c r="D30" s="128" t="s">
        <v>462</v>
      </c>
      <c r="E30" s="85" t="n">
        <f aca="false">NETWORKDAYS(Итого!C$2,Отчёт!C$2,Итого!C$3)</f>
        <v>18</v>
      </c>
      <c r="F30" s="169" t="n">
        <v>0.583333333333333</v>
      </c>
      <c r="G30" s="85" t="n">
        <v>1</v>
      </c>
      <c r="H30" s="86" t="n">
        <f aca="false">G30*F30</f>
        <v>0.583333333333333</v>
      </c>
      <c r="I30" s="98" t="n">
        <v>7</v>
      </c>
      <c r="J30" s="99" t="n">
        <f aca="false">H30*E30</f>
        <v>10.5</v>
      </c>
      <c r="K30" s="129" t="n">
        <v>130</v>
      </c>
      <c r="L30" s="132" t="n">
        <f aca="false">K30*J30</f>
        <v>1365</v>
      </c>
      <c r="M30" s="110"/>
      <c r="N30" s="140" t="n">
        <v>43185</v>
      </c>
      <c r="O30" s="175" t="n">
        <f aca="false">7-COUNTIF(P30:V30,"х")</f>
        <v>6</v>
      </c>
      <c r="P30" s="76" t="n">
        <v>1</v>
      </c>
      <c r="Q30" s="76" t="n">
        <v>1</v>
      </c>
      <c r="R30" s="76" t="s">
        <v>74</v>
      </c>
      <c r="S30" s="76" t="n">
        <v>1</v>
      </c>
      <c r="T30" s="76" t="n">
        <v>1</v>
      </c>
      <c r="U30" s="76" t="n">
        <v>1</v>
      </c>
      <c r="V30" s="76" t="n">
        <v>1</v>
      </c>
      <c r="W30" s="126" t="n">
        <f aca="false">COUNTIF(P30:V30,1)</f>
        <v>6</v>
      </c>
      <c r="X30" s="91" t="n">
        <f aca="false">W30/O30</f>
        <v>1</v>
      </c>
      <c r="Y30" s="182"/>
      <c r="Z30" s="19" t="str">
        <f aca="false">IF(OR(AND(E30&gt;0,X30&gt;0),AND(E30=0,X30=0)),"-","Что-то не так!")</f>
        <v>-</v>
      </c>
      <c r="AB30" s="115"/>
    </row>
    <row r="31" customFormat="false" ht="12.75" hidden="false" customHeight="true" outlineLevel="0" collapsed="false">
      <c r="A31" s="51" t="n">
        <v>131</v>
      </c>
      <c r="B31" s="9" t="s">
        <v>288</v>
      </c>
      <c r="C31" s="51" t="s">
        <v>1</v>
      </c>
      <c r="D31" s="128" t="s">
        <v>463</v>
      </c>
      <c r="E31" s="85" t="n">
        <f aca="false">NETWORKDAYS(Итого!C$2,Отчёт!C$2,Итого!C$3)</f>
        <v>18</v>
      </c>
      <c r="F31" s="169" t="n">
        <v>0.583333333333333</v>
      </c>
      <c r="G31" s="85" t="n">
        <v>1</v>
      </c>
      <c r="H31" s="86" t="n">
        <f aca="false">G31*F31</f>
        <v>0.583333333333333</v>
      </c>
      <c r="I31" s="98" t="n">
        <v>7</v>
      </c>
      <c r="J31" s="99" t="n">
        <f aca="false">H31*E31</f>
        <v>10.5</v>
      </c>
      <c r="K31" s="129" t="n">
        <v>130</v>
      </c>
      <c r="L31" s="132" t="n">
        <f aca="false">K31*J31</f>
        <v>1365</v>
      </c>
      <c r="M31" s="110"/>
      <c r="N31" s="140" t="n">
        <v>43185</v>
      </c>
      <c r="O31" s="175" t="n">
        <f aca="false">7-COUNTIF(P31:V31,"х")</f>
        <v>6</v>
      </c>
      <c r="P31" s="76" t="n">
        <v>1</v>
      </c>
      <c r="Q31" s="76" t="n">
        <v>1</v>
      </c>
      <c r="R31" s="76" t="s">
        <v>74</v>
      </c>
      <c r="S31" s="76" t="n">
        <v>1</v>
      </c>
      <c r="T31" s="76" t="n">
        <v>1</v>
      </c>
      <c r="U31" s="76" t="n">
        <v>1</v>
      </c>
      <c r="V31" s="76" t="n">
        <v>1</v>
      </c>
      <c r="W31" s="126" t="n">
        <f aca="false">COUNTIF(P31:V31,1)</f>
        <v>6</v>
      </c>
      <c r="X31" s="91" t="n">
        <f aca="false">W31/O31</f>
        <v>1</v>
      </c>
      <c r="Y31" s="104" t="s">
        <v>464</v>
      </c>
      <c r="Z31" s="19" t="str">
        <f aca="false">IF(OR(AND(E31&gt;0,X31&gt;0),AND(E31=0,X31=0)),"-","Что-то не так!")</f>
        <v>-</v>
      </c>
      <c r="AB31" s="115"/>
    </row>
    <row r="32" customFormat="false" ht="12.75" hidden="false" customHeight="true" outlineLevel="0" collapsed="false">
      <c r="A32" s="51" t="n">
        <v>132</v>
      </c>
      <c r="B32" s="9" t="s">
        <v>288</v>
      </c>
      <c r="C32" s="51" t="s">
        <v>1</v>
      </c>
      <c r="D32" s="128" t="s">
        <v>465</v>
      </c>
      <c r="E32" s="85" t="n">
        <f aca="false">NETWORKDAYS(Итого!C$2,Отчёт!C$2,Итого!C$3)</f>
        <v>18</v>
      </c>
      <c r="F32" s="169" t="n">
        <v>0.583333333333333</v>
      </c>
      <c r="G32" s="85" t="n">
        <v>1</v>
      </c>
      <c r="H32" s="86" t="n">
        <f aca="false">G32*F32</f>
        <v>0.583333333333333</v>
      </c>
      <c r="I32" s="98" t="n">
        <v>7</v>
      </c>
      <c r="J32" s="99" t="n">
        <f aca="false">H32*E32</f>
        <v>10.5</v>
      </c>
      <c r="K32" s="129" t="n">
        <v>130</v>
      </c>
      <c r="L32" s="132" t="n">
        <f aca="false">K32*J32</f>
        <v>1365</v>
      </c>
      <c r="M32" s="110"/>
      <c r="N32" s="140" t="n">
        <v>43185</v>
      </c>
      <c r="O32" s="175" t="n">
        <f aca="false">7-COUNTIF(P32:V32,"х")</f>
        <v>7</v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1</v>
      </c>
      <c r="W32" s="126" t="n">
        <f aca="false">COUNTIF(P32:V32,1)</f>
        <v>7</v>
      </c>
      <c r="X32" s="91" t="n">
        <f aca="false">W32/O32</f>
        <v>1</v>
      </c>
      <c r="Y32" s="181"/>
      <c r="Z32" s="19" t="str">
        <f aca="false">IF(OR(AND(E32&gt;0,X32&gt;0),AND(E32=0,X32=0)),"-","Что-то не так!")</f>
        <v>-</v>
      </c>
      <c r="AB32" s="115"/>
    </row>
    <row r="33" customFormat="false" ht="12.75" hidden="false" customHeight="true" outlineLevel="0" collapsed="false">
      <c r="A33" s="51" t="n">
        <v>133</v>
      </c>
      <c r="B33" s="9" t="s">
        <v>288</v>
      </c>
      <c r="C33" s="51" t="s">
        <v>1</v>
      </c>
      <c r="D33" s="128" t="s">
        <v>466</v>
      </c>
      <c r="E33" s="85" t="n">
        <f aca="false">NETWORKDAYS(Итого!C$2,Отчёт!C$2,Итого!C$3)</f>
        <v>18</v>
      </c>
      <c r="F33" s="169" t="n">
        <v>0.583333333333333</v>
      </c>
      <c r="G33" s="85" t="n">
        <v>1</v>
      </c>
      <c r="H33" s="86" t="n">
        <f aca="false">G33*F33</f>
        <v>0.583333333333333</v>
      </c>
      <c r="I33" s="98" t="n">
        <v>7</v>
      </c>
      <c r="J33" s="99" t="n">
        <f aca="false">H33*E33</f>
        <v>10.5</v>
      </c>
      <c r="K33" s="129" t="n">
        <v>130</v>
      </c>
      <c r="L33" s="132" t="n">
        <f aca="false">K33*J33</f>
        <v>1365</v>
      </c>
      <c r="M33" s="110"/>
      <c r="N33" s="140" t="n">
        <v>43185</v>
      </c>
      <c r="O33" s="175" t="n">
        <f aca="false">7-COUNTIF(P33:V33,"х")</f>
        <v>4</v>
      </c>
      <c r="P33" s="76" t="n">
        <v>0</v>
      </c>
      <c r="Q33" s="76" t="n">
        <v>1</v>
      </c>
      <c r="R33" s="76" t="s">
        <v>74</v>
      </c>
      <c r="S33" s="76" t="s">
        <v>74</v>
      </c>
      <c r="T33" s="76" t="s">
        <v>74</v>
      </c>
      <c r="U33" s="76" t="n">
        <v>1</v>
      </c>
      <c r="V33" s="76" t="n">
        <v>1</v>
      </c>
      <c r="W33" s="126" t="n">
        <f aca="false">COUNTIF(P33:V33,1)</f>
        <v>3</v>
      </c>
      <c r="X33" s="91" t="n">
        <f aca="false">W33/O33</f>
        <v>0.75</v>
      </c>
      <c r="Y33" s="182" t="s">
        <v>104</v>
      </c>
      <c r="Z33" s="19" t="str">
        <f aca="false">IF(OR(AND(E33&gt;0,X33&gt;0),AND(E33=0,X33=0)),"-","Что-то не так!")</f>
        <v>-</v>
      </c>
      <c r="AB33" s="115"/>
    </row>
    <row r="34" customFormat="false" ht="12.75" hidden="false" customHeight="true" outlineLevel="0" collapsed="false">
      <c r="A34" s="51" t="n">
        <v>134</v>
      </c>
      <c r="B34" s="9" t="s">
        <v>288</v>
      </c>
      <c r="C34" s="51" t="s">
        <v>1</v>
      </c>
      <c r="D34" s="128" t="s">
        <v>467</v>
      </c>
      <c r="E34" s="85" t="n">
        <f aca="false">NETWORKDAYS(Итого!C$2,Отчёт!C$2,Итого!C$3)</f>
        <v>18</v>
      </c>
      <c r="F34" s="169" t="n">
        <v>0.583333333333333</v>
      </c>
      <c r="G34" s="85" t="n">
        <v>1</v>
      </c>
      <c r="H34" s="86" t="n">
        <f aca="false">G34*F34</f>
        <v>0.583333333333333</v>
      </c>
      <c r="I34" s="98" t="n">
        <v>7</v>
      </c>
      <c r="J34" s="99" t="n">
        <f aca="false">H34*E34</f>
        <v>10.5</v>
      </c>
      <c r="K34" s="129" t="n">
        <v>130</v>
      </c>
      <c r="L34" s="132" t="n">
        <f aca="false">K34*J34</f>
        <v>1365</v>
      </c>
      <c r="M34" s="110"/>
      <c r="N34" s="140" t="n">
        <v>43185</v>
      </c>
      <c r="O34" s="175" t="n">
        <f aca="false">7-COUNTIF(P34:V34,"х")</f>
        <v>5</v>
      </c>
      <c r="P34" s="76" t="n">
        <v>1</v>
      </c>
      <c r="Q34" s="76" t="n">
        <v>1</v>
      </c>
      <c r="R34" s="76" t="s">
        <v>74</v>
      </c>
      <c r="S34" s="76" t="n">
        <v>0</v>
      </c>
      <c r="T34" s="76" t="s">
        <v>74</v>
      </c>
      <c r="U34" s="76" t="n">
        <v>1</v>
      </c>
      <c r="V34" s="76" t="n">
        <v>1</v>
      </c>
      <c r="W34" s="126" t="n">
        <f aca="false">COUNTIF(P34:V34,1)</f>
        <v>4</v>
      </c>
      <c r="X34" s="91" t="n">
        <f aca="false">W34/O34</f>
        <v>0.8</v>
      </c>
      <c r="Y34" s="79" t="s">
        <v>439</v>
      </c>
      <c r="Z34" s="19" t="str">
        <f aca="false">IF(OR(AND(E34&gt;0,X34&gt;0),AND(E34=0,X34=0)),"-","Что-то не так!")</f>
        <v>-</v>
      </c>
      <c r="AB34" s="115"/>
    </row>
    <row r="35" customFormat="false" ht="12.75" hidden="false" customHeight="true" outlineLevel="0" collapsed="false">
      <c r="A35" s="51" t="n">
        <v>135</v>
      </c>
      <c r="B35" s="9" t="s">
        <v>288</v>
      </c>
      <c r="C35" s="51" t="s">
        <v>1</v>
      </c>
      <c r="D35" s="128" t="s">
        <v>468</v>
      </c>
      <c r="E35" s="85" t="n">
        <f aca="false">NETWORKDAYS(Итого!C$2,Отчёт!C$2,Итого!C$3)</f>
        <v>18</v>
      </c>
      <c r="F35" s="169" t="n">
        <v>0.583333333333333</v>
      </c>
      <c r="G35" s="85" t="n">
        <v>1</v>
      </c>
      <c r="H35" s="86" t="n">
        <f aca="false">G35*F35</f>
        <v>0.583333333333333</v>
      </c>
      <c r="I35" s="98" t="n">
        <v>7</v>
      </c>
      <c r="J35" s="99" t="n">
        <f aca="false">H35*E35</f>
        <v>10.5</v>
      </c>
      <c r="K35" s="129" t="n">
        <v>130</v>
      </c>
      <c r="L35" s="132" t="n">
        <f aca="false">K35*J35</f>
        <v>1365</v>
      </c>
      <c r="M35" s="110"/>
      <c r="N35" s="140" t="n">
        <v>43185</v>
      </c>
      <c r="O35" s="175" t="n">
        <f aca="false">7-COUNTIF(P35:V35,"х")</f>
        <v>7</v>
      </c>
      <c r="P35" s="76" t="n">
        <v>1</v>
      </c>
      <c r="Q35" s="76" t="n">
        <v>0</v>
      </c>
      <c r="R35" s="76" t="n">
        <v>1</v>
      </c>
      <c r="S35" s="76" t="n">
        <v>1</v>
      </c>
      <c r="T35" s="76" t="n">
        <v>1</v>
      </c>
      <c r="U35" s="76" t="n">
        <v>1</v>
      </c>
      <c r="V35" s="76" t="n">
        <v>1</v>
      </c>
      <c r="W35" s="126" t="n">
        <f aca="false">COUNTIF(P35:V35,1)</f>
        <v>6</v>
      </c>
      <c r="X35" s="91" t="n">
        <f aca="false">W35/O35</f>
        <v>0.857142857142857</v>
      </c>
      <c r="Y35" s="142" t="s">
        <v>469</v>
      </c>
      <c r="Z35" s="19" t="str">
        <f aca="false">IF(OR(AND(E35&gt;0,X35&gt;0),AND(E35=0,X35=0)),"-","Что-то не так!")</f>
        <v>-</v>
      </c>
      <c r="AB35" s="115"/>
    </row>
    <row r="36" customFormat="false" ht="12.75" hidden="false" customHeight="true" outlineLevel="0" collapsed="false">
      <c r="A36" s="51" t="n">
        <v>136</v>
      </c>
      <c r="B36" s="9" t="s">
        <v>288</v>
      </c>
      <c r="C36" s="51" t="s">
        <v>1</v>
      </c>
      <c r="D36" s="128" t="s">
        <v>470</v>
      </c>
      <c r="E36" s="85" t="n">
        <f aca="false">NETWORKDAYS(Итого!C$2,Отчёт!C$2,Итого!C$3)</f>
        <v>18</v>
      </c>
      <c r="F36" s="169" t="n">
        <v>0.583333333333333</v>
      </c>
      <c r="G36" s="85" t="n">
        <v>1</v>
      </c>
      <c r="H36" s="86" t="n">
        <f aca="false">G36*F36</f>
        <v>0.583333333333333</v>
      </c>
      <c r="I36" s="98" t="n">
        <v>7</v>
      </c>
      <c r="J36" s="99" t="n">
        <f aca="false">H36*E36</f>
        <v>10.5</v>
      </c>
      <c r="K36" s="129" t="n">
        <v>130</v>
      </c>
      <c r="L36" s="132" t="n">
        <f aca="false">K36*J36</f>
        <v>1365</v>
      </c>
      <c r="M36" s="110"/>
      <c r="N36" s="140" t="n">
        <v>43185</v>
      </c>
      <c r="O36" s="175" t="n">
        <f aca="false">7-COUNTIF(P36:V36,"х")</f>
        <v>6</v>
      </c>
      <c r="P36" s="76" t="n">
        <v>1</v>
      </c>
      <c r="Q36" s="76" t="n">
        <v>0</v>
      </c>
      <c r="R36" s="76" t="s">
        <v>74</v>
      </c>
      <c r="S36" s="76" t="n">
        <v>0</v>
      </c>
      <c r="T36" s="76" t="n">
        <v>1</v>
      </c>
      <c r="U36" s="76" t="n">
        <v>1</v>
      </c>
      <c r="V36" s="76" t="n">
        <v>1</v>
      </c>
      <c r="W36" s="126" t="n">
        <f aca="false">COUNTIF(P36:V36,1)</f>
        <v>4</v>
      </c>
      <c r="X36" s="91" t="n">
        <f aca="false">W36/O36</f>
        <v>0.666666666666667</v>
      </c>
      <c r="Y36" s="181" t="s">
        <v>471</v>
      </c>
      <c r="Z36" s="19" t="str">
        <f aca="false">IF(OR(AND(E36&gt;0,X36&gt;0),AND(E36=0,X36=0)),"-","Что-то не так!")</f>
        <v>-</v>
      </c>
      <c r="AB36" s="115"/>
    </row>
    <row r="37" customFormat="false" ht="12.75" hidden="false" customHeight="true" outlineLevel="0" collapsed="false">
      <c r="A37" s="51" t="n">
        <v>137</v>
      </c>
      <c r="B37" s="9" t="s">
        <v>288</v>
      </c>
      <c r="C37" s="51" t="s">
        <v>1</v>
      </c>
      <c r="D37" s="128" t="s">
        <v>472</v>
      </c>
      <c r="E37" s="85" t="n">
        <f aca="false">NETWORKDAYS(Итого!C$2,Отчёт!C$2,Итого!C$3)</f>
        <v>18</v>
      </c>
      <c r="F37" s="169" t="n">
        <v>0.583333333333333</v>
      </c>
      <c r="G37" s="85" t="n">
        <v>1</v>
      </c>
      <c r="H37" s="86" t="n">
        <f aca="false">G37*F37</f>
        <v>0.583333333333333</v>
      </c>
      <c r="I37" s="98" t="n">
        <v>7</v>
      </c>
      <c r="J37" s="99" t="n">
        <f aca="false">H37*E37</f>
        <v>10.5</v>
      </c>
      <c r="K37" s="129" t="n">
        <v>130</v>
      </c>
      <c r="L37" s="132" t="n">
        <f aca="false">K37*J37</f>
        <v>1365</v>
      </c>
      <c r="M37" s="110"/>
      <c r="N37" s="140" t="n">
        <v>43185</v>
      </c>
      <c r="O37" s="175" t="n">
        <f aca="false">7-COUNTIF(P37:V37,"х")</f>
        <v>5</v>
      </c>
      <c r="P37" s="76" t="n">
        <v>1</v>
      </c>
      <c r="Q37" s="76" t="n">
        <v>1</v>
      </c>
      <c r="R37" s="76" t="s">
        <v>74</v>
      </c>
      <c r="S37" s="76" t="n">
        <v>0</v>
      </c>
      <c r="T37" s="76" t="s">
        <v>74</v>
      </c>
      <c r="U37" s="76" t="n">
        <v>1</v>
      </c>
      <c r="V37" s="76" t="n">
        <v>1</v>
      </c>
      <c r="W37" s="126" t="n">
        <f aca="false">COUNTIF(P37:V37,1)</f>
        <v>4</v>
      </c>
      <c r="X37" s="91" t="n">
        <f aca="false">W37/O37</f>
        <v>0.8</v>
      </c>
      <c r="Y37" s="79" t="s">
        <v>439</v>
      </c>
      <c r="Z37" s="19" t="str">
        <f aca="false">IF(OR(AND(E37&gt;0,X37&gt;0),AND(E37=0,X37=0)),"-","Что-то не так!")</f>
        <v>-</v>
      </c>
      <c r="AB37" s="115"/>
    </row>
    <row r="38" customFormat="false" ht="12.75" hidden="false" customHeight="true" outlineLevel="0" collapsed="false">
      <c r="A38" s="51" t="n">
        <v>138</v>
      </c>
      <c r="B38" s="9" t="s">
        <v>288</v>
      </c>
      <c r="C38" s="51" t="s">
        <v>1</v>
      </c>
      <c r="D38" s="128" t="s">
        <v>473</v>
      </c>
      <c r="E38" s="85" t="n">
        <f aca="false">NETWORKDAYS(Итого!C$2,Отчёт!C$2,Итого!C$3)</f>
        <v>18</v>
      </c>
      <c r="F38" s="169" t="n">
        <v>0.583333333333333</v>
      </c>
      <c r="G38" s="85" t="n">
        <v>1</v>
      </c>
      <c r="H38" s="86" t="n">
        <f aca="false">G38*F38</f>
        <v>0.583333333333333</v>
      </c>
      <c r="I38" s="98" t="n">
        <v>7</v>
      </c>
      <c r="J38" s="99" t="n">
        <f aca="false">H38*E38</f>
        <v>10.5</v>
      </c>
      <c r="K38" s="129" t="n">
        <v>130</v>
      </c>
      <c r="L38" s="132" t="n">
        <f aca="false">K38*J38</f>
        <v>1365</v>
      </c>
      <c r="M38" s="110"/>
      <c r="N38" s="140" t="n">
        <v>43185</v>
      </c>
      <c r="O38" s="175" t="n">
        <f aca="false">7-COUNTIF(P38:V38,"х")</f>
        <v>5</v>
      </c>
      <c r="P38" s="76" t="n">
        <v>1</v>
      </c>
      <c r="Q38" s="76" t="n">
        <v>1</v>
      </c>
      <c r="R38" s="76" t="s">
        <v>74</v>
      </c>
      <c r="S38" s="76" t="n">
        <v>0</v>
      </c>
      <c r="T38" s="76" t="s">
        <v>74</v>
      </c>
      <c r="U38" s="76" t="n">
        <v>1</v>
      </c>
      <c r="V38" s="76" t="n">
        <v>1</v>
      </c>
      <c r="W38" s="126" t="n">
        <f aca="false">COUNTIF(P38:V38,1)</f>
        <v>4</v>
      </c>
      <c r="X38" s="91" t="n">
        <f aca="false">W38/O38</f>
        <v>0.8</v>
      </c>
      <c r="Y38" s="79" t="s">
        <v>439</v>
      </c>
      <c r="Z38" s="19" t="str">
        <f aca="false">IF(OR(AND(E38&gt;0,X38&gt;0),AND(E38=0,X38=0)),"-","Что-то не так!")</f>
        <v>-</v>
      </c>
      <c r="AB38" s="115"/>
    </row>
    <row r="39" customFormat="false" ht="12.75" hidden="false" customHeight="true" outlineLevel="0" collapsed="false">
      <c r="A39" s="51" t="n">
        <v>139</v>
      </c>
      <c r="B39" s="9" t="s">
        <v>288</v>
      </c>
      <c r="C39" s="51" t="s">
        <v>1</v>
      </c>
      <c r="D39" s="128" t="s">
        <v>474</v>
      </c>
      <c r="E39" s="85" t="n">
        <f aca="false">NETWORKDAYS(Итого!C$2,Отчёт!C$2,Итого!C$3)</f>
        <v>18</v>
      </c>
      <c r="F39" s="169" t="n">
        <v>0.583333333333333</v>
      </c>
      <c r="G39" s="85" t="n">
        <v>1</v>
      </c>
      <c r="H39" s="86" t="n">
        <f aca="false">G39*F39</f>
        <v>0.583333333333333</v>
      </c>
      <c r="I39" s="98" t="n">
        <v>7</v>
      </c>
      <c r="J39" s="99" t="n">
        <f aca="false">H39*E39</f>
        <v>10.5</v>
      </c>
      <c r="K39" s="129" t="n">
        <v>130</v>
      </c>
      <c r="L39" s="132" t="n">
        <f aca="false">K39*J39</f>
        <v>1365</v>
      </c>
      <c r="M39" s="110"/>
      <c r="N39" s="140" t="n">
        <v>43185</v>
      </c>
      <c r="O39" s="175" t="n">
        <f aca="false">7-COUNTIF(P39:V39,"х")</f>
        <v>4</v>
      </c>
      <c r="P39" s="76" t="n">
        <v>1</v>
      </c>
      <c r="Q39" s="76" t="n">
        <v>1</v>
      </c>
      <c r="R39" s="76" t="s">
        <v>74</v>
      </c>
      <c r="S39" s="76" t="s">
        <v>74</v>
      </c>
      <c r="T39" s="76" t="s">
        <v>74</v>
      </c>
      <c r="U39" s="76" t="n">
        <v>1</v>
      </c>
      <c r="V39" s="76" t="n">
        <v>1</v>
      </c>
      <c r="W39" s="126" t="n">
        <f aca="false">COUNTIF(P39:V39,1)</f>
        <v>4</v>
      </c>
      <c r="X39" s="91" t="n">
        <f aca="false">W39/O39</f>
        <v>1</v>
      </c>
      <c r="Y39" s="79"/>
      <c r="Z39" s="19" t="str">
        <f aca="false">IF(OR(AND(E39&gt;0,X39&gt;0),AND(E39=0,X39=0)),"-","Что-то не так!")</f>
        <v>-</v>
      </c>
      <c r="AA39" s="19" t="s">
        <v>330</v>
      </c>
      <c r="AB39" s="115"/>
    </row>
    <row r="40" customFormat="false" ht="12.75" hidden="false" customHeight="true" outlineLevel="0" collapsed="false">
      <c r="A40" s="51"/>
      <c r="B40" s="9"/>
      <c r="C40" s="51" t="s">
        <v>1</v>
      </c>
      <c r="D40" s="128" t="s">
        <v>475</v>
      </c>
      <c r="E40" s="85" t="n">
        <f aca="false">NETWORKDAYS(Итого!C$2,Отчёт!C$2,Итого!C$3)</f>
        <v>18</v>
      </c>
      <c r="F40" s="169" t="n">
        <v>0.583333333333333</v>
      </c>
      <c r="G40" s="85" t="n">
        <v>1</v>
      </c>
      <c r="H40" s="86" t="n">
        <f aca="false">G40*F40</f>
        <v>0.583333333333333</v>
      </c>
      <c r="I40" s="98" t="n">
        <v>7</v>
      </c>
      <c r="J40" s="99" t="n">
        <f aca="false">H40*E40</f>
        <v>10.5</v>
      </c>
      <c r="K40" s="129" t="n">
        <v>130</v>
      </c>
      <c r="L40" s="132" t="n">
        <f aca="false">K40*J40</f>
        <v>1365</v>
      </c>
      <c r="M40" s="110"/>
      <c r="N40" s="140" t="n">
        <v>43185</v>
      </c>
      <c r="O40" s="175" t="n">
        <f aca="false">7-COUNTIF(P40:V40,"х")</f>
        <v>5</v>
      </c>
      <c r="P40" s="76" t="n">
        <v>1</v>
      </c>
      <c r="Q40" s="76" t="n">
        <v>1</v>
      </c>
      <c r="R40" s="76" t="s">
        <v>74</v>
      </c>
      <c r="S40" s="76" t="n">
        <v>1</v>
      </c>
      <c r="T40" s="76" t="s">
        <v>74</v>
      </c>
      <c r="U40" s="76" t="n">
        <v>1</v>
      </c>
      <c r="V40" s="76" t="n">
        <v>1</v>
      </c>
      <c r="W40" s="126" t="n">
        <f aca="false">COUNTIF(P40:V40,1)</f>
        <v>5</v>
      </c>
      <c r="X40" s="91" t="n">
        <f aca="false">W40/O40</f>
        <v>1</v>
      </c>
      <c r="Y40" s="79" t="s">
        <v>439</v>
      </c>
      <c r="Z40" s="19" t="str">
        <f aca="false">IF(OR(AND(E40&gt;0,X40&gt;0),AND(E40=0,X40=0)),"-","Что-то не так!")</f>
        <v>-</v>
      </c>
      <c r="AB40" s="115"/>
    </row>
    <row r="41" customFormat="false" ht="12.75" hidden="false" customHeight="true" outlineLevel="0" collapsed="false">
      <c r="A41" s="51"/>
      <c r="B41" s="9"/>
      <c r="C41" s="51" t="s">
        <v>1</v>
      </c>
      <c r="D41" s="128" t="s">
        <v>476</v>
      </c>
      <c r="E41" s="85" t="n">
        <f aca="false">NETWORKDAYS(Итого!C$2,Отчёт!C$2,Итого!C$3)</f>
        <v>18</v>
      </c>
      <c r="F41" s="169" t="n">
        <v>0.583333333333333</v>
      </c>
      <c r="G41" s="85" t="n">
        <v>1</v>
      </c>
      <c r="H41" s="86" t="n">
        <f aca="false">G41*F41</f>
        <v>0.583333333333333</v>
      </c>
      <c r="I41" s="98" t="n">
        <v>7</v>
      </c>
      <c r="J41" s="99" t="n">
        <f aca="false">H41*E41</f>
        <v>10.5</v>
      </c>
      <c r="K41" s="129" t="n">
        <v>130</v>
      </c>
      <c r="L41" s="132" t="n">
        <f aca="false">K41*J41</f>
        <v>1365</v>
      </c>
      <c r="M41" s="110"/>
      <c r="N41" s="140" t="n">
        <v>43185</v>
      </c>
      <c r="O41" s="175" t="n">
        <f aca="false">7-COUNTIF(P41:V41,"х")</f>
        <v>7</v>
      </c>
      <c r="P41" s="76" t="n">
        <v>1</v>
      </c>
      <c r="Q41" s="76" t="n">
        <v>1</v>
      </c>
      <c r="R41" s="76" t="n">
        <v>1</v>
      </c>
      <c r="S41" s="76" t="n">
        <v>1</v>
      </c>
      <c r="T41" s="76" t="n">
        <v>1</v>
      </c>
      <c r="U41" s="76" t="n">
        <v>1</v>
      </c>
      <c r="V41" s="76" t="n">
        <v>1</v>
      </c>
      <c r="W41" s="126" t="n">
        <f aca="false">COUNTIF(P41:V41,1)</f>
        <v>7</v>
      </c>
      <c r="X41" s="91" t="n">
        <f aca="false">W41/O41</f>
        <v>1</v>
      </c>
      <c r="Y41" s="182"/>
      <c r="Z41" s="19" t="str">
        <f aca="false">IF(OR(AND(E41&gt;0,X41&gt;0),AND(E41=0,X41=0)),"-","Что-то не так!")</f>
        <v>-</v>
      </c>
      <c r="AB41" s="115"/>
    </row>
    <row r="42" customFormat="false" ht="12.75" hidden="false" customHeight="true" outlineLevel="0" collapsed="false">
      <c r="A42" s="51"/>
      <c r="B42" s="9"/>
      <c r="C42" s="51" t="s">
        <v>1</v>
      </c>
      <c r="D42" s="128" t="s">
        <v>477</v>
      </c>
      <c r="E42" s="85" t="n">
        <f aca="false">NETWORKDAYS(Итого!C$2,Отчёт!C$2,Итого!C$3)</f>
        <v>18</v>
      </c>
      <c r="F42" s="169" t="n">
        <v>0.583333333333333</v>
      </c>
      <c r="G42" s="85" t="n">
        <v>1</v>
      </c>
      <c r="H42" s="86" t="n">
        <f aca="false">G42*F42</f>
        <v>0.583333333333333</v>
      </c>
      <c r="I42" s="98" t="n">
        <v>7</v>
      </c>
      <c r="J42" s="99" t="n">
        <f aca="false">H42*E42</f>
        <v>10.5</v>
      </c>
      <c r="K42" s="129" t="n">
        <v>130</v>
      </c>
      <c r="L42" s="132" t="n">
        <f aca="false">K42*J42</f>
        <v>1365</v>
      </c>
      <c r="M42" s="110"/>
      <c r="N42" s="140" t="n">
        <v>43185</v>
      </c>
      <c r="O42" s="175" t="n">
        <f aca="false">7-COUNTIF(P42:V42,"х")</f>
        <v>5</v>
      </c>
      <c r="P42" s="76" t="n">
        <v>1</v>
      </c>
      <c r="Q42" s="76" t="n">
        <v>1</v>
      </c>
      <c r="R42" s="76" t="s">
        <v>74</v>
      </c>
      <c r="S42" s="76" t="n">
        <v>1</v>
      </c>
      <c r="T42" s="76" t="s">
        <v>74</v>
      </c>
      <c r="U42" s="76" t="n">
        <v>1</v>
      </c>
      <c r="V42" s="76" t="n">
        <v>1</v>
      </c>
      <c r="W42" s="126" t="n">
        <f aca="false">COUNTIF(P42:V42,1)</f>
        <v>5</v>
      </c>
      <c r="X42" s="91" t="n">
        <f aca="false">W42/O42</f>
        <v>1</v>
      </c>
      <c r="Y42" s="79" t="s">
        <v>439</v>
      </c>
      <c r="Z42" s="19" t="str">
        <f aca="false">IF(OR(AND(E42&gt;0,X42&gt;0),AND(E42=0,X42=0)),"-","Что-то не так!")</f>
        <v>-</v>
      </c>
      <c r="AB42" s="115"/>
    </row>
    <row r="43" customFormat="false" ht="12.75" hidden="false" customHeight="true" outlineLevel="0" collapsed="false">
      <c r="A43" s="51"/>
      <c r="B43" s="9"/>
      <c r="C43" s="51" t="s">
        <v>1</v>
      </c>
      <c r="D43" s="128" t="s">
        <v>478</v>
      </c>
      <c r="E43" s="85" t="n">
        <f aca="false">NETWORKDAYS(Итого!C$2,Отчёт!C$2,Итого!C$3)</f>
        <v>18</v>
      </c>
      <c r="F43" s="169" t="n">
        <v>0.583333333333333</v>
      </c>
      <c r="G43" s="85" t="n">
        <v>1</v>
      </c>
      <c r="H43" s="86" t="n">
        <f aca="false">G43*F43</f>
        <v>0.583333333333333</v>
      </c>
      <c r="I43" s="98" t="n">
        <v>7</v>
      </c>
      <c r="J43" s="99" t="n">
        <f aca="false">H43*E43</f>
        <v>10.5</v>
      </c>
      <c r="K43" s="129" t="n">
        <v>130</v>
      </c>
      <c r="L43" s="132" t="n">
        <f aca="false">K43*J43</f>
        <v>1365</v>
      </c>
      <c r="M43" s="110"/>
      <c r="N43" s="140" t="n">
        <v>43185</v>
      </c>
      <c r="O43" s="175" t="n">
        <f aca="false">7-COUNTIF(P43:V43,"х")</f>
        <v>5</v>
      </c>
      <c r="P43" s="76" t="n">
        <v>1</v>
      </c>
      <c r="Q43" s="76" t="n">
        <v>1</v>
      </c>
      <c r="R43" s="76" t="s">
        <v>74</v>
      </c>
      <c r="S43" s="76" t="n">
        <v>0</v>
      </c>
      <c r="T43" s="76" t="s">
        <v>74</v>
      </c>
      <c r="U43" s="76" t="n">
        <v>1</v>
      </c>
      <c r="V43" s="76" t="n">
        <v>1</v>
      </c>
      <c r="W43" s="126" t="n">
        <f aca="false">COUNTIF(P43:V43,1)</f>
        <v>4</v>
      </c>
      <c r="X43" s="91" t="n">
        <f aca="false">W43/O43</f>
        <v>0.8</v>
      </c>
      <c r="Y43" s="79" t="s">
        <v>224</v>
      </c>
      <c r="Z43" s="19" t="str">
        <f aca="false">IF(OR(AND(E43&gt;0,X43&gt;0),AND(E43=0,X43=0)),"-","Что-то не так!")</f>
        <v>-</v>
      </c>
      <c r="AB43" s="115"/>
    </row>
    <row r="44" customFormat="false" ht="12.75" hidden="false" customHeight="true" outlineLevel="0" collapsed="false">
      <c r="A44" s="51"/>
      <c r="B44" s="9"/>
      <c r="C44" s="51" t="s">
        <v>1</v>
      </c>
      <c r="D44" s="128" t="s">
        <v>479</v>
      </c>
      <c r="E44" s="85" t="n">
        <f aca="false">NETWORKDAYS(Итого!C$2,Отчёт!C$2,Итого!C$3)</f>
        <v>18</v>
      </c>
      <c r="F44" s="169" t="n">
        <v>0.583333333333333</v>
      </c>
      <c r="G44" s="85" t="n">
        <v>1</v>
      </c>
      <c r="H44" s="86" t="n">
        <f aca="false">G44*F44</f>
        <v>0.583333333333333</v>
      </c>
      <c r="I44" s="98" t="n">
        <v>7</v>
      </c>
      <c r="J44" s="99" t="n">
        <f aca="false">H44*E44</f>
        <v>10.5</v>
      </c>
      <c r="K44" s="129" t="n">
        <v>130</v>
      </c>
      <c r="L44" s="132" t="n">
        <f aca="false">K44*J44</f>
        <v>1365</v>
      </c>
      <c r="M44" s="110"/>
      <c r="N44" s="140" t="n">
        <v>43185</v>
      </c>
      <c r="O44" s="175" t="n">
        <f aca="false">7-COUNTIF(P44:V44,"х")</f>
        <v>6</v>
      </c>
      <c r="P44" s="76" t="n">
        <v>1</v>
      </c>
      <c r="Q44" s="76" t="n">
        <v>1</v>
      </c>
      <c r="R44" s="76" t="s">
        <v>74</v>
      </c>
      <c r="S44" s="76" t="n">
        <v>0</v>
      </c>
      <c r="T44" s="76" t="n">
        <v>0</v>
      </c>
      <c r="U44" s="76" t="n">
        <v>1</v>
      </c>
      <c r="V44" s="76" t="n">
        <v>1</v>
      </c>
      <c r="W44" s="126" t="n">
        <f aca="false">COUNTIF(P44:V44,1)</f>
        <v>4</v>
      </c>
      <c r="X44" s="91" t="n">
        <f aca="false">W44/O44</f>
        <v>0.666666666666667</v>
      </c>
      <c r="Y44" s="142" t="s">
        <v>480</v>
      </c>
      <c r="Z44" s="19" t="str">
        <f aca="false">IF(OR(AND(E44&gt;0,X44&gt;0),AND(E44=0,X44=0)),"-","Что-то не так!")</f>
        <v>-</v>
      </c>
      <c r="AB44" s="115"/>
    </row>
    <row r="45" customFormat="false" ht="12.75" hidden="false" customHeight="true" outlineLevel="0" collapsed="false">
      <c r="A45" s="51"/>
      <c r="B45" s="9"/>
      <c r="C45" s="51" t="s">
        <v>481</v>
      </c>
      <c r="D45" s="128" t="s">
        <v>482</v>
      </c>
      <c r="E45" s="85" t="n">
        <f aca="false">NETWORKDAYS(Итого!C$2,Отчёт!C$2,Итого!C$3)</f>
        <v>18</v>
      </c>
      <c r="F45" s="169" t="n">
        <v>0.583333333333333</v>
      </c>
      <c r="G45" s="85" t="n">
        <v>1</v>
      </c>
      <c r="H45" s="86" t="n">
        <f aca="false">G45*F45</f>
        <v>0.583333333333333</v>
      </c>
      <c r="I45" s="98" t="n">
        <v>7</v>
      </c>
      <c r="J45" s="99" t="n">
        <f aca="false">H45*E45</f>
        <v>10.5</v>
      </c>
      <c r="K45" s="129" t="n">
        <v>130</v>
      </c>
      <c r="L45" s="132" t="n">
        <f aca="false">K45*J45</f>
        <v>1365</v>
      </c>
      <c r="M45" s="110"/>
      <c r="N45" s="140" t="n">
        <v>43185</v>
      </c>
      <c r="O45" s="175" t="n">
        <f aca="false">7-COUNTIF(P45:V45,"х")</f>
        <v>6</v>
      </c>
      <c r="P45" s="76" t="n">
        <v>1</v>
      </c>
      <c r="Q45" s="76" t="n">
        <v>0</v>
      </c>
      <c r="R45" s="76" t="s">
        <v>74</v>
      </c>
      <c r="S45" s="76" t="n">
        <v>1</v>
      </c>
      <c r="T45" s="76" t="n">
        <v>1</v>
      </c>
      <c r="U45" s="76" t="n">
        <v>1</v>
      </c>
      <c r="V45" s="76" t="n">
        <v>1</v>
      </c>
      <c r="W45" s="126" t="n">
        <f aca="false">COUNTIF(P45:V45,1)</f>
        <v>5</v>
      </c>
      <c r="X45" s="91" t="n">
        <f aca="false">W45/O45</f>
        <v>0.833333333333333</v>
      </c>
      <c r="Y45" s="182" t="s">
        <v>104</v>
      </c>
      <c r="Z45" s="19" t="str">
        <f aca="false">IF(OR(AND(E45&gt;0,X45&gt;0),AND(E45=0,X45=0)),"-","Что-то не так!")</f>
        <v>-</v>
      </c>
      <c r="AB45" s="115"/>
    </row>
    <row r="46" customFormat="false" ht="12.75" hidden="false" customHeight="true" outlineLevel="0" collapsed="false">
      <c r="A46" s="51"/>
      <c r="B46" s="9"/>
      <c r="C46" s="51" t="s">
        <v>481</v>
      </c>
      <c r="D46" s="128" t="s">
        <v>483</v>
      </c>
      <c r="E46" s="85" t="n">
        <f aca="false">NETWORKDAYS(Итого!C$2,Отчёт!C$2,Итого!C$3)</f>
        <v>18</v>
      </c>
      <c r="F46" s="169" t="n">
        <v>0.583333333333333</v>
      </c>
      <c r="G46" s="85" t="n">
        <v>1</v>
      </c>
      <c r="H46" s="86" t="n">
        <f aca="false">G46*F46</f>
        <v>0.583333333333333</v>
      </c>
      <c r="I46" s="98" t="n">
        <v>7</v>
      </c>
      <c r="J46" s="99" t="n">
        <f aca="false">H46*E46</f>
        <v>10.5</v>
      </c>
      <c r="K46" s="129" t="n">
        <v>130</v>
      </c>
      <c r="L46" s="132" t="n">
        <f aca="false">K46*J46</f>
        <v>1365</v>
      </c>
      <c r="M46" s="110"/>
      <c r="N46" s="140" t="n">
        <v>43185</v>
      </c>
      <c r="O46" s="175" t="n">
        <f aca="false">7-COUNTIF(P46:V46,"х")</f>
        <v>7</v>
      </c>
      <c r="P46" s="76" t="n">
        <v>1</v>
      </c>
      <c r="Q46" s="76" t="n">
        <v>1</v>
      </c>
      <c r="R46" s="76" t="n">
        <v>1</v>
      </c>
      <c r="S46" s="76" t="n">
        <v>1</v>
      </c>
      <c r="T46" s="76" t="n">
        <v>1</v>
      </c>
      <c r="U46" s="76" t="n">
        <v>1</v>
      </c>
      <c r="V46" s="76" t="n">
        <v>1</v>
      </c>
      <c r="W46" s="126" t="n">
        <f aca="false">COUNTIF(P46:V46,1)</f>
        <v>7</v>
      </c>
      <c r="X46" s="91" t="n">
        <f aca="false">W46/O46</f>
        <v>1</v>
      </c>
      <c r="Y46" s="182"/>
      <c r="Z46" s="19" t="str">
        <f aca="false">IF(OR(AND(E46&gt;0,X46&gt;0),AND(E46=0,X46=0)),"-","Что-то не так!")</f>
        <v>-</v>
      </c>
      <c r="AB46" s="115"/>
    </row>
    <row r="47" customFormat="false" ht="12.75" hidden="false" customHeight="true" outlineLevel="0" collapsed="false">
      <c r="A47" s="51"/>
      <c r="B47" s="9"/>
      <c r="C47" s="51" t="s">
        <v>481</v>
      </c>
      <c r="D47" s="128" t="s">
        <v>484</v>
      </c>
      <c r="E47" s="85" t="n">
        <f aca="false">NETWORKDAYS(Итого!C$2,Отчёт!C$2,Итого!C$3)</f>
        <v>18</v>
      </c>
      <c r="F47" s="169" t="n">
        <v>0.583333333333333</v>
      </c>
      <c r="G47" s="85" t="n">
        <v>1</v>
      </c>
      <c r="H47" s="86" t="n">
        <f aca="false">G47*F47</f>
        <v>0.583333333333333</v>
      </c>
      <c r="I47" s="98" t="n">
        <v>7</v>
      </c>
      <c r="J47" s="99" t="n">
        <f aca="false">H47*E47</f>
        <v>10.5</v>
      </c>
      <c r="K47" s="129" t="n">
        <v>130</v>
      </c>
      <c r="L47" s="132" t="n">
        <f aca="false">K47*J47</f>
        <v>1365</v>
      </c>
      <c r="M47" s="110"/>
      <c r="N47" s="140" t="n">
        <v>43185</v>
      </c>
      <c r="O47" s="175" t="n">
        <f aca="false">7-COUNTIF(P47:V47,"х")</f>
        <v>6</v>
      </c>
      <c r="P47" s="76" t="n">
        <v>1</v>
      </c>
      <c r="Q47" s="76" t="n">
        <v>1</v>
      </c>
      <c r="R47" s="76" t="s">
        <v>74</v>
      </c>
      <c r="S47" s="76" t="n">
        <v>1</v>
      </c>
      <c r="T47" s="76" t="n">
        <v>1</v>
      </c>
      <c r="U47" s="76" t="n">
        <v>1</v>
      </c>
      <c r="V47" s="76" t="n">
        <v>1</v>
      </c>
      <c r="W47" s="126" t="n">
        <f aca="false">COUNTIF(P47:V47,1)</f>
        <v>6</v>
      </c>
      <c r="X47" s="91" t="n">
        <f aca="false">W47/O47</f>
        <v>1</v>
      </c>
      <c r="Y47" s="79"/>
      <c r="Z47" s="19" t="str">
        <f aca="false">IF(OR(AND(E47&gt;0,X47&gt;0),AND(E47=0,X47=0)),"-","Что-то не так!")</f>
        <v>-</v>
      </c>
      <c r="AB47" s="115"/>
    </row>
    <row r="48" customFormat="false" ht="12.75" hidden="false" customHeight="true" outlineLevel="0" collapsed="false">
      <c r="A48" s="51"/>
      <c r="B48" s="9"/>
      <c r="C48" s="51" t="s">
        <v>481</v>
      </c>
      <c r="D48" s="128" t="s">
        <v>485</v>
      </c>
      <c r="E48" s="85" t="n">
        <f aca="false">NETWORKDAYS(Итого!C$2,Отчёт!C$2,Итого!C$3)</f>
        <v>18</v>
      </c>
      <c r="F48" s="169" t="n">
        <v>0.583333333333333</v>
      </c>
      <c r="G48" s="85" t="n">
        <v>1</v>
      </c>
      <c r="H48" s="86" t="n">
        <f aca="false">G48*F48</f>
        <v>0.583333333333333</v>
      </c>
      <c r="I48" s="98" t="n">
        <v>7</v>
      </c>
      <c r="J48" s="99" t="n">
        <f aca="false">H48*E48</f>
        <v>10.5</v>
      </c>
      <c r="K48" s="129" t="n">
        <v>130</v>
      </c>
      <c r="L48" s="132" t="n">
        <f aca="false">K48*J48</f>
        <v>1365</v>
      </c>
      <c r="M48" s="110"/>
      <c r="N48" s="140" t="n">
        <v>43185</v>
      </c>
      <c r="O48" s="175" t="n">
        <f aca="false">7-COUNTIF(P48:V48,"х")</f>
        <v>6</v>
      </c>
      <c r="P48" s="76" t="n">
        <v>1</v>
      </c>
      <c r="Q48" s="76" t="n">
        <v>0</v>
      </c>
      <c r="R48" s="76" t="s">
        <v>74</v>
      </c>
      <c r="S48" s="76" t="n">
        <v>0</v>
      </c>
      <c r="T48" s="76" t="n">
        <v>1</v>
      </c>
      <c r="U48" s="76" t="n">
        <v>1</v>
      </c>
      <c r="V48" s="76" t="n">
        <v>1</v>
      </c>
      <c r="W48" s="126" t="n">
        <f aca="false">COUNTIF(P48:V48,1)</f>
        <v>4</v>
      </c>
      <c r="X48" s="91" t="n">
        <f aca="false">W48/O48</f>
        <v>0.666666666666667</v>
      </c>
      <c r="Y48" s="104" t="s">
        <v>486</v>
      </c>
      <c r="Z48" s="19" t="str">
        <f aca="false">IF(OR(AND(E48&gt;0,X48&gt;0),AND(E48=0,X48=0)),"-","Что-то не так!")</f>
        <v>-</v>
      </c>
      <c r="AB48" s="115"/>
    </row>
    <row r="49" customFormat="false" ht="12.75" hidden="false" customHeight="true" outlineLevel="0" collapsed="false">
      <c r="A49" s="51"/>
      <c r="B49" s="9"/>
      <c r="C49" s="51" t="s">
        <v>487</v>
      </c>
      <c r="D49" s="128" t="s">
        <v>488</v>
      </c>
      <c r="E49" s="85" t="n">
        <f aca="false">NETWORKDAYS(Итого!C$2,Отчёт!C$2,Итого!C$3)</f>
        <v>18</v>
      </c>
      <c r="F49" s="169" t="n">
        <v>0.583333333333333</v>
      </c>
      <c r="G49" s="85" t="n">
        <v>1</v>
      </c>
      <c r="H49" s="86" t="n">
        <f aca="false">G49*F49</f>
        <v>0.583333333333333</v>
      </c>
      <c r="I49" s="98" t="n">
        <v>7</v>
      </c>
      <c r="J49" s="99" t="n">
        <f aca="false">H49*E49</f>
        <v>10.5</v>
      </c>
      <c r="K49" s="129" t="n">
        <v>130</v>
      </c>
      <c r="L49" s="132" t="n">
        <f aca="false">K49*J49</f>
        <v>1365</v>
      </c>
      <c r="M49" s="110"/>
      <c r="N49" s="140" t="n">
        <v>43185</v>
      </c>
      <c r="O49" s="175" t="n">
        <f aca="false">7-COUNTIF(P49:V49,"х")</f>
        <v>6</v>
      </c>
      <c r="P49" s="76" t="n">
        <v>1</v>
      </c>
      <c r="Q49" s="76" t="n">
        <v>1</v>
      </c>
      <c r="R49" s="76" t="s">
        <v>74</v>
      </c>
      <c r="S49" s="76" t="n">
        <v>1</v>
      </c>
      <c r="T49" s="76" t="n">
        <v>1</v>
      </c>
      <c r="U49" s="76" t="n">
        <v>1</v>
      </c>
      <c r="V49" s="76" t="n">
        <v>1</v>
      </c>
      <c r="W49" s="126" t="n">
        <f aca="false">COUNTIF(P49:V49,1)</f>
        <v>6</v>
      </c>
      <c r="X49" s="91" t="n">
        <f aca="false">W49/O49</f>
        <v>1</v>
      </c>
      <c r="Y49" s="104" t="s">
        <v>464</v>
      </c>
      <c r="Z49" s="19" t="str">
        <f aca="false">IF(OR(AND(E49&gt;0,X49&gt;0),AND(E49=0,X49=0)),"-","Что-то не так!")</f>
        <v>-</v>
      </c>
      <c r="AB49" s="115"/>
    </row>
    <row r="50" customFormat="false" ht="12.75" hidden="false" customHeight="true" outlineLevel="0" collapsed="false">
      <c r="A50" s="51"/>
      <c r="B50" s="9"/>
      <c r="C50" s="51" t="s">
        <v>489</v>
      </c>
      <c r="D50" s="128" t="s">
        <v>490</v>
      </c>
      <c r="E50" s="85" t="n">
        <f aca="false">NETWORKDAYS(Итого!C$2,Отчёт!C$2,Итого!C$3)</f>
        <v>18</v>
      </c>
      <c r="F50" s="169" t="n">
        <v>0.583333333333333</v>
      </c>
      <c r="G50" s="85" t="n">
        <v>1</v>
      </c>
      <c r="H50" s="86" t="n">
        <f aca="false">G50*F50</f>
        <v>0.583333333333333</v>
      </c>
      <c r="I50" s="98" t="n">
        <v>7</v>
      </c>
      <c r="J50" s="99" t="n">
        <f aca="false">H50*E50</f>
        <v>10.5</v>
      </c>
      <c r="K50" s="129" t="n">
        <v>130</v>
      </c>
      <c r="L50" s="132" t="n">
        <f aca="false">K50*J50</f>
        <v>1365</v>
      </c>
      <c r="M50" s="110"/>
      <c r="N50" s="140" t="n">
        <v>43185</v>
      </c>
      <c r="O50" s="175" t="n">
        <f aca="false">7-COUNTIF(P50:V50,"х")</f>
        <v>6</v>
      </c>
      <c r="P50" s="76" t="n">
        <v>1</v>
      </c>
      <c r="Q50" s="76" t="n">
        <v>1</v>
      </c>
      <c r="R50" s="76" t="s">
        <v>74</v>
      </c>
      <c r="S50" s="76" t="n">
        <v>1</v>
      </c>
      <c r="T50" s="76" t="n">
        <v>1</v>
      </c>
      <c r="U50" s="76" t="n">
        <v>1</v>
      </c>
      <c r="V50" s="76" t="n">
        <v>1</v>
      </c>
      <c r="W50" s="126" t="n">
        <f aca="false">COUNTIF(P50:V50,1)</f>
        <v>6</v>
      </c>
      <c r="X50" s="91" t="n">
        <f aca="false">W50/O50</f>
        <v>1</v>
      </c>
      <c r="Y50" s="104" t="s">
        <v>464</v>
      </c>
      <c r="Z50" s="19" t="str">
        <f aca="false">IF(OR(AND(E50&gt;0,X50&gt;0),AND(E50=0,X50=0)),"-","Что-то не так!")</f>
        <v>-</v>
      </c>
      <c r="AB50" s="115"/>
    </row>
    <row r="51" customFormat="false" ht="12.75" hidden="false" customHeight="true" outlineLevel="0" collapsed="false">
      <c r="A51" s="51"/>
      <c r="B51" s="9"/>
      <c r="C51" s="51" t="s">
        <v>1</v>
      </c>
      <c r="D51" s="51" t="s">
        <v>491</v>
      </c>
      <c r="E51" s="85" t="n">
        <f aca="false">NETWORKDAYS(Итого!C$2,Отчёт!C$2,Итого!C$3)</f>
        <v>18</v>
      </c>
      <c r="F51" s="169" t="n">
        <v>0.583333333333333</v>
      </c>
      <c r="G51" s="85" t="n">
        <v>1</v>
      </c>
      <c r="H51" s="86" t="n">
        <f aca="false">G51*F51</f>
        <v>0.583333333333333</v>
      </c>
      <c r="I51" s="98" t="n">
        <v>7</v>
      </c>
      <c r="J51" s="99" t="n">
        <f aca="false">H51*E51</f>
        <v>10.5</v>
      </c>
      <c r="K51" s="129" t="n">
        <v>130</v>
      </c>
      <c r="L51" s="132" t="n">
        <f aca="false">K51*J51</f>
        <v>1365</v>
      </c>
      <c r="M51" s="110"/>
      <c r="N51" s="140" t="n">
        <v>43185</v>
      </c>
      <c r="O51" s="175" t="n">
        <f aca="false">7-COUNTIF(P51:V51,"х")</f>
        <v>6</v>
      </c>
      <c r="P51" s="76" t="n">
        <v>1</v>
      </c>
      <c r="Q51" s="76" t="n">
        <v>1</v>
      </c>
      <c r="R51" s="76" t="s">
        <v>74</v>
      </c>
      <c r="S51" s="76" t="n">
        <v>1</v>
      </c>
      <c r="T51" s="76" t="n">
        <v>1</v>
      </c>
      <c r="U51" s="76" t="n">
        <v>1</v>
      </c>
      <c r="V51" s="76" t="n">
        <v>1</v>
      </c>
      <c r="W51" s="126" t="n">
        <f aca="false">COUNTIF(P51:V51,1)</f>
        <v>6</v>
      </c>
      <c r="X51" s="91" t="n">
        <f aca="false">W51/O51</f>
        <v>1</v>
      </c>
      <c r="Y51" s="104" t="s">
        <v>464</v>
      </c>
      <c r="Z51" s="19" t="str">
        <f aca="false">IF(OR(AND(E51&gt;0,X51&gt;0),AND(E51=0,X51=0)),"-","Что-то не так!")</f>
        <v>-</v>
      </c>
      <c r="AB51" s="115"/>
    </row>
    <row r="52" customFormat="false" ht="12.75" hidden="false" customHeight="true" outlineLevel="0" collapsed="false">
      <c r="A52" s="51"/>
      <c r="B52" s="9"/>
      <c r="C52" s="51" t="s">
        <v>492</v>
      </c>
      <c r="D52" s="51" t="s">
        <v>493</v>
      </c>
      <c r="E52" s="85" t="n">
        <f aca="false">NETWORKDAYS(Итого!C$2,Отчёт!C$2,Итого!C$3)</f>
        <v>18</v>
      </c>
      <c r="F52" s="169" t="n">
        <v>0.583333333333333</v>
      </c>
      <c r="G52" s="85" t="n">
        <v>1</v>
      </c>
      <c r="H52" s="86" t="n">
        <f aca="false">G52*F52</f>
        <v>0.583333333333333</v>
      </c>
      <c r="I52" s="98" t="n">
        <v>8</v>
      </c>
      <c r="J52" s="99" t="n">
        <f aca="false">H52*E52</f>
        <v>10.5</v>
      </c>
      <c r="K52" s="129" t="n">
        <v>130</v>
      </c>
      <c r="L52" s="132" t="n">
        <f aca="false">K52*J52</f>
        <v>1365</v>
      </c>
      <c r="M52" s="110"/>
      <c r="N52" s="140" t="n">
        <v>43185</v>
      </c>
      <c r="O52" s="175" t="n">
        <f aca="false">7-COUNTIF(P52:V52,"х")</f>
        <v>6</v>
      </c>
      <c r="P52" s="76" t="n">
        <v>1</v>
      </c>
      <c r="Q52" s="76" t="n">
        <v>1</v>
      </c>
      <c r="R52" s="76" t="s">
        <v>74</v>
      </c>
      <c r="S52" s="76" t="n">
        <v>1</v>
      </c>
      <c r="T52" s="76" t="n">
        <v>1</v>
      </c>
      <c r="U52" s="76" t="n">
        <v>1</v>
      </c>
      <c r="V52" s="76" t="n">
        <v>1</v>
      </c>
      <c r="W52" s="126" t="n">
        <f aca="false">COUNTIF(P52:V52,1)</f>
        <v>6</v>
      </c>
      <c r="X52" s="91" t="n">
        <f aca="false">W52/O52</f>
        <v>1</v>
      </c>
      <c r="Y52" s="182"/>
      <c r="Z52" s="19" t="str">
        <f aca="false">IF(OR(AND(E52&gt;0,X52&gt;0),AND(E52=0,X52=0)),"-","Что-то не так!")</f>
        <v>-</v>
      </c>
      <c r="AB52" s="115"/>
    </row>
    <row r="53" customFormat="false" ht="12.75" hidden="false" customHeight="true" outlineLevel="0" collapsed="false">
      <c r="A53" s="51"/>
      <c r="B53" s="9"/>
      <c r="C53" s="51" t="s">
        <v>494</v>
      </c>
      <c r="D53" s="51" t="s">
        <v>495</v>
      </c>
      <c r="E53" s="85" t="n">
        <f aca="false">NETWORKDAYS(Итого!C$2,Отчёт!C$2,Итого!C$3)</f>
        <v>18</v>
      </c>
      <c r="F53" s="169" t="n">
        <v>0.583333333333333</v>
      </c>
      <c r="G53" s="85" t="n">
        <v>1</v>
      </c>
      <c r="H53" s="86" t="n">
        <f aca="false">G53*F53</f>
        <v>0.583333333333333</v>
      </c>
      <c r="I53" s="98" t="n">
        <v>9</v>
      </c>
      <c r="J53" s="99" t="n">
        <f aca="false">H53*E53</f>
        <v>10.5</v>
      </c>
      <c r="K53" s="129" t="n">
        <v>130</v>
      </c>
      <c r="L53" s="132" t="n">
        <f aca="false">K53*J53</f>
        <v>1365</v>
      </c>
      <c r="M53" s="110"/>
      <c r="N53" s="140" t="n">
        <v>43185</v>
      </c>
      <c r="O53" s="175" t="n">
        <f aca="false">7-COUNTIF(P53:V53,"х")</f>
        <v>6</v>
      </c>
      <c r="P53" s="76" t="n">
        <v>1</v>
      </c>
      <c r="Q53" s="76" t="n">
        <v>1</v>
      </c>
      <c r="R53" s="76" t="s">
        <v>74</v>
      </c>
      <c r="S53" s="76" t="n">
        <v>1</v>
      </c>
      <c r="T53" s="76" t="n">
        <v>1</v>
      </c>
      <c r="U53" s="76" t="n">
        <v>1</v>
      </c>
      <c r="V53" s="76" t="n">
        <v>1</v>
      </c>
      <c r="W53" s="126" t="n">
        <f aca="false">COUNTIF(P53:V53,1)</f>
        <v>6</v>
      </c>
      <c r="X53" s="91" t="n">
        <f aca="false">W53/O53</f>
        <v>1</v>
      </c>
      <c r="Y53" s="182" t="s">
        <v>456</v>
      </c>
      <c r="Z53" s="19" t="str">
        <f aca="false">IF(OR(AND(E53&gt;0,X53&gt;0),AND(E53=0,X53=0)),"-","Что-то не так!")</f>
        <v>-</v>
      </c>
      <c r="AB53" s="115"/>
    </row>
    <row r="54" customFormat="false" ht="12.75" hidden="false" customHeight="true" outlineLevel="0" collapsed="false">
      <c r="D54" s="45"/>
      <c r="L54" s="46" t="n">
        <f aca="false">SUM(L3:L50)</f>
        <v>65520</v>
      </c>
      <c r="V54" s="1"/>
      <c r="W54" s="16" t="n">
        <f aca="false">COUNT(N3:N53)</f>
        <v>51</v>
      </c>
      <c r="Y54" s="49"/>
    </row>
    <row r="55" customFormat="false" ht="12.75" hidden="false" customHeight="true" outlineLevel="0" collapsed="false">
      <c r="D55" s="45"/>
      <c r="V55" s="19" t="s">
        <v>206</v>
      </c>
      <c r="W55" s="30" t="n">
        <f aca="false">COUNTIF(N3:N53,"=26.03.18")</f>
        <v>51</v>
      </c>
      <c r="Y55" s="49"/>
    </row>
  </sheetData>
  <autoFilter ref="A2:Y41"/>
  <mergeCells count="1">
    <mergeCell ref="AC1:AF1"/>
  </mergeCells>
  <conditionalFormatting sqref="X3:X53">
    <cfRule type="cellIs" priority="2" operator="greaterThan" aboveAverage="0" equalAverage="0" bottom="0" percent="0" rank="0" text="" dxfId="0">
      <formula>1</formula>
    </cfRule>
  </conditionalFormatting>
  <conditionalFormatting sqref="M2:N2">
    <cfRule type="expression" priority="3" aboveAverage="0" equalAverage="0" bottom="0" percent="0" rank="0" text="" dxfId="1">
      <formula>AND(MONTH(M2)=MONTH(EDATE(TODAY(),0-1)),YEAR(M2)=YEAR(EDATE(TODAY(),0-1)))</formula>
    </cfRule>
  </conditionalFormatting>
  <conditionalFormatting sqref="M2:N2">
    <cfRule type="expression" priority="4" aboveAverage="0" equalAverage="0" bottom="0" percent="0" rank="0" text="" dxfId="1">
      <formula>AND(TODAY()-ROUNDDOWN(M2,0)&gt;=(WEEKDAY(TODAY())),TODAY()-ROUNDDOWN(M2,0)&lt;(WEEKDAY(TODAY())+7))</formula>
    </cfRule>
  </conditionalFormatting>
  <conditionalFormatting sqref="P3:V53">
    <cfRule type="cellIs" priority="5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4" ySplit="0" topLeftCell="E1" activePane="topRight" state="frozen"/>
      <selection pane="topLeft" activeCell="A1" activeCellId="0" sqref="A1"/>
      <selection pane="topRight" activeCell="AE12" activeCellId="1" sqref="O3:O62 AE12"/>
    </sheetView>
  </sheetViews>
  <sheetFormatPr defaultRowHeight="15"/>
  <cols>
    <col collapsed="false" hidden="false" max="3" min="1" style="0" width="4.59183673469388"/>
    <col collapsed="false" hidden="false" max="4" min="4" style="0" width="41.8469387755102"/>
    <col collapsed="false" hidden="false" max="12" min="5" style="0" width="8.36734693877551"/>
    <col collapsed="false" hidden="false" max="13" min="13" style="0" width="8.10204081632653"/>
    <col collapsed="false" hidden="false" max="15" min="14" style="0" width="8.36734693877551"/>
    <col collapsed="false" hidden="false" max="17" min="16" style="0" width="7.29081632653061"/>
    <col collapsed="false" hidden="false" max="19" min="18" style="0" width="5.12755102040816"/>
    <col collapsed="false" hidden="false" max="20" min="20" style="0" width="8.10204081632653"/>
    <col collapsed="false" hidden="false" max="21" min="21" style="0" width="5.12755102040816"/>
    <col collapsed="false" hidden="false" max="22" min="22" style="0" width="8.36734693877551"/>
    <col collapsed="false" hidden="false" max="24" min="23" style="0" width="8.10204081632653"/>
    <col collapsed="false" hidden="false" max="26" min="25" style="0" width="5.12755102040816"/>
    <col collapsed="false" hidden="false" max="27" min="27" style="0" width="8.23469387755102"/>
    <col collapsed="false" hidden="false" max="28" min="28" style="0" width="12.4183673469388"/>
    <col collapsed="false" hidden="false" max="29" min="29" style="0" width="10.530612244898"/>
    <col collapsed="false" hidden="false" max="30" min="30" style="0" width="9.58673469387755"/>
    <col collapsed="false" hidden="false" max="31" min="31" style="0" width="8.36734693877551"/>
    <col collapsed="false" hidden="false" max="32" min="32" style="0" width="8.10204081632653"/>
    <col collapsed="false" hidden="false" max="33" min="33" style="0" width="23.7602040816327"/>
    <col collapsed="false" hidden="false" max="34" min="34" style="0" width="8.10204081632653"/>
    <col collapsed="false" hidden="false" max="35" min="35" style="0" width="2.42857142857143"/>
    <col collapsed="false" hidden="false" max="1025" min="36" style="0" width="13.3622448979592"/>
  </cols>
  <sheetData>
    <row r="1" customFormat="false" ht="12.75" hidden="false" customHeight="true" outlineLevel="0" collapsed="false">
      <c r="A1" s="1"/>
      <c r="B1" s="16"/>
      <c r="C1" s="1"/>
      <c r="D1" s="106"/>
      <c r="E1" s="1"/>
      <c r="F1" s="1"/>
      <c r="G1" s="1"/>
      <c r="H1" s="1"/>
      <c r="I1" s="1"/>
      <c r="J1" s="1"/>
      <c r="K1" s="1"/>
      <c r="L1" s="46" t="n">
        <f aca="false">SUM(L3:L9)</f>
        <v>16380</v>
      </c>
      <c r="M1" s="107"/>
      <c r="N1" s="10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67"/>
      <c r="AG1" s="49"/>
      <c r="AJ1" s="50" t="s">
        <v>35</v>
      </c>
      <c r="AK1" s="50"/>
      <c r="AL1" s="50"/>
      <c r="AM1" s="50"/>
    </row>
    <row r="2" customFormat="false" ht="160.5" hidden="false" customHeight="true" outlineLevel="0" collapsed="false">
      <c r="A2" s="51" t="s">
        <v>36</v>
      </c>
      <c r="B2" s="9" t="s">
        <v>37</v>
      </c>
      <c r="C2" s="51" t="s">
        <v>38</v>
      </c>
      <c r="D2" s="52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11" t="s">
        <v>46</v>
      </c>
      <c r="L2" s="111" t="s">
        <v>47</v>
      </c>
      <c r="M2" s="114" t="s">
        <v>48</v>
      </c>
      <c r="N2" s="58" t="s">
        <v>31</v>
      </c>
      <c r="O2" s="136" t="s">
        <v>49</v>
      </c>
      <c r="P2" s="59" t="s">
        <v>50</v>
      </c>
      <c r="Q2" s="59" t="s">
        <v>496</v>
      </c>
      <c r="R2" s="59" t="s">
        <v>52</v>
      </c>
      <c r="S2" s="59" t="s">
        <v>53</v>
      </c>
      <c r="T2" s="59" t="s">
        <v>54</v>
      </c>
      <c r="U2" s="59" t="s">
        <v>55</v>
      </c>
      <c r="V2" s="59" t="s">
        <v>497</v>
      </c>
      <c r="W2" s="59" t="s">
        <v>56</v>
      </c>
      <c r="X2" s="59" t="s">
        <v>57</v>
      </c>
      <c r="Y2" s="59" t="s">
        <v>327</v>
      </c>
      <c r="Z2" s="59" t="s">
        <v>211</v>
      </c>
      <c r="AA2" s="59" t="s">
        <v>212</v>
      </c>
      <c r="AB2" s="59" t="s">
        <v>498</v>
      </c>
      <c r="AC2" s="59" t="s">
        <v>499</v>
      </c>
      <c r="AD2" s="59" t="s">
        <v>500</v>
      </c>
      <c r="AE2" s="56" t="s">
        <v>64</v>
      </c>
      <c r="AF2" s="59" t="s">
        <v>5</v>
      </c>
      <c r="AG2" s="59" t="s">
        <v>65</v>
      </c>
      <c r="AH2" s="45" t="s">
        <v>66</v>
      </c>
      <c r="AI2" s="115"/>
      <c r="AJ2" s="116" t="s">
        <v>67</v>
      </c>
      <c r="AK2" s="117" t="s">
        <v>68</v>
      </c>
      <c r="AL2" s="116" t="s">
        <v>69</v>
      </c>
      <c r="AM2" s="118" t="s">
        <v>70</v>
      </c>
    </row>
    <row r="3" customFormat="false" ht="12.75" hidden="false" customHeight="true" outlineLevel="0" collapsed="false">
      <c r="A3" s="150" t="n">
        <v>258</v>
      </c>
      <c r="B3" s="184" t="s">
        <v>501</v>
      </c>
      <c r="C3" s="150" t="s">
        <v>1</v>
      </c>
      <c r="D3" s="119" t="s">
        <v>502</v>
      </c>
      <c r="E3" s="67" t="n">
        <f aca="false">NETWORKDAYS(Итого!C$2,Отчёт!C$2,Итого!C$3)</f>
        <v>18</v>
      </c>
      <c r="F3" s="68" t="n">
        <v>0.5</v>
      </c>
      <c r="G3" s="67" t="n">
        <v>2</v>
      </c>
      <c r="H3" s="69" t="n">
        <f aca="false">G3*F3</f>
        <v>1</v>
      </c>
      <c r="I3" s="120" t="n">
        <v>15</v>
      </c>
      <c r="J3" s="121" t="n">
        <f aca="false">H3*E3</f>
        <v>18</v>
      </c>
      <c r="K3" s="122" t="n">
        <v>130</v>
      </c>
      <c r="L3" s="123" t="n">
        <f aca="false">K3*J3</f>
        <v>2340</v>
      </c>
      <c r="M3" s="139"/>
      <c r="N3" s="125" t="n">
        <v>43185</v>
      </c>
      <c r="O3" s="51" t="n">
        <v>13</v>
      </c>
      <c r="P3" s="185" t="n">
        <v>1</v>
      </c>
      <c r="Q3" s="185" t="n">
        <v>1</v>
      </c>
      <c r="R3" s="185" t="n">
        <v>1</v>
      </c>
      <c r="S3" s="185" t="n">
        <v>1</v>
      </c>
      <c r="T3" s="185" t="n">
        <v>1</v>
      </c>
      <c r="U3" s="185" t="n">
        <v>1</v>
      </c>
      <c r="V3" s="185" t="n">
        <v>1</v>
      </c>
      <c r="W3" s="185" t="n">
        <v>1</v>
      </c>
      <c r="X3" s="185" t="s">
        <v>74</v>
      </c>
      <c r="Y3" s="185" t="n">
        <v>1</v>
      </c>
      <c r="Z3" s="185" t="n">
        <v>1</v>
      </c>
      <c r="AA3" s="185" t="n">
        <v>1</v>
      </c>
      <c r="AB3" s="185" t="s">
        <v>74</v>
      </c>
      <c r="AC3" s="185" t="n">
        <v>1</v>
      </c>
      <c r="AD3" s="185" t="n">
        <v>1</v>
      </c>
      <c r="AE3" s="77" t="n">
        <f aca="false">COUNTIF(P3:AD3,1)</f>
        <v>13</v>
      </c>
      <c r="AF3" s="78" t="n">
        <f aca="false">AE3/O3</f>
        <v>1</v>
      </c>
      <c r="AG3" s="186"/>
      <c r="AH3" s="19" t="str">
        <f aca="false">IF(OR(AND(E3&gt;0,AF3&gt;0),AND(E3=0,AF3=0)),"-","Что-то не так!")</f>
        <v>-</v>
      </c>
      <c r="AI3" s="115"/>
    </row>
    <row r="4" customFormat="false" ht="12.75" hidden="false" customHeight="true" outlineLevel="0" collapsed="false">
      <c r="A4" s="51" t="n">
        <v>259</v>
      </c>
      <c r="B4" s="9" t="s">
        <v>501</v>
      </c>
      <c r="C4" s="51" t="s">
        <v>1</v>
      </c>
      <c r="D4" s="128" t="s">
        <v>503</v>
      </c>
      <c r="E4" s="67" t="n">
        <f aca="false">NETWORKDAYS(Итого!C$2,Отчёт!C$2,Итого!C$3)</f>
        <v>18</v>
      </c>
      <c r="F4" s="169" t="n">
        <v>0.5</v>
      </c>
      <c r="G4" s="85" t="n">
        <v>2</v>
      </c>
      <c r="H4" s="86" t="n">
        <f aca="false">G4*F4</f>
        <v>1</v>
      </c>
      <c r="I4" s="98" t="n">
        <v>15</v>
      </c>
      <c r="J4" s="99" t="n">
        <f aca="false">H4*E4</f>
        <v>18</v>
      </c>
      <c r="K4" s="129" t="n">
        <v>130</v>
      </c>
      <c r="L4" s="130" t="n">
        <f aca="false">K4*J4</f>
        <v>2340</v>
      </c>
      <c r="M4" s="110"/>
      <c r="N4" s="125" t="n">
        <v>43185</v>
      </c>
      <c r="O4" s="51" t="n">
        <v>13</v>
      </c>
      <c r="P4" s="185" t="n">
        <v>1</v>
      </c>
      <c r="Q4" s="185" t="n">
        <v>1</v>
      </c>
      <c r="R4" s="185" t="n">
        <v>1</v>
      </c>
      <c r="S4" s="185" t="n">
        <v>1</v>
      </c>
      <c r="T4" s="185" t="n">
        <v>1</v>
      </c>
      <c r="U4" s="185" t="n">
        <v>1</v>
      </c>
      <c r="V4" s="185" t="n">
        <v>1</v>
      </c>
      <c r="W4" s="185" t="n">
        <v>1</v>
      </c>
      <c r="X4" s="185" t="s">
        <v>74</v>
      </c>
      <c r="Y4" s="185" t="n">
        <v>1</v>
      </c>
      <c r="Z4" s="185" t="n">
        <v>1</v>
      </c>
      <c r="AA4" s="185" t="n">
        <v>1</v>
      </c>
      <c r="AB4" s="185" t="s">
        <v>74</v>
      </c>
      <c r="AC4" s="185" t="n">
        <v>1</v>
      </c>
      <c r="AD4" s="185" t="n">
        <v>1</v>
      </c>
      <c r="AE4" s="126" t="n">
        <f aca="false">COUNTIF(P4:AD4,1)</f>
        <v>13</v>
      </c>
      <c r="AF4" s="78" t="n">
        <f aca="false">AE4/O4</f>
        <v>1</v>
      </c>
      <c r="AG4" s="181"/>
      <c r="AH4" s="19" t="str">
        <f aca="false">IF(OR(AND(E4&gt;0,AF4&gt;0),AND(E4=0,AF4=0)),"-","Что-то не так!")</f>
        <v>-</v>
      </c>
      <c r="AI4" s="115"/>
    </row>
    <row r="5" customFormat="false" ht="12.75" hidden="false" customHeight="true" outlineLevel="0" collapsed="false">
      <c r="A5" s="51" t="n">
        <v>3</v>
      </c>
      <c r="B5" s="9" t="s">
        <v>501</v>
      </c>
      <c r="C5" s="51" t="s">
        <v>504</v>
      </c>
      <c r="D5" s="187" t="s">
        <v>505</v>
      </c>
      <c r="E5" s="67" t="n">
        <f aca="false">NETWORKDAYS(Итого!C$2,Отчёт!C$2,Итого!C$3)</f>
        <v>18</v>
      </c>
      <c r="F5" s="155" t="n">
        <v>0.5</v>
      </c>
      <c r="G5" s="96" t="n">
        <v>2</v>
      </c>
      <c r="H5" s="97" t="n">
        <f aca="false">G5*F5</f>
        <v>1</v>
      </c>
      <c r="I5" s="98" t="n">
        <v>15</v>
      </c>
      <c r="J5" s="99" t="n">
        <f aca="false">H5*E5</f>
        <v>18</v>
      </c>
      <c r="K5" s="129" t="n">
        <v>130</v>
      </c>
      <c r="L5" s="130" t="n">
        <f aca="false">K5*J5</f>
        <v>2340</v>
      </c>
      <c r="M5" s="110"/>
      <c r="N5" s="125" t="n">
        <v>43185</v>
      </c>
      <c r="O5" s="51" t="n">
        <v>13</v>
      </c>
      <c r="P5" s="185" t="n">
        <v>1</v>
      </c>
      <c r="Q5" s="185" t="n">
        <v>1</v>
      </c>
      <c r="R5" s="185" t="n">
        <v>1</v>
      </c>
      <c r="S5" s="185" t="n">
        <v>1</v>
      </c>
      <c r="T5" s="185" t="n">
        <v>1</v>
      </c>
      <c r="U5" s="185" t="n">
        <v>1</v>
      </c>
      <c r="V5" s="185" t="n">
        <v>1</v>
      </c>
      <c r="W5" s="185" t="n">
        <v>1</v>
      </c>
      <c r="X5" s="185" t="s">
        <v>74</v>
      </c>
      <c r="Y5" s="185" t="n">
        <v>1</v>
      </c>
      <c r="Z5" s="185" t="n">
        <v>1</v>
      </c>
      <c r="AA5" s="185" t="n">
        <v>1</v>
      </c>
      <c r="AB5" s="185" t="s">
        <v>74</v>
      </c>
      <c r="AC5" s="185" t="n">
        <v>1</v>
      </c>
      <c r="AD5" s="185" t="n">
        <v>1</v>
      </c>
      <c r="AE5" s="126" t="n">
        <f aca="false">COUNTIF(P5:AD5,1)</f>
        <v>13</v>
      </c>
      <c r="AF5" s="78" t="n">
        <f aca="false">AE5/O5</f>
        <v>1</v>
      </c>
      <c r="AG5" s="181"/>
      <c r="AH5" s="19" t="str">
        <f aca="false">IF(OR(AND(E5&gt;0,AF5&gt;0),AND(E5=0,AF5=0)),"-","Что-то не так!")</f>
        <v>-</v>
      </c>
      <c r="AI5" s="115"/>
    </row>
    <row r="6" customFormat="false" ht="12.75" hidden="false" customHeight="true" outlineLevel="0" collapsed="false">
      <c r="A6" s="51" t="n">
        <v>4</v>
      </c>
      <c r="B6" s="9" t="s">
        <v>501</v>
      </c>
      <c r="C6" s="51" t="s">
        <v>504</v>
      </c>
      <c r="D6" s="128" t="s">
        <v>506</v>
      </c>
      <c r="E6" s="67" t="n">
        <f aca="false">NETWORKDAYS(Итого!C$2,Отчёт!C$2,Итого!C$3)</f>
        <v>18</v>
      </c>
      <c r="F6" s="155" t="n">
        <v>0.5</v>
      </c>
      <c r="G6" s="96" t="n">
        <v>2</v>
      </c>
      <c r="H6" s="97" t="n">
        <f aca="false">G6*F6</f>
        <v>1</v>
      </c>
      <c r="I6" s="98" t="n">
        <v>15</v>
      </c>
      <c r="J6" s="99" t="n">
        <f aca="false">H6*E6</f>
        <v>18</v>
      </c>
      <c r="K6" s="129" t="n">
        <v>130</v>
      </c>
      <c r="L6" s="130" t="n">
        <f aca="false">K6*J6</f>
        <v>2340</v>
      </c>
      <c r="M6" s="110"/>
      <c r="N6" s="125" t="n">
        <v>43185</v>
      </c>
      <c r="O6" s="51" t="n">
        <v>13</v>
      </c>
      <c r="P6" s="185" t="n">
        <v>1</v>
      </c>
      <c r="Q6" s="185" t="n">
        <v>1</v>
      </c>
      <c r="R6" s="185" t="n">
        <v>1</v>
      </c>
      <c r="S6" s="185" t="n">
        <v>1</v>
      </c>
      <c r="T6" s="185" t="n">
        <v>1</v>
      </c>
      <c r="U6" s="185" t="n">
        <v>1</v>
      </c>
      <c r="V6" s="185" t="n">
        <v>1</v>
      </c>
      <c r="W6" s="185" t="n">
        <v>1</v>
      </c>
      <c r="X6" s="185" t="s">
        <v>74</v>
      </c>
      <c r="Y6" s="185" t="n">
        <v>1</v>
      </c>
      <c r="Z6" s="185" t="n">
        <v>1</v>
      </c>
      <c r="AA6" s="185" t="n">
        <v>1</v>
      </c>
      <c r="AB6" s="185" t="s">
        <v>74</v>
      </c>
      <c r="AC6" s="185" t="n">
        <v>1</v>
      </c>
      <c r="AD6" s="185" t="n">
        <v>1</v>
      </c>
      <c r="AE6" s="126" t="n">
        <f aca="false">COUNTIF(P6:AD6,1)</f>
        <v>13</v>
      </c>
      <c r="AF6" s="78" t="n">
        <f aca="false">AE6/O6</f>
        <v>1</v>
      </c>
      <c r="AG6" s="181"/>
      <c r="AH6" s="19" t="str">
        <f aca="false">IF(OR(AND(E6&gt;0,AF6&gt;0),AND(E6=0,AF6=0)),"-","Что-то не так!")</f>
        <v>-</v>
      </c>
      <c r="AI6" s="115"/>
    </row>
    <row r="7" customFormat="false" ht="12.75" hidden="false" customHeight="true" outlineLevel="0" collapsed="false">
      <c r="A7" s="51" t="n">
        <v>5</v>
      </c>
      <c r="B7" s="9" t="s">
        <v>501</v>
      </c>
      <c r="C7" s="51" t="s">
        <v>1</v>
      </c>
      <c r="D7" s="128" t="s">
        <v>507</v>
      </c>
      <c r="E7" s="67" t="n">
        <f aca="false">NETWORKDAYS(Итого!C$2,Отчёт!C$2,Итого!C$3)</f>
        <v>18</v>
      </c>
      <c r="F7" s="155" t="n">
        <v>0.5</v>
      </c>
      <c r="G7" s="96" t="n">
        <v>2</v>
      </c>
      <c r="H7" s="97" t="n">
        <f aca="false">G7*F7</f>
        <v>1</v>
      </c>
      <c r="I7" s="98" t="n">
        <v>15</v>
      </c>
      <c r="J7" s="99" t="n">
        <f aca="false">H7*E7</f>
        <v>18</v>
      </c>
      <c r="K7" s="129" t="n">
        <v>130</v>
      </c>
      <c r="L7" s="130" t="n">
        <f aca="false">K7*J7</f>
        <v>2340</v>
      </c>
      <c r="M7" s="110"/>
      <c r="N7" s="125" t="n">
        <v>43185</v>
      </c>
      <c r="O7" s="51" t="n">
        <v>13</v>
      </c>
      <c r="P7" s="185" t="n">
        <v>1</v>
      </c>
      <c r="Q7" s="185" t="n">
        <v>1</v>
      </c>
      <c r="R7" s="185" t="n">
        <v>1</v>
      </c>
      <c r="S7" s="185" t="n">
        <v>1</v>
      </c>
      <c r="T7" s="185" t="n">
        <v>1</v>
      </c>
      <c r="U7" s="185" t="n">
        <v>1</v>
      </c>
      <c r="V7" s="185" t="n">
        <v>1</v>
      </c>
      <c r="W7" s="185" t="n">
        <v>1</v>
      </c>
      <c r="X7" s="185" t="s">
        <v>74</v>
      </c>
      <c r="Y7" s="185" t="n">
        <v>1</v>
      </c>
      <c r="Z7" s="185" t="n">
        <v>1</v>
      </c>
      <c r="AA7" s="185" t="n">
        <v>1</v>
      </c>
      <c r="AB7" s="185" t="s">
        <v>74</v>
      </c>
      <c r="AC7" s="185" t="n">
        <v>1</v>
      </c>
      <c r="AD7" s="185" t="n">
        <v>1</v>
      </c>
      <c r="AE7" s="126" t="n">
        <f aca="false">COUNTIF(P7:AD7,1)</f>
        <v>13</v>
      </c>
      <c r="AF7" s="78" t="n">
        <f aca="false">AE7/O7</f>
        <v>1</v>
      </c>
      <c r="AG7" s="181"/>
      <c r="AH7" s="19" t="str">
        <f aca="false">IF(OR(AND(E7&gt;0,AF7&gt;0),AND(E7=0,AF7=0)),"-","Что-то не так!")</f>
        <v>-</v>
      </c>
      <c r="AI7" s="115"/>
    </row>
    <row r="8" customFormat="false" ht="12.75" hidden="false" customHeight="true" outlineLevel="0" collapsed="false">
      <c r="A8" s="51" t="n">
        <v>6</v>
      </c>
      <c r="B8" s="9" t="s">
        <v>501</v>
      </c>
      <c r="C8" s="51" t="s">
        <v>504</v>
      </c>
      <c r="D8" s="128" t="s">
        <v>508</v>
      </c>
      <c r="E8" s="67" t="n">
        <f aca="false">NETWORKDAYS(Итого!C$2,Отчёт!C$2,Итого!C$3)</f>
        <v>18</v>
      </c>
      <c r="F8" s="155" t="n">
        <v>0.5</v>
      </c>
      <c r="G8" s="96" t="n">
        <v>2</v>
      </c>
      <c r="H8" s="97" t="n">
        <f aca="false">G8*F8</f>
        <v>1</v>
      </c>
      <c r="I8" s="98" t="n">
        <v>15</v>
      </c>
      <c r="J8" s="99" t="n">
        <f aca="false">H8*E8</f>
        <v>18</v>
      </c>
      <c r="K8" s="129" t="n">
        <v>130</v>
      </c>
      <c r="L8" s="130" t="n">
        <f aca="false">K8*J8</f>
        <v>2340</v>
      </c>
      <c r="M8" s="110"/>
      <c r="N8" s="125" t="n">
        <v>43185</v>
      </c>
      <c r="O8" s="51" t="n">
        <v>13</v>
      </c>
      <c r="P8" s="185" t="n">
        <v>1</v>
      </c>
      <c r="Q8" s="185" t="n">
        <v>1</v>
      </c>
      <c r="R8" s="185" t="n">
        <v>1</v>
      </c>
      <c r="S8" s="185" t="n">
        <v>1</v>
      </c>
      <c r="T8" s="185" t="n">
        <v>1</v>
      </c>
      <c r="U8" s="185" t="n">
        <v>1</v>
      </c>
      <c r="V8" s="185" t="n">
        <v>1</v>
      </c>
      <c r="W8" s="185" t="n">
        <v>1</v>
      </c>
      <c r="X8" s="185" t="s">
        <v>74</v>
      </c>
      <c r="Y8" s="185" t="n">
        <v>1</v>
      </c>
      <c r="Z8" s="185" t="n">
        <v>1</v>
      </c>
      <c r="AA8" s="185" t="n">
        <v>1</v>
      </c>
      <c r="AB8" s="185" t="s">
        <v>74</v>
      </c>
      <c r="AC8" s="185" t="n">
        <v>1</v>
      </c>
      <c r="AD8" s="185" t="n">
        <v>1</v>
      </c>
      <c r="AE8" s="126" t="n">
        <f aca="false">COUNTIF(P8:AD8,1)</f>
        <v>13</v>
      </c>
      <c r="AF8" s="78" t="n">
        <f aca="false">AE8/O8</f>
        <v>1</v>
      </c>
      <c r="AG8" s="186"/>
      <c r="AH8" s="19" t="str">
        <f aca="false">IF(OR(AND(E8&gt;0,AF8&gt;0),AND(E8=0,AF8=0)),"-","Что-то не так!")</f>
        <v>-</v>
      </c>
      <c r="AI8" s="115"/>
    </row>
    <row r="9" customFormat="false" ht="12.75" hidden="false" customHeight="true" outlineLevel="0" collapsed="false">
      <c r="A9" s="51" t="n">
        <v>7</v>
      </c>
      <c r="B9" s="9" t="s">
        <v>501</v>
      </c>
      <c r="C9" s="51" t="s">
        <v>504</v>
      </c>
      <c r="D9" s="128" t="s">
        <v>509</v>
      </c>
      <c r="E9" s="67" t="n">
        <f aca="false">NETWORKDAYS(Итого!C$2,Отчёт!C$2,Итого!C$3)</f>
        <v>18</v>
      </c>
      <c r="F9" s="155" t="n">
        <v>0.5</v>
      </c>
      <c r="G9" s="96" t="n">
        <v>2</v>
      </c>
      <c r="H9" s="97" t="n">
        <f aca="false">G9*F9</f>
        <v>1</v>
      </c>
      <c r="I9" s="98" t="n">
        <v>15</v>
      </c>
      <c r="J9" s="99" t="n">
        <f aca="false">H9*E9</f>
        <v>18</v>
      </c>
      <c r="K9" s="129" t="n">
        <v>130</v>
      </c>
      <c r="L9" s="130" t="n">
        <f aca="false">K9*J9</f>
        <v>2340</v>
      </c>
      <c r="M9" s="110"/>
      <c r="N9" s="125" t="n">
        <v>43185</v>
      </c>
      <c r="O9" s="51" t="n">
        <v>13</v>
      </c>
      <c r="P9" s="185" t="n">
        <v>1</v>
      </c>
      <c r="Q9" s="185" t="n">
        <v>1</v>
      </c>
      <c r="R9" s="185" t="n">
        <v>1</v>
      </c>
      <c r="S9" s="185" t="n">
        <v>1</v>
      </c>
      <c r="T9" s="185" t="n">
        <v>1</v>
      </c>
      <c r="U9" s="185" t="n">
        <v>1</v>
      </c>
      <c r="V9" s="185" t="n">
        <v>1</v>
      </c>
      <c r="W9" s="185" t="n">
        <v>1</v>
      </c>
      <c r="X9" s="185" t="s">
        <v>74</v>
      </c>
      <c r="Y9" s="185" t="n">
        <v>1</v>
      </c>
      <c r="Z9" s="185" t="n">
        <v>1</v>
      </c>
      <c r="AA9" s="185" t="n">
        <v>1</v>
      </c>
      <c r="AB9" s="185" t="s">
        <v>74</v>
      </c>
      <c r="AC9" s="185" t="n">
        <v>1</v>
      </c>
      <c r="AD9" s="185" t="n">
        <v>1</v>
      </c>
      <c r="AE9" s="126" t="n">
        <f aca="false">COUNTIF(P9:AD9,1)</f>
        <v>13</v>
      </c>
      <c r="AF9" s="78" t="n">
        <f aca="false">AE9/O9</f>
        <v>1</v>
      </c>
      <c r="AG9" s="186"/>
      <c r="AH9" s="19" t="str">
        <f aca="false">IF(OR(AND(E9&gt;0,AF9&gt;0),AND(E9=0,AF9=0)),"-","Что-то не так!")</f>
        <v>-</v>
      </c>
      <c r="AI9" s="115"/>
    </row>
    <row r="10" customFormat="false" ht="12.75" hidden="false" customHeight="true" outlineLevel="0" collapsed="false">
      <c r="A10" s="1"/>
      <c r="B10" s="16"/>
      <c r="C10" s="1"/>
      <c r="D10" s="106"/>
      <c r="E10" s="1"/>
      <c r="F10" s="1"/>
      <c r="G10" s="1"/>
      <c r="H10" s="1"/>
      <c r="I10" s="1"/>
      <c r="J10" s="1"/>
      <c r="K10" s="1"/>
      <c r="L10" s="46" t="n">
        <f aca="false">SUM(L3:L9)</f>
        <v>16380</v>
      </c>
      <c r="M10" s="134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 t="n">
        <f aca="false">COUNT(N3:N9)</f>
        <v>7</v>
      </c>
      <c r="AF10" s="1" t="n">
        <f aca="false">SUMIF(AE3:AE4,"&gt;0")</f>
        <v>26</v>
      </c>
      <c r="AG10" s="49"/>
    </row>
    <row r="11" customFormat="false" ht="12.75" hidden="false" customHeight="true" outlineLevel="0" collapsed="false">
      <c r="D11" s="45"/>
      <c r="AD11" s="19" t="s">
        <v>206</v>
      </c>
      <c r="AE11" s="19" t="n">
        <f aca="false">COUNTIF(N3:N9,"=26.03.18")</f>
        <v>7</v>
      </c>
      <c r="AG11" s="49"/>
    </row>
  </sheetData>
  <mergeCells count="1">
    <mergeCell ref="AJ1:AM1"/>
  </mergeCells>
  <conditionalFormatting sqref="AF3">
    <cfRule type="cellIs" priority="2" operator="greaterThan" aboveAverage="0" equalAverage="0" bottom="0" percent="0" rank="0" text="" dxfId="0">
      <formula>1</formula>
    </cfRule>
  </conditionalFormatting>
  <conditionalFormatting sqref="AF4:AF9">
    <cfRule type="cellIs" priority="3" operator="greaterThan" aboveAverage="0" equalAverage="0" bottom="0" percent="0" rank="0" text="" dxfId="1">
      <formula>1</formula>
    </cfRule>
  </conditionalFormatting>
  <conditionalFormatting sqref="M2:N2">
    <cfRule type="expression" priority="4" aboveAverage="0" equalAverage="0" bottom="0" percent="0" rank="0" text="" dxfId="1">
      <formula>AND(MONTH(M2)=MONTH(EDATE(TODAY(),0-1)),YEAR(M2)=YEAR(EDATE(TODAY(),0-1)))</formula>
    </cfRule>
  </conditionalFormatting>
  <conditionalFormatting sqref="M2:N2">
    <cfRule type="expression" priority="5" aboveAverage="0" equalAverage="0" bottom="0" percent="0" rank="0" text="" dxfId="2">
      <formula>AND(TODAY()-ROUNDDOWN(M2,0)&gt;=(WEEKDAY(TODAY())),TODAY()-ROUNDDOWN(M2,0)&lt;(WEEKDAY(TODAY())+7))</formula>
    </cfRule>
  </conditionalFormatting>
  <conditionalFormatting sqref="P3:AD9">
    <cfRule type="cellIs" priority="6" operator="equal" aboveAverage="0" equalAverage="0" bottom="0" percent="0" rank="0" text="" dxfId="3">
      <formula>1</formula>
    </cfRule>
  </conditionalFormatting>
  <conditionalFormatting sqref="N3:N9">
    <cfRule type="cellIs" priority="7" operator="lessThan" aboveAverage="0" equalAverage="0" bottom="0" percent="0" rank="0" text="" dxfId="4">
      <formula>"20.03.18"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4" ySplit="2" topLeftCell="J105" activePane="bottomRight" state="frozen"/>
      <selection pane="topLeft" activeCell="A1" activeCellId="0" sqref="A1"/>
      <selection pane="topRight" activeCell="J1" activeCellId="0" sqref="J1"/>
      <selection pane="bottomLeft" activeCell="A105" activeCellId="0" sqref="A105"/>
      <selection pane="bottomRight" activeCell="L2" activeCellId="1" sqref="O3:O62 L2"/>
    </sheetView>
  </sheetViews>
  <sheetFormatPr defaultRowHeight="15"/>
  <cols>
    <col collapsed="false" hidden="false" max="3" min="1" style="0" width="3.78061224489796"/>
    <col collapsed="false" hidden="false" max="4" min="4" style="0" width="44.4132653061225"/>
    <col collapsed="false" hidden="false" max="11" min="5" style="0" width="8.36734693877551"/>
    <col collapsed="false" hidden="false" max="12" min="12" style="0" width="9.04591836734694"/>
    <col collapsed="false" hidden="false" max="13" min="13" style="0" width="9.31632653061224"/>
    <col collapsed="false" hidden="false" max="14" min="14" style="0" width="9.04591836734694"/>
    <col collapsed="false" hidden="false" max="15" min="15" style="0" width="8.36734693877551"/>
    <col collapsed="false" hidden="false" max="16" min="16" style="0" width="10.1224489795918"/>
    <col collapsed="false" hidden="false" max="17" min="17" style="0" width="9.17857142857143"/>
    <col collapsed="false" hidden="false" max="18" min="18" style="0" width="8.36734693877551"/>
    <col collapsed="false" hidden="false" max="19" min="19" style="0" width="10.2602040816327"/>
    <col collapsed="false" hidden="false" max="20" min="20" style="0" width="10.530612244898"/>
    <col collapsed="false" hidden="false" max="21" min="21" style="0" width="9.85204081632653"/>
    <col collapsed="false" hidden="false" max="22" min="22" style="0" width="9.44897959183673"/>
    <col collapsed="false" hidden="false" max="23" min="23" style="0" width="10.6632653061225"/>
    <col collapsed="false" hidden="false" max="24" min="24" style="0" width="8.10204081632653"/>
    <col collapsed="false" hidden="false" max="25" min="25" style="0" width="8.36734693877551"/>
    <col collapsed="false" hidden="false" max="26" min="26" style="0" width="8.10204081632653"/>
    <col collapsed="false" hidden="false" max="27" min="27" style="0" width="41.7142857142857"/>
    <col collapsed="false" hidden="false" max="28" min="28" style="0" width="8.10204081632653"/>
    <col collapsed="false" hidden="true" max="29" min="29" style="0" width="0"/>
    <col collapsed="false" hidden="false" max="30" min="30" style="0" width="4.05102040816327"/>
    <col collapsed="false" hidden="false" max="1025" min="31" style="0" width="13.3622448979592"/>
  </cols>
  <sheetData>
    <row r="1" customFormat="false" ht="12.75" hidden="false" customHeight="true" outlineLevel="0" collapsed="false">
      <c r="B1" s="27"/>
      <c r="D1" s="45"/>
      <c r="L1" s="46" t="n">
        <f aca="false">SUM(L3:L123)</f>
        <v>164406.666666667</v>
      </c>
      <c r="M1" s="107"/>
      <c r="N1" s="107"/>
      <c r="Z1" s="135"/>
      <c r="AA1" s="49"/>
      <c r="AE1" s="50" t="s">
        <v>35</v>
      </c>
      <c r="AF1" s="50"/>
      <c r="AG1" s="50"/>
      <c r="AH1" s="50"/>
    </row>
    <row r="2" customFormat="false" ht="122.25" hidden="false" customHeight="true" outlineLevel="0" collapsed="false">
      <c r="A2" s="82" t="s">
        <v>36</v>
      </c>
      <c r="B2" s="83" t="s">
        <v>37</v>
      </c>
      <c r="C2" s="82" t="s">
        <v>38</v>
      </c>
      <c r="D2" s="188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11" t="s">
        <v>46</v>
      </c>
      <c r="L2" s="111" t="s">
        <v>47</v>
      </c>
      <c r="M2" s="189" t="s">
        <v>48</v>
      </c>
      <c r="N2" s="189" t="s">
        <v>31</v>
      </c>
      <c r="O2" s="190" t="s">
        <v>49</v>
      </c>
      <c r="P2" s="59" t="s">
        <v>50</v>
      </c>
      <c r="Q2" s="59" t="s">
        <v>496</v>
      </c>
      <c r="R2" s="59" t="s">
        <v>52</v>
      </c>
      <c r="S2" s="59" t="s">
        <v>53</v>
      </c>
      <c r="T2" s="59" t="s">
        <v>54</v>
      </c>
      <c r="U2" s="59" t="s">
        <v>55</v>
      </c>
      <c r="V2" s="59" t="s">
        <v>56</v>
      </c>
      <c r="W2" s="59" t="s">
        <v>57</v>
      </c>
      <c r="X2" s="191" t="s">
        <v>212</v>
      </c>
      <c r="Y2" s="190" t="s">
        <v>64</v>
      </c>
      <c r="Z2" s="192" t="s">
        <v>5</v>
      </c>
      <c r="AA2" s="191" t="s">
        <v>65</v>
      </c>
      <c r="AB2" s="45" t="s">
        <v>66</v>
      </c>
      <c r="AD2" s="115"/>
      <c r="AE2" s="116" t="s">
        <v>67</v>
      </c>
      <c r="AF2" s="117" t="s">
        <v>68</v>
      </c>
      <c r="AG2" s="116" t="s">
        <v>69</v>
      </c>
      <c r="AH2" s="118" t="s">
        <v>70</v>
      </c>
    </row>
    <row r="3" customFormat="false" ht="12.75" hidden="false" customHeight="true" outlineLevel="0" collapsed="false">
      <c r="A3" s="64"/>
      <c r="B3" s="193"/>
      <c r="C3" s="150" t="s">
        <v>22</v>
      </c>
      <c r="D3" s="119" t="s">
        <v>510</v>
      </c>
      <c r="E3" s="194" t="n">
        <f aca="false">NETWORKDAYS(Итого!C$2,Отчёт!C$2,Итого!C$3)</f>
        <v>18</v>
      </c>
      <c r="F3" s="152" t="n">
        <v>0.583333333333333</v>
      </c>
      <c r="G3" s="151" t="n">
        <v>1</v>
      </c>
      <c r="H3" s="195" t="n">
        <f aca="false">G3*F3</f>
        <v>0.583333333333333</v>
      </c>
      <c r="I3" s="120" t="n">
        <v>11</v>
      </c>
      <c r="J3" s="121" t="n">
        <f aca="false">H3*E3</f>
        <v>10.5</v>
      </c>
      <c r="K3" s="196" t="n">
        <v>130</v>
      </c>
      <c r="L3" s="138" t="n">
        <f aca="false">K3*J3</f>
        <v>1365</v>
      </c>
      <c r="M3" s="150"/>
      <c r="N3" s="197" t="n">
        <v>43185</v>
      </c>
      <c r="O3" s="198" t="n">
        <v>9</v>
      </c>
      <c r="P3" s="185" t="n">
        <v>1</v>
      </c>
      <c r="Q3" s="185" t="n">
        <v>1</v>
      </c>
      <c r="R3" s="185" t="n">
        <v>1</v>
      </c>
      <c r="S3" s="185" t="n">
        <v>1</v>
      </c>
      <c r="T3" s="185" t="n">
        <v>1</v>
      </c>
      <c r="U3" s="185" t="n">
        <v>1</v>
      </c>
      <c r="V3" s="185" t="n">
        <v>1</v>
      </c>
      <c r="W3" s="185" t="n">
        <v>1</v>
      </c>
      <c r="X3" s="185" t="n">
        <v>1</v>
      </c>
      <c r="Y3" s="77" t="n">
        <f aca="false">COUNTIF(P3:X3,1)</f>
        <v>9</v>
      </c>
      <c r="Z3" s="78" t="n">
        <f aca="false">Y3/O3</f>
        <v>1</v>
      </c>
      <c r="AA3" s="127"/>
      <c r="AB3" s="19" t="str">
        <f aca="false">IF(OR(AND(E3&gt;0,Z3&gt;0),AND(E3=0,Z3=0)),"-","Что-то не так!")</f>
        <v>-</v>
      </c>
      <c r="AD3" s="115"/>
    </row>
    <row r="4" customFormat="false" ht="12.75" hidden="false" customHeight="true" outlineLevel="0" collapsed="false">
      <c r="A4" s="82"/>
      <c r="B4" s="199"/>
      <c r="C4" s="51" t="s">
        <v>22</v>
      </c>
      <c r="D4" s="128" t="s">
        <v>511</v>
      </c>
      <c r="E4" s="194" t="n">
        <f aca="false">NETWORKDAYS(Итого!C$2,Отчёт!C$2,Итого!C$3)</f>
        <v>18</v>
      </c>
      <c r="F4" s="155" t="n">
        <v>0.583333333333333</v>
      </c>
      <c r="G4" s="151" t="n">
        <v>1</v>
      </c>
      <c r="H4" s="97" t="n">
        <f aca="false">G4*F4</f>
        <v>0.583333333333333</v>
      </c>
      <c r="I4" s="98" t="n">
        <v>11</v>
      </c>
      <c r="J4" s="99" t="n">
        <f aca="false">H4*E4</f>
        <v>10.5</v>
      </c>
      <c r="K4" s="111" t="n">
        <v>130</v>
      </c>
      <c r="L4" s="141" t="n">
        <f aca="false">K4*J4</f>
        <v>1365</v>
      </c>
      <c r="M4" s="51"/>
      <c r="N4" s="197" t="n">
        <v>43185</v>
      </c>
      <c r="O4" s="200" t="n">
        <v>9</v>
      </c>
      <c r="P4" s="185" t="n">
        <v>0</v>
      </c>
      <c r="Q4" s="185" t="n">
        <v>1</v>
      </c>
      <c r="R4" s="185" t="n">
        <v>1</v>
      </c>
      <c r="S4" s="185" t="n">
        <v>1</v>
      </c>
      <c r="T4" s="185" t="n">
        <v>0</v>
      </c>
      <c r="U4" s="185" t="n">
        <v>1</v>
      </c>
      <c r="V4" s="185" t="n">
        <v>1</v>
      </c>
      <c r="W4" s="185" t="n">
        <v>1</v>
      </c>
      <c r="X4" s="185" t="n">
        <v>1</v>
      </c>
      <c r="Y4" s="126" t="n">
        <f aca="false">COUNTIF(P4:X4,1)</f>
        <v>7</v>
      </c>
      <c r="Z4" s="91" t="n">
        <f aca="false">Y4/O4</f>
        <v>0.777777777777778</v>
      </c>
      <c r="AA4" s="79" t="s">
        <v>374</v>
      </c>
      <c r="AB4" s="19" t="str">
        <f aca="false">IF(OR(AND(E4&gt;0,Z4&gt;0),AND(E4=0,Z4=0)),"-","Что-то не так!")</f>
        <v>-</v>
      </c>
      <c r="AD4" s="115"/>
    </row>
    <row r="5" customFormat="false" ht="12.75" hidden="false" customHeight="true" outlineLevel="0" collapsed="false">
      <c r="A5" s="82"/>
      <c r="B5" s="199"/>
      <c r="C5" s="51" t="s">
        <v>22</v>
      </c>
      <c r="D5" s="128" t="s">
        <v>512</v>
      </c>
      <c r="E5" s="194" t="n">
        <f aca="false">NETWORKDAYS(Итого!C$2,Отчёт!C$2,Итого!C$3)</f>
        <v>18</v>
      </c>
      <c r="F5" s="155" t="n">
        <v>0.583333333333333</v>
      </c>
      <c r="G5" s="151" t="n">
        <v>1</v>
      </c>
      <c r="H5" s="97" t="n">
        <f aca="false">G5*F5</f>
        <v>0.583333333333333</v>
      </c>
      <c r="I5" s="98" t="n">
        <v>11</v>
      </c>
      <c r="J5" s="99" t="n">
        <f aca="false">H5*E5</f>
        <v>10.5</v>
      </c>
      <c r="K5" s="111" t="n">
        <v>130</v>
      </c>
      <c r="L5" s="141" t="n">
        <f aca="false">K5*J5</f>
        <v>1365</v>
      </c>
      <c r="M5" s="51"/>
      <c r="N5" s="197" t="n">
        <v>43185</v>
      </c>
      <c r="O5" s="200" t="n">
        <v>9</v>
      </c>
      <c r="P5" s="185" t="n">
        <v>1</v>
      </c>
      <c r="Q5" s="185" t="n">
        <v>1</v>
      </c>
      <c r="R5" s="185" t="n">
        <v>1</v>
      </c>
      <c r="S5" s="185" t="n">
        <v>0</v>
      </c>
      <c r="T5" s="185" t="n">
        <v>1</v>
      </c>
      <c r="U5" s="185" t="n">
        <v>1</v>
      </c>
      <c r="V5" s="185" t="n">
        <v>1</v>
      </c>
      <c r="W5" s="185" t="n">
        <v>1</v>
      </c>
      <c r="X5" s="185" t="n">
        <v>1</v>
      </c>
      <c r="Y5" s="126" t="n">
        <f aca="false">COUNTIF(P5:X5,1)</f>
        <v>8</v>
      </c>
      <c r="Z5" s="91" t="n">
        <f aca="false">Y5/O5</f>
        <v>0.888888888888889</v>
      </c>
      <c r="AA5" s="79" t="s">
        <v>119</v>
      </c>
      <c r="AB5" s="19" t="str">
        <f aca="false">IF(OR(AND(E5&gt;0,Z5&gt;0),AND(E5=0,Z5=0)),"-","Что-то не так!")</f>
        <v>-</v>
      </c>
      <c r="AD5" s="115"/>
    </row>
    <row r="6" customFormat="false" ht="12.75" hidden="false" customHeight="true" outlineLevel="0" collapsed="false">
      <c r="A6" s="82"/>
      <c r="B6" s="199"/>
      <c r="C6" s="51" t="s">
        <v>22</v>
      </c>
      <c r="D6" s="128" t="s">
        <v>513</v>
      </c>
      <c r="E6" s="194" t="n">
        <f aca="false">NETWORKDAYS(Итого!C$2,Отчёт!C$2,Итого!C$3)</f>
        <v>18</v>
      </c>
      <c r="F6" s="155" t="n">
        <v>0.583333333333333</v>
      </c>
      <c r="G6" s="151" t="n">
        <v>1</v>
      </c>
      <c r="H6" s="97" t="n">
        <f aca="false">G6*F6</f>
        <v>0.583333333333333</v>
      </c>
      <c r="I6" s="98" t="n">
        <v>11</v>
      </c>
      <c r="J6" s="99" t="n">
        <f aca="false">H6*E6</f>
        <v>10.5</v>
      </c>
      <c r="K6" s="111" t="n">
        <v>130</v>
      </c>
      <c r="L6" s="141" t="n">
        <f aca="false">K6*J6</f>
        <v>1365</v>
      </c>
      <c r="M6" s="51"/>
      <c r="N6" s="197" t="n">
        <v>43185</v>
      </c>
      <c r="O6" s="200" t="n">
        <v>9</v>
      </c>
      <c r="P6" s="185" t="n">
        <v>1</v>
      </c>
      <c r="Q6" s="185" t="n">
        <v>1</v>
      </c>
      <c r="R6" s="185" t="n">
        <v>1</v>
      </c>
      <c r="S6" s="185" t="n">
        <v>1</v>
      </c>
      <c r="T6" s="185" t="n">
        <v>1</v>
      </c>
      <c r="U6" s="185" t="n">
        <v>1</v>
      </c>
      <c r="V6" s="185" t="n">
        <v>1</v>
      </c>
      <c r="W6" s="185" t="n">
        <v>1</v>
      </c>
      <c r="X6" s="185" t="n">
        <v>1</v>
      </c>
      <c r="Y6" s="126" t="n">
        <f aca="false">COUNTIF(P6:X6,1)</f>
        <v>9</v>
      </c>
      <c r="Z6" s="91" t="n">
        <f aca="false">Y6/O6</f>
        <v>1</v>
      </c>
      <c r="AA6" s="94"/>
      <c r="AB6" s="19" t="str">
        <f aca="false">IF(OR(AND(E6&gt;0,Z6&gt;0),AND(E6=0,Z6=0)),"-","Что-то не так!")</f>
        <v>-</v>
      </c>
      <c r="AD6" s="115"/>
    </row>
    <row r="7" customFormat="false" ht="12.75" hidden="false" customHeight="true" outlineLevel="0" collapsed="false">
      <c r="A7" s="82"/>
      <c r="B7" s="199"/>
      <c r="C7" s="51" t="s">
        <v>22</v>
      </c>
      <c r="D7" s="128" t="s">
        <v>514</v>
      </c>
      <c r="E7" s="194" t="n">
        <f aca="false">NETWORKDAYS(Итого!C$2,Отчёт!C$2,Итого!C$3)</f>
        <v>18</v>
      </c>
      <c r="F7" s="155" t="n">
        <v>0.583333333333333</v>
      </c>
      <c r="G7" s="151" t="n">
        <v>1</v>
      </c>
      <c r="H7" s="97" t="n">
        <f aca="false">G7*F7</f>
        <v>0.583333333333333</v>
      </c>
      <c r="I7" s="98" t="n">
        <v>11</v>
      </c>
      <c r="J7" s="99" t="n">
        <f aca="false">H7*E7</f>
        <v>10.5</v>
      </c>
      <c r="K7" s="111" t="n">
        <v>130</v>
      </c>
      <c r="L7" s="141" t="n">
        <f aca="false">K7*J7</f>
        <v>1365</v>
      </c>
      <c r="M7" s="51"/>
      <c r="N7" s="197" t="n">
        <v>43185</v>
      </c>
      <c r="O7" s="200" t="n">
        <v>9</v>
      </c>
      <c r="P7" s="185" t="n">
        <v>1</v>
      </c>
      <c r="Q7" s="185" t="n">
        <v>1</v>
      </c>
      <c r="R7" s="185" t="n">
        <v>1</v>
      </c>
      <c r="S7" s="185" t="n">
        <v>0</v>
      </c>
      <c r="T7" s="185" t="n">
        <v>1</v>
      </c>
      <c r="U7" s="185" t="n">
        <v>1</v>
      </c>
      <c r="V7" s="185" t="n">
        <v>1</v>
      </c>
      <c r="W7" s="185" t="n">
        <v>1</v>
      </c>
      <c r="X7" s="185" t="n">
        <v>1</v>
      </c>
      <c r="Y7" s="126" t="n">
        <f aca="false">COUNTIF(P7:X7,1)</f>
        <v>8</v>
      </c>
      <c r="Z7" s="91" t="n">
        <f aca="false">Y7/O7</f>
        <v>0.888888888888889</v>
      </c>
      <c r="AA7" s="79" t="s">
        <v>141</v>
      </c>
      <c r="AB7" s="19" t="str">
        <f aca="false">IF(OR(AND(E7&gt;0,Z7&gt;0),AND(E7=0,Z7=0)),"-","Что-то не так!")</f>
        <v>-</v>
      </c>
      <c r="AD7" s="115"/>
    </row>
    <row r="8" customFormat="false" ht="12.75" hidden="false" customHeight="true" outlineLevel="0" collapsed="false">
      <c r="A8" s="82"/>
      <c r="B8" s="199"/>
      <c r="C8" s="51" t="s">
        <v>22</v>
      </c>
      <c r="D8" s="128" t="s">
        <v>515</v>
      </c>
      <c r="E8" s="194" t="n">
        <f aca="false">NETWORKDAYS(Итого!C$2,Отчёт!C$2,Итого!C$3)</f>
        <v>18</v>
      </c>
      <c r="F8" s="155" t="n">
        <v>0.583333333333333</v>
      </c>
      <c r="G8" s="151" t="n">
        <v>1</v>
      </c>
      <c r="H8" s="97" t="n">
        <f aca="false">G8*F8</f>
        <v>0.583333333333333</v>
      </c>
      <c r="I8" s="98" t="n">
        <v>11</v>
      </c>
      <c r="J8" s="99" t="n">
        <f aca="false">H8*E8</f>
        <v>10.5</v>
      </c>
      <c r="K8" s="111" t="n">
        <v>130</v>
      </c>
      <c r="L8" s="141" t="n">
        <f aca="false">K8*J8</f>
        <v>1365</v>
      </c>
      <c r="M8" s="51"/>
      <c r="N8" s="197" t="n">
        <v>43185</v>
      </c>
      <c r="O8" s="200" t="n">
        <v>9</v>
      </c>
      <c r="P8" s="185" t="n">
        <v>0</v>
      </c>
      <c r="Q8" s="185" t="n">
        <v>1</v>
      </c>
      <c r="R8" s="185" t="n">
        <v>1</v>
      </c>
      <c r="S8" s="185" t="n">
        <v>1</v>
      </c>
      <c r="T8" s="185" t="n">
        <v>1</v>
      </c>
      <c r="U8" s="185" t="n">
        <v>1</v>
      </c>
      <c r="V8" s="185" t="n">
        <v>1</v>
      </c>
      <c r="W8" s="185" t="n">
        <v>1</v>
      </c>
      <c r="X8" s="185" t="n">
        <v>0</v>
      </c>
      <c r="Y8" s="126" t="n">
        <f aca="false">COUNTIF(P8:X8,1)</f>
        <v>7</v>
      </c>
      <c r="Z8" s="91" t="n">
        <f aca="false">Y8/O8</f>
        <v>0.777777777777778</v>
      </c>
      <c r="AA8" s="79" t="s">
        <v>374</v>
      </c>
      <c r="AB8" s="19" t="str">
        <f aca="false">IF(OR(AND(E8&gt;0,Z8&gt;0),AND(E8=0,Z8=0)),"-","Что-то не так!")</f>
        <v>-</v>
      </c>
      <c r="AD8" s="115"/>
    </row>
    <row r="9" customFormat="false" ht="12.75" hidden="false" customHeight="true" outlineLevel="0" collapsed="false">
      <c r="A9" s="82"/>
      <c r="B9" s="199"/>
      <c r="C9" s="51" t="s">
        <v>22</v>
      </c>
      <c r="D9" s="51" t="s">
        <v>516</v>
      </c>
      <c r="E9" s="194" t="n">
        <f aca="false">NETWORKDAYS(Итого!C$2,Отчёт!C$2,Итого!C$3)</f>
        <v>18</v>
      </c>
      <c r="F9" s="155" t="n">
        <v>0.583333333333333</v>
      </c>
      <c r="G9" s="151" t="n">
        <v>1</v>
      </c>
      <c r="H9" s="97" t="n">
        <f aca="false">G9*F9</f>
        <v>0.583333333333333</v>
      </c>
      <c r="I9" s="98" t="n">
        <v>11</v>
      </c>
      <c r="J9" s="99" t="n">
        <f aca="false">H9*E9</f>
        <v>10.5</v>
      </c>
      <c r="K9" s="111" t="n">
        <v>130</v>
      </c>
      <c r="L9" s="141" t="n">
        <f aca="false">K9*J9</f>
        <v>1365</v>
      </c>
      <c r="M9" s="51"/>
      <c r="N9" s="197" t="n">
        <v>43185</v>
      </c>
      <c r="O9" s="200" t="n">
        <v>9</v>
      </c>
      <c r="P9" s="185" t="n">
        <v>1</v>
      </c>
      <c r="Q9" s="185" t="n">
        <v>1</v>
      </c>
      <c r="R9" s="185" t="n">
        <v>1</v>
      </c>
      <c r="S9" s="185" t="n">
        <v>1</v>
      </c>
      <c r="T9" s="185" t="n">
        <v>1</v>
      </c>
      <c r="U9" s="185" t="n">
        <v>1</v>
      </c>
      <c r="V9" s="185" t="n">
        <v>1</v>
      </c>
      <c r="W9" s="185" t="n">
        <v>1</v>
      </c>
      <c r="X9" s="185" t="n">
        <v>1</v>
      </c>
      <c r="Y9" s="126" t="n">
        <f aca="false">COUNTIF(P9:X9,1)</f>
        <v>9</v>
      </c>
      <c r="Z9" s="91" t="n">
        <f aca="false">Y9/O9</f>
        <v>1</v>
      </c>
      <c r="AA9" s="79"/>
      <c r="AB9" s="19" t="str">
        <f aca="false">IF(OR(AND(E9&gt;0,Z9&gt;0),AND(E9=0,Z9=0)),"-","Что-то не так!")</f>
        <v>-</v>
      </c>
      <c r="AD9" s="115"/>
    </row>
    <row r="10" customFormat="false" ht="12.75" hidden="false" customHeight="true" outlineLevel="0" collapsed="false">
      <c r="A10" s="82"/>
      <c r="B10" s="199"/>
      <c r="C10" s="51" t="s">
        <v>22</v>
      </c>
      <c r="D10" s="128" t="s">
        <v>517</v>
      </c>
      <c r="E10" s="194" t="n">
        <f aca="false">NETWORKDAYS(Итого!C$2,Отчёт!C$2,Итого!C$3)</f>
        <v>18</v>
      </c>
      <c r="F10" s="155" t="n">
        <v>0.583333333333333</v>
      </c>
      <c r="G10" s="151" t="n">
        <v>1</v>
      </c>
      <c r="H10" s="97" t="n">
        <f aca="false">G10*F10</f>
        <v>0.583333333333333</v>
      </c>
      <c r="I10" s="98" t="n">
        <v>11</v>
      </c>
      <c r="J10" s="99" t="n">
        <f aca="false">H10*E10</f>
        <v>10.5</v>
      </c>
      <c r="K10" s="111" t="n">
        <v>130</v>
      </c>
      <c r="L10" s="141" t="n">
        <f aca="false">K10*J10</f>
        <v>1365</v>
      </c>
      <c r="M10" s="51"/>
      <c r="N10" s="197" t="n">
        <v>43185</v>
      </c>
      <c r="O10" s="200" t="n">
        <v>9</v>
      </c>
      <c r="P10" s="185" t="n">
        <v>1</v>
      </c>
      <c r="Q10" s="185" t="n">
        <v>1</v>
      </c>
      <c r="R10" s="185" t="n">
        <v>1</v>
      </c>
      <c r="S10" s="185" t="n">
        <v>1</v>
      </c>
      <c r="T10" s="185" t="n">
        <v>1</v>
      </c>
      <c r="U10" s="185" t="n">
        <v>1</v>
      </c>
      <c r="V10" s="185" t="n">
        <v>1</v>
      </c>
      <c r="W10" s="185" t="n">
        <v>1</v>
      </c>
      <c r="X10" s="185" t="n">
        <v>1</v>
      </c>
      <c r="Y10" s="126" t="n">
        <f aca="false">COUNTIF(P10:X10,1)</f>
        <v>9</v>
      </c>
      <c r="Z10" s="91" t="n">
        <f aca="false">Y10/O10</f>
        <v>1</v>
      </c>
      <c r="AA10" s="79"/>
      <c r="AB10" s="19" t="str">
        <f aca="false">IF(OR(AND(E10&gt;0,Z10&gt;0),AND(E10=0,Z10=0)),"-","Что-то не так!")</f>
        <v>-</v>
      </c>
      <c r="AD10" s="115"/>
    </row>
    <row r="11" customFormat="false" ht="12.75" hidden="false" customHeight="true" outlineLevel="0" collapsed="false">
      <c r="A11" s="82"/>
      <c r="B11" s="199"/>
      <c r="C11" s="51" t="s">
        <v>22</v>
      </c>
      <c r="D11" s="128" t="s">
        <v>518</v>
      </c>
      <c r="E11" s="194" t="n">
        <f aca="false">NETWORKDAYS(Итого!C$2,Отчёт!C$2,Итого!C$3)</f>
        <v>18</v>
      </c>
      <c r="F11" s="155" t="n">
        <v>0.583333333333333</v>
      </c>
      <c r="G11" s="151" t="n">
        <v>1</v>
      </c>
      <c r="H11" s="97" t="n">
        <f aca="false">G11*F11</f>
        <v>0.583333333333333</v>
      </c>
      <c r="I11" s="98" t="n">
        <v>11</v>
      </c>
      <c r="J11" s="99" t="n">
        <f aca="false">H11*E11</f>
        <v>10.5</v>
      </c>
      <c r="K11" s="111" t="n">
        <v>130</v>
      </c>
      <c r="L11" s="141" t="n">
        <f aca="false">K11*J11</f>
        <v>1365</v>
      </c>
      <c r="M11" s="51"/>
      <c r="N11" s="197" t="n">
        <v>43185</v>
      </c>
      <c r="O11" s="200" t="n">
        <v>9</v>
      </c>
      <c r="P11" s="185" t="n">
        <v>1</v>
      </c>
      <c r="Q11" s="185" t="n">
        <v>1</v>
      </c>
      <c r="R11" s="185" t="n">
        <v>1</v>
      </c>
      <c r="S11" s="185" t="n">
        <v>1</v>
      </c>
      <c r="T11" s="185" t="n">
        <v>1</v>
      </c>
      <c r="U11" s="185" t="n">
        <v>1</v>
      </c>
      <c r="V11" s="185" t="n">
        <v>1</v>
      </c>
      <c r="W11" s="185" t="n">
        <v>0</v>
      </c>
      <c r="X11" s="185" t="n">
        <v>1</v>
      </c>
      <c r="Y11" s="126" t="n">
        <f aca="false">COUNTIF(P11:X11,1)</f>
        <v>8</v>
      </c>
      <c r="Z11" s="91" t="n">
        <f aca="false">Y11/O11</f>
        <v>0.888888888888889</v>
      </c>
      <c r="AA11" s="79" t="s">
        <v>88</v>
      </c>
      <c r="AB11" s="19" t="str">
        <f aca="false">IF(OR(AND(E11&gt;0,Z11&gt;0),AND(E11=0,Z11=0)),"-","Что-то не так!")</f>
        <v>-</v>
      </c>
      <c r="AD11" s="115"/>
    </row>
    <row r="12" customFormat="false" ht="12.75" hidden="false" customHeight="true" outlineLevel="0" collapsed="false">
      <c r="A12" s="82"/>
      <c r="B12" s="199"/>
      <c r="C12" s="51" t="s">
        <v>22</v>
      </c>
      <c r="D12" s="128" t="s">
        <v>519</v>
      </c>
      <c r="E12" s="194" t="n">
        <f aca="false">NETWORKDAYS(Итого!C$2,Отчёт!C$2,Итого!C$3)</f>
        <v>18</v>
      </c>
      <c r="F12" s="155" t="n">
        <v>0.583333333333333</v>
      </c>
      <c r="G12" s="151" t="n">
        <v>1</v>
      </c>
      <c r="H12" s="97" t="n">
        <f aca="false">G12*F12</f>
        <v>0.583333333333333</v>
      </c>
      <c r="I12" s="98" t="n">
        <v>11</v>
      </c>
      <c r="J12" s="99" t="n">
        <f aca="false">H12*E12</f>
        <v>10.5</v>
      </c>
      <c r="K12" s="111" t="n">
        <v>130</v>
      </c>
      <c r="L12" s="141" t="n">
        <f aca="false">K12*J12</f>
        <v>1365</v>
      </c>
      <c r="M12" s="51"/>
      <c r="N12" s="197" t="n">
        <v>43185</v>
      </c>
      <c r="O12" s="200" t="n">
        <v>9</v>
      </c>
      <c r="P12" s="185" t="n">
        <v>1</v>
      </c>
      <c r="Q12" s="185" t="n">
        <v>1</v>
      </c>
      <c r="R12" s="185" t="n">
        <v>1</v>
      </c>
      <c r="S12" s="185" t="n">
        <v>1</v>
      </c>
      <c r="T12" s="185" t="n">
        <v>1</v>
      </c>
      <c r="U12" s="185" t="n">
        <v>1</v>
      </c>
      <c r="V12" s="185" t="n">
        <v>1</v>
      </c>
      <c r="W12" s="185" t="n">
        <v>1</v>
      </c>
      <c r="X12" s="185" t="n">
        <v>1</v>
      </c>
      <c r="Y12" s="126" t="n">
        <f aca="false">COUNTIF(P12:X12,1)</f>
        <v>9</v>
      </c>
      <c r="Z12" s="91" t="n">
        <f aca="false">Y12/O12</f>
        <v>1</v>
      </c>
      <c r="AA12" s="79"/>
      <c r="AB12" s="19" t="str">
        <f aca="false">IF(OR(AND(E12&gt;0,Z12&gt;0),AND(E12=0,Z12=0)),"-","Что-то не так!")</f>
        <v>-</v>
      </c>
      <c r="AD12" s="115"/>
    </row>
    <row r="13" customFormat="false" ht="12.75" hidden="false" customHeight="true" outlineLevel="0" collapsed="false">
      <c r="A13" s="82"/>
      <c r="B13" s="199"/>
      <c r="C13" s="51" t="s">
        <v>22</v>
      </c>
      <c r="D13" s="128" t="s">
        <v>520</v>
      </c>
      <c r="E13" s="194" t="n">
        <f aca="false">NETWORKDAYS(Итого!C$2,Отчёт!C$2,Итого!C$3)</f>
        <v>18</v>
      </c>
      <c r="F13" s="155" t="n">
        <v>0.583333333333333</v>
      </c>
      <c r="G13" s="151" t="n">
        <v>1</v>
      </c>
      <c r="H13" s="97" t="n">
        <f aca="false">G13*F13</f>
        <v>0.583333333333333</v>
      </c>
      <c r="I13" s="98" t="n">
        <v>11</v>
      </c>
      <c r="J13" s="99" t="n">
        <f aca="false">H13*E13</f>
        <v>10.5</v>
      </c>
      <c r="K13" s="111" t="n">
        <v>130</v>
      </c>
      <c r="L13" s="141" t="n">
        <f aca="false">K13*J13</f>
        <v>1365</v>
      </c>
      <c r="M13" s="51"/>
      <c r="N13" s="197" t="n">
        <v>43185</v>
      </c>
      <c r="O13" s="200" t="n">
        <v>9</v>
      </c>
      <c r="P13" s="185" t="n">
        <v>1</v>
      </c>
      <c r="Q13" s="185" t="n">
        <v>1</v>
      </c>
      <c r="R13" s="185" t="n">
        <v>0</v>
      </c>
      <c r="S13" s="185" t="n">
        <v>1</v>
      </c>
      <c r="T13" s="185" t="n">
        <v>1</v>
      </c>
      <c r="U13" s="185" t="n">
        <v>1</v>
      </c>
      <c r="V13" s="185" t="n">
        <v>1</v>
      </c>
      <c r="W13" s="185" t="n">
        <v>1</v>
      </c>
      <c r="X13" s="185" t="n">
        <v>1</v>
      </c>
      <c r="Y13" s="126" t="n">
        <f aca="false">COUNTIF(P13:X13,1)</f>
        <v>8</v>
      </c>
      <c r="Z13" s="91" t="n">
        <f aca="false">Y13/O13</f>
        <v>0.888888888888889</v>
      </c>
      <c r="AA13" s="79" t="s">
        <v>262</v>
      </c>
      <c r="AB13" s="19" t="str">
        <f aca="false">IF(OR(AND(E13&gt;0,Z13&gt;0),AND(E13=0,Z13=0)),"-","Что-то не так!")</f>
        <v>-</v>
      </c>
      <c r="AD13" s="115"/>
    </row>
    <row r="14" customFormat="false" ht="12.75" hidden="false" customHeight="true" outlineLevel="0" collapsed="false">
      <c r="A14" s="82"/>
      <c r="B14" s="199"/>
      <c r="C14" s="51" t="s">
        <v>22</v>
      </c>
      <c r="D14" s="128" t="s">
        <v>521</v>
      </c>
      <c r="E14" s="194" t="n">
        <f aca="false">NETWORKDAYS(Итого!C$2,Отчёт!C$2,Итого!C$3)</f>
        <v>18</v>
      </c>
      <c r="F14" s="155" t="n">
        <v>0.583333333333333</v>
      </c>
      <c r="G14" s="151" t="n">
        <v>1</v>
      </c>
      <c r="H14" s="97" t="n">
        <f aca="false">G14*F14</f>
        <v>0.583333333333333</v>
      </c>
      <c r="I14" s="98" t="n">
        <v>11</v>
      </c>
      <c r="J14" s="99" t="n">
        <f aca="false">H14*E14</f>
        <v>10.5</v>
      </c>
      <c r="K14" s="111" t="n">
        <v>130</v>
      </c>
      <c r="L14" s="141" t="n">
        <f aca="false">K14*J14</f>
        <v>1365</v>
      </c>
      <c r="M14" s="51"/>
      <c r="N14" s="197" t="n">
        <v>43185</v>
      </c>
      <c r="O14" s="200" t="n">
        <v>9</v>
      </c>
      <c r="P14" s="185" t="n">
        <v>1</v>
      </c>
      <c r="Q14" s="185" t="n">
        <v>1</v>
      </c>
      <c r="R14" s="185" t="n">
        <v>1</v>
      </c>
      <c r="S14" s="185" t="n">
        <v>1</v>
      </c>
      <c r="T14" s="185" t="n">
        <v>1</v>
      </c>
      <c r="U14" s="185" t="n">
        <v>1</v>
      </c>
      <c r="V14" s="185" t="n">
        <v>1</v>
      </c>
      <c r="W14" s="185" t="n">
        <v>1</v>
      </c>
      <c r="X14" s="185" t="n">
        <v>1</v>
      </c>
      <c r="Y14" s="126" t="n">
        <f aca="false">COUNTIF(P14:X14,1)</f>
        <v>9</v>
      </c>
      <c r="Z14" s="91" t="n">
        <f aca="false">Y14/O14</f>
        <v>1</v>
      </c>
      <c r="AA14" s="79"/>
      <c r="AB14" s="19" t="str">
        <f aca="false">IF(OR(AND(E14&gt;0,Z14&gt;0),AND(E14=0,Z14=0)),"-","Что-то не так!")</f>
        <v>-</v>
      </c>
      <c r="AD14" s="115"/>
    </row>
    <row r="15" customFormat="false" ht="12.75" hidden="false" customHeight="true" outlineLevel="0" collapsed="false">
      <c r="A15" s="82"/>
      <c r="B15" s="199"/>
      <c r="C15" s="51" t="s">
        <v>22</v>
      </c>
      <c r="D15" s="128" t="s">
        <v>522</v>
      </c>
      <c r="E15" s="194" t="n">
        <f aca="false">NETWORKDAYS(Итого!C$2,Отчёт!C$2,Итого!C$3)</f>
        <v>18</v>
      </c>
      <c r="F15" s="155" t="n">
        <v>0.583333333333333</v>
      </c>
      <c r="G15" s="151" t="n">
        <v>1</v>
      </c>
      <c r="H15" s="97" t="n">
        <f aca="false">G15*F15</f>
        <v>0.583333333333333</v>
      </c>
      <c r="I15" s="98" t="n">
        <v>11</v>
      </c>
      <c r="J15" s="99" t="n">
        <f aca="false">H15*E15</f>
        <v>10.5</v>
      </c>
      <c r="K15" s="111" t="n">
        <v>130</v>
      </c>
      <c r="L15" s="141" t="n">
        <f aca="false">K15*J15</f>
        <v>1365</v>
      </c>
      <c r="M15" s="51"/>
      <c r="N15" s="197" t="n">
        <v>43185</v>
      </c>
      <c r="O15" s="200" t="n">
        <v>9</v>
      </c>
      <c r="P15" s="185" t="n">
        <v>1</v>
      </c>
      <c r="Q15" s="185" t="n">
        <v>1</v>
      </c>
      <c r="R15" s="185" t="n">
        <v>1</v>
      </c>
      <c r="S15" s="185" t="n">
        <v>1</v>
      </c>
      <c r="T15" s="185" t="n">
        <v>1</v>
      </c>
      <c r="U15" s="185" t="n">
        <v>1</v>
      </c>
      <c r="V15" s="185" t="n">
        <v>1</v>
      </c>
      <c r="W15" s="185" t="n">
        <v>1</v>
      </c>
      <c r="X15" s="185" t="n">
        <v>1</v>
      </c>
      <c r="Y15" s="126" t="n">
        <f aca="false">COUNTIF(P15:X15,1)</f>
        <v>9</v>
      </c>
      <c r="Z15" s="91" t="n">
        <f aca="false">Y15/O15</f>
        <v>1</v>
      </c>
      <c r="AA15" s="79"/>
      <c r="AB15" s="19" t="str">
        <f aca="false">IF(OR(AND(E15&gt;0,Z15&gt;0),AND(E15=0,Z15=0)),"-","Что-то не так!")</f>
        <v>-</v>
      </c>
      <c r="AD15" s="115"/>
    </row>
    <row r="16" customFormat="false" ht="12.75" hidden="false" customHeight="true" outlineLevel="0" collapsed="false">
      <c r="A16" s="82"/>
      <c r="B16" s="199"/>
      <c r="C16" s="51" t="s">
        <v>22</v>
      </c>
      <c r="D16" s="128" t="s">
        <v>523</v>
      </c>
      <c r="E16" s="194" t="n">
        <f aca="false">NETWORKDAYS(Итого!C$2,Отчёт!C$2,Итого!C$3)</f>
        <v>18</v>
      </c>
      <c r="F16" s="155" t="n">
        <v>0.583333333333333</v>
      </c>
      <c r="G16" s="151" t="n">
        <v>1</v>
      </c>
      <c r="H16" s="97" t="n">
        <f aca="false">G16*F16</f>
        <v>0.583333333333333</v>
      </c>
      <c r="I16" s="98" t="n">
        <v>11</v>
      </c>
      <c r="J16" s="99" t="n">
        <f aca="false">H16*E16</f>
        <v>10.5</v>
      </c>
      <c r="K16" s="111" t="n">
        <v>130</v>
      </c>
      <c r="L16" s="141" t="n">
        <f aca="false">K16*J16</f>
        <v>1365</v>
      </c>
      <c r="M16" s="51"/>
      <c r="N16" s="197" t="n">
        <v>43185</v>
      </c>
      <c r="O16" s="200" t="n">
        <v>9</v>
      </c>
      <c r="P16" s="185" t="n">
        <v>1</v>
      </c>
      <c r="Q16" s="185" t="n">
        <v>1</v>
      </c>
      <c r="R16" s="185" t="n">
        <v>1</v>
      </c>
      <c r="S16" s="185" t="n">
        <v>1</v>
      </c>
      <c r="T16" s="185" t="n">
        <v>1</v>
      </c>
      <c r="U16" s="185" t="n">
        <v>1</v>
      </c>
      <c r="V16" s="185" t="n">
        <v>1</v>
      </c>
      <c r="W16" s="185" t="n">
        <v>1</v>
      </c>
      <c r="X16" s="185" t="n">
        <v>1</v>
      </c>
      <c r="Y16" s="126" t="n">
        <f aca="false">COUNTIF(P16:X16,1)</f>
        <v>9</v>
      </c>
      <c r="Z16" s="91" t="n">
        <f aca="false">Y16/O16</f>
        <v>1</v>
      </c>
      <c r="AA16" s="79"/>
      <c r="AB16" s="19" t="str">
        <f aca="false">IF(OR(AND(E16&gt;0,Z16&gt;0),AND(E16=0,Z16=0)),"-","Что-то не так!")</f>
        <v>-</v>
      </c>
      <c r="AD16" s="115"/>
    </row>
    <row r="17" customFormat="false" ht="12.75" hidden="false" customHeight="true" outlineLevel="0" collapsed="false">
      <c r="A17" s="82"/>
      <c r="B17" s="199"/>
      <c r="C17" s="51" t="s">
        <v>22</v>
      </c>
      <c r="D17" s="128" t="s">
        <v>524</v>
      </c>
      <c r="E17" s="194" t="n">
        <f aca="false">NETWORKDAYS(Итого!C$2,Отчёт!C$2,Итого!C$3)</f>
        <v>18</v>
      </c>
      <c r="F17" s="155" t="n">
        <v>0.583333333333333</v>
      </c>
      <c r="G17" s="151" t="n">
        <v>1</v>
      </c>
      <c r="H17" s="97" t="n">
        <f aca="false">G17*F17</f>
        <v>0.583333333333333</v>
      </c>
      <c r="I17" s="98" t="n">
        <v>11</v>
      </c>
      <c r="J17" s="99" t="n">
        <f aca="false">H17*E17</f>
        <v>10.5</v>
      </c>
      <c r="K17" s="111" t="n">
        <v>130</v>
      </c>
      <c r="L17" s="141" t="n">
        <f aca="false">K17*J17</f>
        <v>1365</v>
      </c>
      <c r="M17" s="51"/>
      <c r="N17" s="197" t="n">
        <v>43185</v>
      </c>
      <c r="O17" s="200" t="n">
        <v>9</v>
      </c>
      <c r="P17" s="185" t="n">
        <v>1</v>
      </c>
      <c r="Q17" s="185" t="n">
        <v>1</v>
      </c>
      <c r="R17" s="185" t="n">
        <v>1</v>
      </c>
      <c r="S17" s="185" t="n">
        <v>1</v>
      </c>
      <c r="T17" s="185" t="n">
        <v>1</v>
      </c>
      <c r="U17" s="185" t="n">
        <v>1</v>
      </c>
      <c r="V17" s="185" t="n">
        <v>1</v>
      </c>
      <c r="W17" s="185" t="n">
        <v>1</v>
      </c>
      <c r="X17" s="185" t="n">
        <v>1</v>
      </c>
      <c r="Y17" s="126" t="n">
        <f aca="false">COUNTIF(P17:X17,1)</f>
        <v>9</v>
      </c>
      <c r="Z17" s="91" t="n">
        <f aca="false">Y17/O17</f>
        <v>1</v>
      </c>
      <c r="AA17" s="94"/>
      <c r="AB17" s="19" t="str">
        <f aca="false">IF(OR(AND(E17&gt;0,Z17&gt;0),AND(E17=0,Z17=0)),"-","Что-то не так!")</f>
        <v>-</v>
      </c>
      <c r="AD17" s="115"/>
    </row>
    <row r="18" customFormat="false" ht="12.75" hidden="false" customHeight="true" outlineLevel="0" collapsed="false">
      <c r="A18" s="82"/>
      <c r="B18" s="199"/>
      <c r="C18" s="51" t="s">
        <v>22</v>
      </c>
      <c r="D18" s="128" t="s">
        <v>525</v>
      </c>
      <c r="E18" s="194" t="n">
        <f aca="false">NETWORKDAYS(Итого!C$2,Отчёт!C$2,Итого!C$3)</f>
        <v>18</v>
      </c>
      <c r="F18" s="155" t="n">
        <v>0.583333333333333</v>
      </c>
      <c r="G18" s="151" t="n">
        <v>1</v>
      </c>
      <c r="H18" s="97" t="n">
        <f aca="false">G18*F18</f>
        <v>0.583333333333333</v>
      </c>
      <c r="I18" s="98" t="n">
        <v>11</v>
      </c>
      <c r="J18" s="99" t="n">
        <f aca="false">H18*E18</f>
        <v>10.5</v>
      </c>
      <c r="K18" s="111" t="n">
        <v>130</v>
      </c>
      <c r="L18" s="141" t="n">
        <f aca="false">K18*J18</f>
        <v>1365</v>
      </c>
      <c r="M18" s="51"/>
      <c r="N18" s="197" t="n">
        <v>43185</v>
      </c>
      <c r="O18" s="200" t="n">
        <v>9</v>
      </c>
      <c r="P18" s="185" t="n">
        <v>1</v>
      </c>
      <c r="Q18" s="185" t="s">
        <v>73</v>
      </c>
      <c r="R18" s="185" t="s">
        <v>73</v>
      </c>
      <c r="S18" s="185" t="n">
        <v>1</v>
      </c>
      <c r="T18" s="185" t="n">
        <v>1</v>
      </c>
      <c r="U18" s="185" t="n">
        <v>1</v>
      </c>
      <c r="V18" s="185" t="n">
        <v>1</v>
      </c>
      <c r="W18" s="185" t="n">
        <v>1</v>
      </c>
      <c r="X18" s="185" t="n">
        <v>1</v>
      </c>
      <c r="Y18" s="126" t="n">
        <f aca="false">COUNTIF(P18:X18,1)</f>
        <v>7</v>
      </c>
      <c r="Z18" s="91" t="n">
        <f aca="false">Y18/O18</f>
        <v>0.777777777777778</v>
      </c>
      <c r="AA18" s="79" t="s">
        <v>526</v>
      </c>
      <c r="AB18" s="19" t="str">
        <f aca="false">IF(OR(AND(E18&gt;0,Z18&gt;0),AND(E18=0,Z18=0)),"-","Что-то не так!")</f>
        <v>-</v>
      </c>
      <c r="AD18" s="115"/>
    </row>
    <row r="19" customFormat="false" ht="12.75" hidden="false" customHeight="true" outlineLevel="0" collapsed="false">
      <c r="A19" s="82"/>
      <c r="B19" s="83"/>
      <c r="C19" s="51" t="s">
        <v>527</v>
      </c>
      <c r="D19" s="51" t="s">
        <v>528</v>
      </c>
      <c r="E19" s="194" t="n">
        <f aca="false">NETWORKDAYS(Итого!C$2,Отчёт!C$2,Итого!C$3)</f>
        <v>18</v>
      </c>
      <c r="F19" s="155" t="n">
        <v>0.583333333333333</v>
      </c>
      <c r="G19" s="151" t="n">
        <v>1</v>
      </c>
      <c r="H19" s="97" t="n">
        <f aca="false">G19*F19</f>
        <v>0.583333333333333</v>
      </c>
      <c r="I19" s="98" t="n">
        <v>11</v>
      </c>
      <c r="J19" s="99" t="n">
        <f aca="false">H19*E19</f>
        <v>10.5</v>
      </c>
      <c r="K19" s="111" t="n">
        <v>130</v>
      </c>
      <c r="L19" s="141" t="n">
        <f aca="false">K19*J19</f>
        <v>1365</v>
      </c>
      <c r="M19" s="51"/>
      <c r="N19" s="197" t="n">
        <v>43185</v>
      </c>
      <c r="O19" s="200" t="n">
        <v>9</v>
      </c>
      <c r="P19" s="185" t="n">
        <v>1</v>
      </c>
      <c r="Q19" s="185" t="n">
        <v>1</v>
      </c>
      <c r="R19" s="185" t="n">
        <v>1</v>
      </c>
      <c r="S19" s="185" t="n">
        <v>0</v>
      </c>
      <c r="T19" s="185" t="n">
        <v>1</v>
      </c>
      <c r="U19" s="185" t="n">
        <v>1</v>
      </c>
      <c r="V19" s="185" t="n">
        <v>1</v>
      </c>
      <c r="W19" s="185" t="n">
        <v>1</v>
      </c>
      <c r="X19" s="185" t="n">
        <v>1</v>
      </c>
      <c r="Y19" s="126" t="n">
        <f aca="false">COUNTIF(P19:X19,1)</f>
        <v>8</v>
      </c>
      <c r="Z19" s="91" t="n">
        <f aca="false">Y19/O19</f>
        <v>0.888888888888889</v>
      </c>
      <c r="AA19" s="94" t="s">
        <v>144</v>
      </c>
      <c r="AB19" s="19" t="str">
        <f aca="false">IF(OR(AND(E19&gt;0,Z19&gt;0),AND(E19=0,Z19=0)),"-","Что-то не так!")</f>
        <v>-</v>
      </c>
      <c r="AD19" s="115"/>
    </row>
    <row r="20" customFormat="false" ht="12.75" hidden="false" customHeight="true" outlineLevel="0" collapsed="false">
      <c r="A20" s="82"/>
      <c r="B20" s="83"/>
      <c r="C20" s="51" t="s">
        <v>527</v>
      </c>
      <c r="D20" s="51" t="s">
        <v>529</v>
      </c>
      <c r="E20" s="194" t="n">
        <f aca="false">NETWORKDAYS(Итого!C$2,Отчёт!C$2,Итого!C$3)</f>
        <v>18</v>
      </c>
      <c r="F20" s="155" t="n">
        <v>0.583333333333333</v>
      </c>
      <c r="G20" s="151" t="n">
        <v>1</v>
      </c>
      <c r="H20" s="97" t="n">
        <f aca="false">G20*F20</f>
        <v>0.583333333333333</v>
      </c>
      <c r="I20" s="98" t="n">
        <v>11</v>
      </c>
      <c r="J20" s="99" t="n">
        <f aca="false">H20*E20</f>
        <v>10.5</v>
      </c>
      <c r="K20" s="111" t="n">
        <v>130</v>
      </c>
      <c r="L20" s="141" t="n">
        <f aca="false">K20*J20</f>
        <v>1365</v>
      </c>
      <c r="M20" s="51"/>
      <c r="N20" s="197" t="n">
        <v>43185</v>
      </c>
      <c r="O20" s="200" t="n">
        <v>6</v>
      </c>
      <c r="P20" s="185" t="s">
        <v>74</v>
      </c>
      <c r="Q20" s="185" t="s">
        <v>74</v>
      </c>
      <c r="R20" s="185" t="s">
        <v>74</v>
      </c>
      <c r="S20" s="185" t="n">
        <v>0</v>
      </c>
      <c r="T20" s="185" t="n">
        <v>1</v>
      </c>
      <c r="U20" s="185" t="n">
        <v>1</v>
      </c>
      <c r="V20" s="185" t="n">
        <v>0</v>
      </c>
      <c r="W20" s="185" t="n">
        <v>1</v>
      </c>
      <c r="X20" s="185" t="s">
        <v>74</v>
      </c>
      <c r="Y20" s="126" t="n">
        <f aca="false">COUNTIF(P20:X20,1)</f>
        <v>3</v>
      </c>
      <c r="Z20" s="91" t="n">
        <f aca="false">Y20/O20</f>
        <v>0.5</v>
      </c>
      <c r="AA20" s="79" t="s">
        <v>530</v>
      </c>
      <c r="AB20" s="19" t="str">
        <f aca="false">IF(OR(AND(E20&gt;0,Z20&gt;0),AND(E20=0,Z20=0)),"-","Что-то не так!")</f>
        <v>-</v>
      </c>
      <c r="AD20" s="115"/>
    </row>
    <row r="21" customFormat="false" ht="12.75" hidden="false" customHeight="true" outlineLevel="0" collapsed="false">
      <c r="A21" s="82"/>
      <c r="B21" s="83"/>
      <c r="C21" s="51" t="s">
        <v>531</v>
      </c>
      <c r="D21" s="51" t="s">
        <v>532</v>
      </c>
      <c r="E21" s="194" t="n">
        <f aca="false">NETWORKDAYS(Итого!C$2,Отчёт!C$2,Итого!C$3)</f>
        <v>18</v>
      </c>
      <c r="F21" s="155" t="n">
        <v>0.583333333333333</v>
      </c>
      <c r="G21" s="151" t="n">
        <v>1</v>
      </c>
      <c r="H21" s="97" t="n">
        <f aca="false">G21*F21</f>
        <v>0.583333333333333</v>
      </c>
      <c r="I21" s="98" t="n">
        <v>11</v>
      </c>
      <c r="J21" s="99" t="n">
        <f aca="false">H21*E21</f>
        <v>10.5</v>
      </c>
      <c r="K21" s="111" t="n">
        <v>130</v>
      </c>
      <c r="L21" s="141" t="n">
        <f aca="false">K21*J21</f>
        <v>1365</v>
      </c>
      <c r="M21" s="51"/>
      <c r="N21" s="197" t="n">
        <v>43185</v>
      </c>
      <c r="O21" s="200" t="n">
        <v>9</v>
      </c>
      <c r="P21" s="185" t="n">
        <v>1</v>
      </c>
      <c r="Q21" s="185" t="n">
        <v>0</v>
      </c>
      <c r="R21" s="185" t="n">
        <v>1</v>
      </c>
      <c r="S21" s="185" t="n">
        <v>1</v>
      </c>
      <c r="T21" s="185" t="n">
        <v>1</v>
      </c>
      <c r="U21" s="185" t="n">
        <v>1</v>
      </c>
      <c r="V21" s="185" t="n">
        <v>1</v>
      </c>
      <c r="W21" s="185" t="n">
        <v>1</v>
      </c>
      <c r="X21" s="185" t="s">
        <v>74</v>
      </c>
      <c r="Y21" s="126" t="n">
        <f aca="false">COUNTIF(P21:X21,1)</f>
        <v>7</v>
      </c>
      <c r="Z21" s="91" t="n">
        <f aca="false">Y21/O21</f>
        <v>0.777777777777778</v>
      </c>
      <c r="AA21" s="79" t="s">
        <v>334</v>
      </c>
      <c r="AB21" s="19" t="str">
        <f aca="false">IF(OR(AND(E21&gt;0,Z21&gt;0),AND(E21=0,Z21=0)),"-","Что-то не так!")</f>
        <v>-</v>
      </c>
      <c r="AC21" s="19" t="s">
        <v>165</v>
      </c>
      <c r="AD21" s="115"/>
    </row>
    <row r="22" customFormat="false" ht="12.75" hidden="false" customHeight="true" outlineLevel="0" collapsed="false">
      <c r="A22" s="82"/>
      <c r="B22" s="83"/>
      <c r="C22" s="51" t="s">
        <v>527</v>
      </c>
      <c r="D22" s="51" t="s">
        <v>533</v>
      </c>
      <c r="E22" s="194" t="n">
        <f aca="false">NETWORKDAYS(Итого!C$2,Отчёт!C$2,Итого!C$3)</f>
        <v>18</v>
      </c>
      <c r="F22" s="155" t="n">
        <v>0.583333333333333</v>
      </c>
      <c r="G22" s="151" t="n">
        <v>1</v>
      </c>
      <c r="H22" s="97" t="n">
        <f aca="false">G22*F22</f>
        <v>0.583333333333333</v>
      </c>
      <c r="I22" s="98" t="n">
        <v>11</v>
      </c>
      <c r="J22" s="99" t="n">
        <f aca="false">H22*E22</f>
        <v>10.5</v>
      </c>
      <c r="K22" s="111" t="n">
        <v>130</v>
      </c>
      <c r="L22" s="141" t="n">
        <f aca="false">K22*J22</f>
        <v>1365</v>
      </c>
      <c r="M22" s="51"/>
      <c r="N22" s="197" t="n">
        <v>43185</v>
      </c>
      <c r="O22" s="200" t="n">
        <v>9</v>
      </c>
      <c r="P22" s="185" t="n">
        <v>1</v>
      </c>
      <c r="Q22" s="185" t="n">
        <v>1</v>
      </c>
      <c r="R22" s="185" t="n">
        <v>1</v>
      </c>
      <c r="S22" s="185" t="n">
        <v>0</v>
      </c>
      <c r="T22" s="185" t="n">
        <v>1</v>
      </c>
      <c r="U22" s="185" t="n">
        <v>1</v>
      </c>
      <c r="V22" s="185" t="n">
        <v>1</v>
      </c>
      <c r="W22" s="185" t="n">
        <v>1</v>
      </c>
      <c r="X22" s="185" t="n">
        <v>1</v>
      </c>
      <c r="Y22" s="126" t="n">
        <f aca="false">COUNTIF(P22:X22,1)</f>
        <v>8</v>
      </c>
      <c r="Z22" s="91" t="n">
        <f aca="false">Y22/O22</f>
        <v>0.888888888888889</v>
      </c>
      <c r="AA22" s="79" t="s">
        <v>374</v>
      </c>
      <c r="AB22" s="19" t="str">
        <f aca="false">IF(OR(AND(E22&gt;0,Z22&gt;0),AND(E22=0,Z22=0)),"-","Что-то не так!")</f>
        <v>-</v>
      </c>
      <c r="AD22" s="115"/>
    </row>
    <row r="23" customFormat="false" ht="12.75" hidden="false" customHeight="true" outlineLevel="0" collapsed="false">
      <c r="A23" s="82"/>
      <c r="B23" s="83"/>
      <c r="C23" s="51" t="s">
        <v>527</v>
      </c>
      <c r="D23" s="51" t="s">
        <v>534</v>
      </c>
      <c r="E23" s="194" t="n">
        <f aca="false">NETWORKDAYS(Итого!C$2,Отчёт!C$2,Итого!C$3)</f>
        <v>18</v>
      </c>
      <c r="F23" s="155" t="n">
        <v>0.583333333333333</v>
      </c>
      <c r="G23" s="151" t="n">
        <v>1</v>
      </c>
      <c r="H23" s="97" t="n">
        <f aca="false">G23*F23</f>
        <v>0.583333333333333</v>
      </c>
      <c r="I23" s="98" t="n">
        <v>11</v>
      </c>
      <c r="J23" s="99" t="n">
        <f aca="false">H23*E23</f>
        <v>10.5</v>
      </c>
      <c r="K23" s="111" t="n">
        <v>130</v>
      </c>
      <c r="L23" s="141" t="n">
        <f aca="false">K23*J23</f>
        <v>1365</v>
      </c>
      <c r="M23" s="51"/>
      <c r="N23" s="197" t="n">
        <v>43185</v>
      </c>
      <c r="O23" s="200" t="n">
        <v>9</v>
      </c>
      <c r="P23" s="185" t="n">
        <v>1</v>
      </c>
      <c r="Q23" s="185" t="n">
        <v>1</v>
      </c>
      <c r="R23" s="185" t="n">
        <v>1</v>
      </c>
      <c r="S23" s="185" t="n">
        <v>1</v>
      </c>
      <c r="T23" s="185" t="n">
        <v>1</v>
      </c>
      <c r="U23" s="185" t="n">
        <v>0</v>
      </c>
      <c r="V23" s="185" t="n">
        <v>1</v>
      </c>
      <c r="W23" s="185" t="n">
        <v>1</v>
      </c>
      <c r="X23" s="185" t="n">
        <v>1</v>
      </c>
      <c r="Y23" s="126" t="n">
        <f aca="false">COUNTIF(P23:X23,1)</f>
        <v>8</v>
      </c>
      <c r="Z23" s="91" t="n">
        <f aca="false">Y23/O23</f>
        <v>0.888888888888889</v>
      </c>
      <c r="AA23" s="79" t="s">
        <v>535</v>
      </c>
      <c r="AB23" s="19" t="str">
        <f aca="false">IF(OR(AND(E23&gt;0,Z23&gt;0),AND(E23=0,Z23=0)),"-","Что-то не так!")</f>
        <v>-</v>
      </c>
      <c r="AC23" s="19" t="s">
        <v>165</v>
      </c>
      <c r="AD23" s="115"/>
    </row>
    <row r="24" customFormat="false" ht="12.75" hidden="false" customHeight="true" outlineLevel="0" collapsed="false">
      <c r="A24" s="82"/>
      <c r="B24" s="83"/>
      <c r="C24" s="51" t="s">
        <v>527</v>
      </c>
      <c r="D24" s="51" t="s">
        <v>536</v>
      </c>
      <c r="E24" s="194" t="n">
        <f aca="false">NETWORKDAYS(Итого!C$2,Отчёт!C$2,Итого!C$3)</f>
        <v>18</v>
      </c>
      <c r="F24" s="155" t="n">
        <v>0.583333333333333</v>
      </c>
      <c r="G24" s="151" t="n">
        <v>1</v>
      </c>
      <c r="H24" s="97" t="n">
        <f aca="false">G24*F24</f>
        <v>0.583333333333333</v>
      </c>
      <c r="I24" s="98" t="n">
        <v>11</v>
      </c>
      <c r="J24" s="99" t="n">
        <f aca="false">H24*E24</f>
        <v>10.5</v>
      </c>
      <c r="K24" s="111" t="n">
        <v>130</v>
      </c>
      <c r="L24" s="141" t="n">
        <f aca="false">K24*J24</f>
        <v>1365</v>
      </c>
      <c r="M24" s="51"/>
      <c r="N24" s="197" t="n">
        <v>43185</v>
      </c>
      <c r="O24" s="200" t="n">
        <v>9</v>
      </c>
      <c r="P24" s="185" t="n">
        <v>1</v>
      </c>
      <c r="Q24" s="185" t="n">
        <v>1</v>
      </c>
      <c r="R24" s="185" t="n">
        <v>1</v>
      </c>
      <c r="S24" s="185" t="n">
        <v>1</v>
      </c>
      <c r="T24" s="185" t="n">
        <v>1</v>
      </c>
      <c r="U24" s="185" t="n">
        <v>1</v>
      </c>
      <c r="V24" s="185" t="n">
        <v>1</v>
      </c>
      <c r="W24" s="185" t="n">
        <v>1</v>
      </c>
      <c r="X24" s="185" t="n">
        <v>1</v>
      </c>
      <c r="Y24" s="126" t="n">
        <f aca="false">COUNTIF(P24:X24,1)</f>
        <v>9</v>
      </c>
      <c r="Z24" s="91" t="n">
        <f aca="false">Y24/O24</f>
        <v>1</v>
      </c>
      <c r="AA24" s="79"/>
      <c r="AB24" s="19" t="str">
        <f aca="false">IF(OR(AND(E24&gt;0,Z24&gt;0),AND(E24=0,Z24=0)),"-","Что-то не так!")</f>
        <v>-</v>
      </c>
      <c r="AC24" s="19" t="s">
        <v>165</v>
      </c>
      <c r="AD24" s="115"/>
    </row>
    <row r="25" customFormat="false" ht="12.75" hidden="false" customHeight="true" outlineLevel="0" collapsed="false">
      <c r="A25" s="82"/>
      <c r="B25" s="83"/>
      <c r="C25" s="51" t="s">
        <v>537</v>
      </c>
      <c r="D25" s="51" t="s">
        <v>538</v>
      </c>
      <c r="E25" s="194" t="n">
        <f aca="false">NETWORKDAYS(Итого!C$2,Отчёт!C$2,Итого!C$3)</f>
        <v>18</v>
      </c>
      <c r="F25" s="155" t="n">
        <v>0.583333333333333</v>
      </c>
      <c r="G25" s="151" t="n">
        <v>1</v>
      </c>
      <c r="H25" s="97" t="n">
        <f aca="false">G25*F25</f>
        <v>0.583333333333333</v>
      </c>
      <c r="I25" s="98" t="n">
        <v>11</v>
      </c>
      <c r="J25" s="99" t="n">
        <f aca="false">H25*E25</f>
        <v>10.5</v>
      </c>
      <c r="K25" s="111" t="n">
        <v>130</v>
      </c>
      <c r="L25" s="141" t="n">
        <f aca="false">K25*J25</f>
        <v>1365</v>
      </c>
      <c r="M25" s="51"/>
      <c r="N25" s="197" t="n">
        <v>43185</v>
      </c>
      <c r="O25" s="200" t="n">
        <v>9</v>
      </c>
      <c r="P25" s="185" t="n">
        <v>1</v>
      </c>
      <c r="Q25" s="185" t="n">
        <v>1</v>
      </c>
      <c r="R25" s="185" t="n">
        <v>1</v>
      </c>
      <c r="S25" s="185" t="n">
        <v>1</v>
      </c>
      <c r="T25" s="185" t="n">
        <v>1</v>
      </c>
      <c r="U25" s="185" t="n">
        <v>1</v>
      </c>
      <c r="V25" s="185" t="n">
        <v>1</v>
      </c>
      <c r="W25" s="185" t="n">
        <v>1</v>
      </c>
      <c r="X25" s="185" t="n">
        <v>1</v>
      </c>
      <c r="Y25" s="126" t="n">
        <f aca="false">COUNTIF(P25:X25,1)</f>
        <v>9</v>
      </c>
      <c r="Z25" s="91" t="n">
        <f aca="false">Y25/O25</f>
        <v>1</v>
      </c>
      <c r="AA25" s="79"/>
      <c r="AB25" s="19" t="str">
        <f aca="false">IF(OR(AND(E25&gt;0,Z25&gt;0),AND(E25=0,Z25=0)),"-","Что-то не так!")</f>
        <v>-</v>
      </c>
      <c r="AC25" s="19" t="s">
        <v>165</v>
      </c>
      <c r="AD25" s="115"/>
    </row>
    <row r="26" customFormat="false" ht="12.75" hidden="false" customHeight="true" outlineLevel="0" collapsed="false">
      <c r="A26" s="82"/>
      <c r="B26" s="83"/>
      <c r="C26" s="51" t="s">
        <v>539</v>
      </c>
      <c r="D26" s="51" t="s">
        <v>540</v>
      </c>
      <c r="E26" s="194" t="n">
        <f aca="false">NETWORKDAYS(Итого!C$2,Отчёт!C$2,Итого!C$3)</f>
        <v>18</v>
      </c>
      <c r="F26" s="155" t="n">
        <v>0.583333333333333</v>
      </c>
      <c r="G26" s="151" t="n">
        <v>1</v>
      </c>
      <c r="H26" s="97" t="n">
        <f aca="false">G26*F26</f>
        <v>0.583333333333333</v>
      </c>
      <c r="I26" s="98" t="n">
        <v>11</v>
      </c>
      <c r="J26" s="99" t="n">
        <f aca="false">H26*E26</f>
        <v>10.5</v>
      </c>
      <c r="K26" s="111" t="n">
        <v>130</v>
      </c>
      <c r="L26" s="141" t="n">
        <f aca="false">K26*J26</f>
        <v>1365</v>
      </c>
      <c r="M26" s="51"/>
      <c r="N26" s="197" t="n">
        <v>43185</v>
      </c>
      <c r="O26" s="200" t="n">
        <v>9</v>
      </c>
      <c r="P26" s="185" t="n">
        <v>1</v>
      </c>
      <c r="Q26" s="185" t="n">
        <v>1</v>
      </c>
      <c r="R26" s="185" t="n">
        <v>0</v>
      </c>
      <c r="S26" s="185" t="n">
        <v>0</v>
      </c>
      <c r="T26" s="185" t="n">
        <v>1</v>
      </c>
      <c r="U26" s="185" t="n">
        <v>1</v>
      </c>
      <c r="V26" s="185" t="n">
        <v>1</v>
      </c>
      <c r="W26" s="185" t="n">
        <v>1</v>
      </c>
      <c r="X26" s="185" t="n">
        <v>1</v>
      </c>
      <c r="Y26" s="126" t="n">
        <f aca="false">COUNTIF(P26:X26,1)</f>
        <v>7</v>
      </c>
      <c r="Z26" s="91" t="n">
        <f aca="false">Y26/O26</f>
        <v>0.777777777777778</v>
      </c>
      <c r="AA26" s="79" t="s">
        <v>88</v>
      </c>
      <c r="AB26" s="19" t="str">
        <f aca="false">IF(OR(AND(E26&gt;0,Z26&gt;0),AND(E26=0,Z26=0)),"-","Что-то не так!")</f>
        <v>-</v>
      </c>
      <c r="AC26" s="19" t="s">
        <v>165</v>
      </c>
      <c r="AD26" s="115"/>
    </row>
    <row r="27" customFormat="false" ht="12.75" hidden="false" customHeight="true" outlineLevel="0" collapsed="false">
      <c r="A27" s="82"/>
      <c r="B27" s="83"/>
      <c r="C27" s="51" t="s">
        <v>527</v>
      </c>
      <c r="D27" s="51" t="s">
        <v>541</v>
      </c>
      <c r="E27" s="194" t="n">
        <f aca="false">NETWORKDAYS(Итого!C$2,Отчёт!C$2,Итого!C$3)</f>
        <v>18</v>
      </c>
      <c r="F27" s="155" t="n">
        <v>0.583333333333333</v>
      </c>
      <c r="G27" s="151" t="n">
        <v>1</v>
      </c>
      <c r="H27" s="97" t="n">
        <f aca="false">G27*F27</f>
        <v>0.583333333333333</v>
      </c>
      <c r="I27" s="98" t="n">
        <v>11</v>
      </c>
      <c r="J27" s="99" t="n">
        <f aca="false">H27*E27</f>
        <v>10.5</v>
      </c>
      <c r="K27" s="111" t="n">
        <v>130</v>
      </c>
      <c r="L27" s="141" t="n">
        <f aca="false">K27*J27</f>
        <v>1365</v>
      </c>
      <c r="M27" s="51"/>
      <c r="N27" s="197" t="n">
        <v>43185</v>
      </c>
      <c r="O27" s="200" t="n">
        <v>9</v>
      </c>
      <c r="P27" s="185" t="n">
        <v>1</v>
      </c>
      <c r="Q27" s="185" t="n">
        <v>1</v>
      </c>
      <c r="R27" s="185" t="n">
        <v>1</v>
      </c>
      <c r="S27" s="185" t="n">
        <v>1</v>
      </c>
      <c r="T27" s="185" t="n">
        <v>1</v>
      </c>
      <c r="U27" s="185" t="n">
        <v>1</v>
      </c>
      <c r="V27" s="185" t="n">
        <v>1</v>
      </c>
      <c r="W27" s="185" t="n">
        <v>1</v>
      </c>
      <c r="X27" s="185" t="n">
        <v>1</v>
      </c>
      <c r="Y27" s="126" t="n">
        <f aca="false">COUNTIF(P27:X27,1)</f>
        <v>9</v>
      </c>
      <c r="Z27" s="91" t="n">
        <f aca="false">Y27/O27</f>
        <v>1</v>
      </c>
      <c r="AA27" s="79"/>
      <c r="AB27" s="19" t="str">
        <f aca="false">IF(OR(AND(E27&gt;0,Z27&gt;0),AND(E27=0,Z27=0)),"-","Что-то не так!")</f>
        <v>-</v>
      </c>
      <c r="AD27" s="115"/>
    </row>
    <row r="28" customFormat="false" ht="12.75" hidden="false" customHeight="true" outlineLevel="0" collapsed="false">
      <c r="A28" s="82"/>
      <c r="B28" s="83"/>
      <c r="C28" s="51" t="s">
        <v>527</v>
      </c>
      <c r="D28" s="51" t="s">
        <v>542</v>
      </c>
      <c r="E28" s="194" t="n">
        <f aca="false">NETWORKDAYS(Итого!C$2,Отчёт!C$2,Итого!C$3)</f>
        <v>18</v>
      </c>
      <c r="F28" s="155" t="n">
        <v>0.583333333333333</v>
      </c>
      <c r="G28" s="151" t="n">
        <v>1</v>
      </c>
      <c r="H28" s="97" t="n">
        <f aca="false">G28*F28</f>
        <v>0.583333333333333</v>
      </c>
      <c r="I28" s="98" t="n">
        <v>11</v>
      </c>
      <c r="J28" s="99" t="n">
        <f aca="false">H28*E28</f>
        <v>10.5</v>
      </c>
      <c r="K28" s="111" t="n">
        <v>130</v>
      </c>
      <c r="L28" s="141" t="n">
        <f aca="false">K28*J28</f>
        <v>1365</v>
      </c>
      <c r="M28" s="51"/>
      <c r="N28" s="197" t="n">
        <v>43185</v>
      </c>
      <c r="O28" s="200" t="n">
        <v>9</v>
      </c>
      <c r="P28" s="185" t="n">
        <v>1</v>
      </c>
      <c r="Q28" s="185" t="n">
        <v>1</v>
      </c>
      <c r="R28" s="185" t="n">
        <v>1</v>
      </c>
      <c r="S28" s="185" t="n">
        <v>1</v>
      </c>
      <c r="T28" s="185" t="n">
        <v>1</v>
      </c>
      <c r="U28" s="185" t="n">
        <v>1</v>
      </c>
      <c r="V28" s="185" t="n">
        <v>1</v>
      </c>
      <c r="W28" s="185" t="n">
        <v>1</v>
      </c>
      <c r="X28" s="185" t="n">
        <v>1</v>
      </c>
      <c r="Y28" s="126" t="n">
        <f aca="false">COUNTIF(P28:X28,1)</f>
        <v>9</v>
      </c>
      <c r="Z28" s="91" t="n">
        <f aca="false">Y28/O28</f>
        <v>1</v>
      </c>
      <c r="AA28" s="104"/>
      <c r="AB28" s="19" t="str">
        <f aca="false">IF(OR(AND(E28&gt;0,Z28&gt;0),AND(E28=0,Z28=0)),"-","Что-то не так!")</f>
        <v>-</v>
      </c>
      <c r="AC28" s="19" t="s">
        <v>330</v>
      </c>
      <c r="AD28" s="115"/>
    </row>
    <row r="29" customFormat="false" ht="12.75" hidden="false" customHeight="true" outlineLevel="0" collapsed="false">
      <c r="A29" s="82"/>
      <c r="B29" s="83"/>
      <c r="C29" s="51" t="s">
        <v>527</v>
      </c>
      <c r="D29" s="51" t="s">
        <v>543</v>
      </c>
      <c r="E29" s="194" t="n">
        <f aca="false">NETWORKDAYS(Итого!C$2,Отчёт!C$2,Итого!C$3)</f>
        <v>18</v>
      </c>
      <c r="F29" s="155" t="n">
        <v>0.583333333333333</v>
      </c>
      <c r="G29" s="151" t="n">
        <v>1</v>
      </c>
      <c r="H29" s="97" t="n">
        <f aca="false">G29*F29</f>
        <v>0.583333333333333</v>
      </c>
      <c r="I29" s="98" t="n">
        <v>11</v>
      </c>
      <c r="J29" s="99" t="n">
        <f aca="false">H29*E29</f>
        <v>10.5</v>
      </c>
      <c r="K29" s="111" t="n">
        <v>130</v>
      </c>
      <c r="L29" s="141" t="n">
        <f aca="false">K29*J29</f>
        <v>1365</v>
      </c>
      <c r="M29" s="51"/>
      <c r="N29" s="197" t="n">
        <v>43185</v>
      </c>
      <c r="O29" s="200" t="n">
        <v>9</v>
      </c>
      <c r="P29" s="185" t="n">
        <v>1</v>
      </c>
      <c r="Q29" s="185" t="n">
        <v>0</v>
      </c>
      <c r="R29" s="185" t="n">
        <v>1</v>
      </c>
      <c r="S29" s="185" t="n">
        <v>1</v>
      </c>
      <c r="T29" s="185" t="n">
        <v>1</v>
      </c>
      <c r="U29" s="185" t="n">
        <v>1</v>
      </c>
      <c r="V29" s="185" t="n">
        <v>1</v>
      </c>
      <c r="W29" s="185" t="n">
        <v>1</v>
      </c>
      <c r="X29" s="185" t="n">
        <v>0</v>
      </c>
      <c r="Y29" s="126" t="n">
        <f aca="false">COUNTIF(P29:X29,1)</f>
        <v>7</v>
      </c>
      <c r="Z29" s="91" t="n">
        <f aca="false">Y29/O29</f>
        <v>0.777777777777778</v>
      </c>
      <c r="AA29" s="79" t="s">
        <v>526</v>
      </c>
      <c r="AB29" s="19" t="str">
        <f aca="false">IF(OR(AND(E29&gt;0,Z29&gt;0),AND(E29=0,Z29=0)),"-","Что-то не так!")</f>
        <v>-</v>
      </c>
      <c r="AD29" s="115"/>
    </row>
    <row r="30" customFormat="false" ht="12.75" hidden="false" customHeight="true" outlineLevel="0" collapsed="false">
      <c r="A30" s="82"/>
      <c r="B30" s="83"/>
      <c r="C30" s="51" t="s">
        <v>527</v>
      </c>
      <c r="D30" s="51" t="s">
        <v>544</v>
      </c>
      <c r="E30" s="194" t="n">
        <f aca="false">NETWORKDAYS(Итого!C$2,Отчёт!C$2,Итого!C$3)</f>
        <v>18</v>
      </c>
      <c r="F30" s="155" t="n">
        <v>0.583333333333333</v>
      </c>
      <c r="G30" s="151" t="n">
        <v>1</v>
      </c>
      <c r="H30" s="97" t="n">
        <f aca="false">G30*F30</f>
        <v>0.583333333333333</v>
      </c>
      <c r="I30" s="98" t="n">
        <v>11</v>
      </c>
      <c r="J30" s="99" t="n">
        <f aca="false">H30*E30</f>
        <v>10.5</v>
      </c>
      <c r="K30" s="111" t="n">
        <v>130</v>
      </c>
      <c r="L30" s="141" t="n">
        <f aca="false">K30*J30</f>
        <v>1365</v>
      </c>
      <c r="M30" s="51"/>
      <c r="N30" s="197" t="n">
        <v>43185</v>
      </c>
      <c r="O30" s="200" t="n">
        <v>9</v>
      </c>
      <c r="P30" s="185" t="n">
        <v>1</v>
      </c>
      <c r="Q30" s="185" t="n">
        <v>1</v>
      </c>
      <c r="R30" s="185" t="n">
        <v>1</v>
      </c>
      <c r="S30" s="185" t="n">
        <v>1</v>
      </c>
      <c r="T30" s="185" t="n">
        <v>0</v>
      </c>
      <c r="U30" s="185" t="n">
        <v>0</v>
      </c>
      <c r="V30" s="185" t="n">
        <v>1</v>
      </c>
      <c r="W30" s="185" t="n">
        <v>1</v>
      </c>
      <c r="X30" s="185" t="n">
        <v>1</v>
      </c>
      <c r="Y30" s="126" t="n">
        <f aca="false">COUNTIF(P30:X30,1)</f>
        <v>7</v>
      </c>
      <c r="Z30" s="91" t="n">
        <f aca="false">Y30/O30</f>
        <v>0.777777777777778</v>
      </c>
      <c r="AA30" s="79" t="s">
        <v>104</v>
      </c>
      <c r="AB30" s="19" t="str">
        <f aca="false">IF(OR(AND(E30&gt;0,Z30&gt;0),AND(E30=0,Z30=0)),"-","Что-то не так!")</f>
        <v>-</v>
      </c>
      <c r="AD30" s="115"/>
    </row>
    <row r="31" customFormat="false" ht="12.75" hidden="false" customHeight="true" outlineLevel="0" collapsed="false">
      <c r="A31" s="82"/>
      <c r="B31" s="83"/>
      <c r="C31" s="51" t="s">
        <v>527</v>
      </c>
      <c r="D31" s="51" t="s">
        <v>545</v>
      </c>
      <c r="E31" s="194" t="n">
        <f aca="false">NETWORKDAYS(Итого!C$2,Отчёт!C$2,Итого!C$3)</f>
        <v>18</v>
      </c>
      <c r="F31" s="155" t="n">
        <v>0.583333333333333</v>
      </c>
      <c r="G31" s="151" t="n">
        <v>1</v>
      </c>
      <c r="H31" s="97" t="n">
        <f aca="false">G31*F31</f>
        <v>0.583333333333333</v>
      </c>
      <c r="I31" s="98" t="n">
        <v>11</v>
      </c>
      <c r="J31" s="99" t="n">
        <f aca="false">H31*E31</f>
        <v>10.5</v>
      </c>
      <c r="K31" s="111" t="n">
        <v>130</v>
      </c>
      <c r="L31" s="141" t="n">
        <f aca="false">K31*J31</f>
        <v>1365</v>
      </c>
      <c r="M31" s="51"/>
      <c r="N31" s="197" t="n">
        <v>43185</v>
      </c>
      <c r="O31" s="200" t="n">
        <v>9</v>
      </c>
      <c r="P31" s="185" t="n">
        <v>1</v>
      </c>
      <c r="Q31" s="185" t="n">
        <v>1</v>
      </c>
      <c r="R31" s="185" t="n">
        <v>1</v>
      </c>
      <c r="S31" s="185" t="n">
        <v>1</v>
      </c>
      <c r="T31" s="185" t="n">
        <v>1</v>
      </c>
      <c r="U31" s="185" t="n">
        <v>1</v>
      </c>
      <c r="V31" s="185" t="n">
        <v>1</v>
      </c>
      <c r="W31" s="185" t="n">
        <v>1</v>
      </c>
      <c r="X31" s="185" t="n">
        <v>1</v>
      </c>
      <c r="Y31" s="126" t="n">
        <f aca="false">COUNTIF(P31:X31,1)</f>
        <v>9</v>
      </c>
      <c r="Z31" s="91" t="n">
        <f aca="false">Y31/O31</f>
        <v>1</v>
      </c>
      <c r="AA31" s="79"/>
      <c r="AB31" s="19" t="str">
        <f aca="false">IF(OR(AND(E31&gt;0,Z31&gt;0),AND(E31=0,Z31=0)),"-","Что-то не так!")</f>
        <v>-</v>
      </c>
      <c r="AD31" s="115"/>
    </row>
    <row r="32" customFormat="false" ht="12.75" hidden="false" customHeight="true" outlineLevel="0" collapsed="false">
      <c r="A32" s="82"/>
      <c r="B32" s="83"/>
      <c r="C32" s="51" t="s">
        <v>527</v>
      </c>
      <c r="D32" s="51" t="s">
        <v>546</v>
      </c>
      <c r="E32" s="194" t="n">
        <f aca="false">NETWORKDAYS(Итого!C$2,Отчёт!C$2,Итого!C$3)</f>
        <v>18</v>
      </c>
      <c r="F32" s="155" t="n">
        <v>0.583333333333333</v>
      </c>
      <c r="G32" s="151" t="n">
        <v>1</v>
      </c>
      <c r="H32" s="97" t="n">
        <f aca="false">G32*F32</f>
        <v>0.583333333333333</v>
      </c>
      <c r="I32" s="98" t="n">
        <v>11</v>
      </c>
      <c r="J32" s="99" t="n">
        <f aca="false">H32*E32</f>
        <v>10.5</v>
      </c>
      <c r="K32" s="111" t="n">
        <v>130</v>
      </c>
      <c r="L32" s="141" t="n">
        <f aca="false">K32*J32</f>
        <v>1365</v>
      </c>
      <c r="M32" s="51"/>
      <c r="N32" s="197" t="n">
        <v>43185</v>
      </c>
      <c r="O32" s="200" t="n">
        <v>6</v>
      </c>
      <c r="P32" s="185" t="s">
        <v>74</v>
      </c>
      <c r="Q32" s="185" t="s">
        <v>74</v>
      </c>
      <c r="R32" s="185" t="s">
        <v>74</v>
      </c>
      <c r="S32" s="185" t="n">
        <v>0</v>
      </c>
      <c r="T32" s="185" t="n">
        <v>0</v>
      </c>
      <c r="U32" s="185" t="n">
        <v>0</v>
      </c>
      <c r="V32" s="185" t="n">
        <v>0</v>
      </c>
      <c r="W32" s="185" t="n">
        <v>1</v>
      </c>
      <c r="X32" s="185" t="s">
        <v>74</v>
      </c>
      <c r="Y32" s="126" t="n">
        <f aca="false">COUNTIF(P32:X32,1)</f>
        <v>1</v>
      </c>
      <c r="Z32" s="91" t="n">
        <f aca="false">Y32/O32</f>
        <v>0.166666666666667</v>
      </c>
      <c r="AA32" s="79" t="s">
        <v>547</v>
      </c>
      <c r="AB32" s="19" t="str">
        <f aca="false">IF(OR(AND(E32&gt;0,Z32&gt;0),AND(E32=0,Z32=0)),"-","Что-то не так!")</f>
        <v>-</v>
      </c>
      <c r="AD32" s="115"/>
    </row>
    <row r="33" customFormat="false" ht="12.75" hidden="false" customHeight="true" outlineLevel="0" collapsed="false">
      <c r="A33" s="82"/>
      <c r="B33" s="83"/>
      <c r="C33" s="51" t="s">
        <v>527</v>
      </c>
      <c r="D33" s="51" t="s">
        <v>548</v>
      </c>
      <c r="E33" s="194" t="n">
        <f aca="false">NETWORKDAYS(Итого!C$2,Отчёт!C$2,Итого!C$3)</f>
        <v>18</v>
      </c>
      <c r="F33" s="155" t="n">
        <v>0.583333333333333</v>
      </c>
      <c r="G33" s="151" t="n">
        <v>1</v>
      </c>
      <c r="H33" s="97" t="n">
        <f aca="false">G33*F33</f>
        <v>0.583333333333333</v>
      </c>
      <c r="I33" s="98" t="n">
        <v>11</v>
      </c>
      <c r="J33" s="99" t="n">
        <f aca="false">H33*E33</f>
        <v>10.5</v>
      </c>
      <c r="K33" s="111" t="n">
        <v>130</v>
      </c>
      <c r="L33" s="141" t="n">
        <f aca="false">K33*J33</f>
        <v>1365</v>
      </c>
      <c r="M33" s="51"/>
      <c r="N33" s="197" t="n">
        <v>43185</v>
      </c>
      <c r="O33" s="200" t="n">
        <v>9</v>
      </c>
      <c r="P33" s="185" t="n">
        <v>1</v>
      </c>
      <c r="Q33" s="185" t="n">
        <v>1</v>
      </c>
      <c r="R33" s="185" t="n">
        <v>1</v>
      </c>
      <c r="S33" s="185" t="n">
        <v>1</v>
      </c>
      <c r="T33" s="185" t="n">
        <v>1</v>
      </c>
      <c r="U33" s="185" t="n">
        <v>1</v>
      </c>
      <c r="V33" s="185" t="n">
        <v>1</v>
      </c>
      <c r="W33" s="185" t="n">
        <v>0</v>
      </c>
      <c r="X33" s="185" t="n">
        <v>1</v>
      </c>
      <c r="Y33" s="126" t="n">
        <f aca="false">COUNTIF(P33:X33,1)</f>
        <v>8</v>
      </c>
      <c r="Z33" s="91" t="n">
        <f aca="false">Y33/O33</f>
        <v>0.888888888888889</v>
      </c>
      <c r="AA33" s="79" t="s">
        <v>549</v>
      </c>
      <c r="AB33" s="19" t="str">
        <f aca="false">IF(OR(AND(E33&gt;0,Z33&gt;0),AND(E33=0,Z33=0)),"-","Что-то не так!")</f>
        <v>-</v>
      </c>
      <c r="AC33" s="19" t="s">
        <v>330</v>
      </c>
      <c r="AD33" s="115"/>
    </row>
    <row r="34" customFormat="false" ht="12.75" hidden="false" customHeight="true" outlineLevel="0" collapsed="false">
      <c r="A34" s="82"/>
      <c r="B34" s="83"/>
      <c r="C34" s="51" t="s">
        <v>527</v>
      </c>
      <c r="D34" s="51" t="s">
        <v>550</v>
      </c>
      <c r="E34" s="194" t="n">
        <f aca="false">NETWORKDAYS(Итого!C$2,Отчёт!C$2,Итого!C$3)</f>
        <v>18</v>
      </c>
      <c r="F34" s="155" t="n">
        <v>0.583333333333333</v>
      </c>
      <c r="G34" s="151" t="n">
        <v>1</v>
      </c>
      <c r="H34" s="97" t="n">
        <f aca="false">G34*F34</f>
        <v>0.583333333333333</v>
      </c>
      <c r="I34" s="98" t="n">
        <v>11</v>
      </c>
      <c r="J34" s="99" t="n">
        <f aca="false">H34*E34</f>
        <v>10.5</v>
      </c>
      <c r="K34" s="111" t="n">
        <v>130</v>
      </c>
      <c r="L34" s="141" t="n">
        <f aca="false">K34*J34</f>
        <v>1365</v>
      </c>
      <c r="M34" s="51"/>
      <c r="N34" s="197" t="n">
        <v>43185</v>
      </c>
      <c r="O34" s="200" t="n">
        <v>9</v>
      </c>
      <c r="P34" s="185" t="n">
        <v>1</v>
      </c>
      <c r="Q34" s="185" t="n">
        <v>1</v>
      </c>
      <c r="R34" s="185" t="n">
        <v>1</v>
      </c>
      <c r="S34" s="185" t="n">
        <v>1</v>
      </c>
      <c r="T34" s="185" t="n">
        <v>1</v>
      </c>
      <c r="U34" s="185" t="n">
        <v>1</v>
      </c>
      <c r="V34" s="185" t="n">
        <v>1</v>
      </c>
      <c r="W34" s="185" t="n">
        <v>1</v>
      </c>
      <c r="X34" s="185" t="n">
        <v>1</v>
      </c>
      <c r="Y34" s="126" t="n">
        <f aca="false">COUNTIF(P34:X34,1)</f>
        <v>9</v>
      </c>
      <c r="Z34" s="91" t="n">
        <f aca="false">Y34/O34</f>
        <v>1</v>
      </c>
      <c r="AA34" s="79"/>
      <c r="AB34" s="19" t="str">
        <f aca="false">IF(OR(AND(E34&gt;0,Z34&gt;0),AND(E34=0,Z34=0)),"-","Что-то не так!")</f>
        <v>-</v>
      </c>
      <c r="AD34" s="115"/>
    </row>
    <row r="35" customFormat="false" ht="12.75" hidden="false" customHeight="true" outlineLevel="0" collapsed="false">
      <c r="A35" s="82"/>
      <c r="B35" s="83"/>
      <c r="C35" s="51" t="s">
        <v>527</v>
      </c>
      <c r="D35" s="51" t="s">
        <v>551</v>
      </c>
      <c r="E35" s="194" t="n">
        <f aca="false">NETWORKDAYS(Итого!C$2,Отчёт!C$2,Итого!C$3)</f>
        <v>18</v>
      </c>
      <c r="F35" s="155" t="n">
        <v>0.583333333333333</v>
      </c>
      <c r="G35" s="151" t="n">
        <v>1</v>
      </c>
      <c r="H35" s="97" t="n">
        <f aca="false">G35*F35</f>
        <v>0.583333333333333</v>
      </c>
      <c r="I35" s="98" t="n">
        <v>11</v>
      </c>
      <c r="J35" s="99" t="n">
        <f aca="false">H35*E35</f>
        <v>10.5</v>
      </c>
      <c r="K35" s="111" t="n">
        <v>130</v>
      </c>
      <c r="L35" s="141" t="n">
        <f aca="false">K35*J35</f>
        <v>1365</v>
      </c>
      <c r="M35" s="51"/>
      <c r="N35" s="197" t="n">
        <v>43185</v>
      </c>
      <c r="O35" s="200" t="n">
        <v>9</v>
      </c>
      <c r="P35" s="185" t="n">
        <v>1</v>
      </c>
      <c r="Q35" s="185" t="n">
        <v>1</v>
      </c>
      <c r="R35" s="185" t="n">
        <v>1</v>
      </c>
      <c r="S35" s="185" t="n">
        <v>1</v>
      </c>
      <c r="T35" s="185" t="n">
        <v>1</v>
      </c>
      <c r="U35" s="185" t="n">
        <v>1</v>
      </c>
      <c r="V35" s="185" t="n">
        <v>1</v>
      </c>
      <c r="W35" s="185" t="n">
        <v>1</v>
      </c>
      <c r="X35" s="185" t="n">
        <v>1</v>
      </c>
      <c r="Y35" s="126" t="n">
        <f aca="false">COUNTIF(P35:X35,1)</f>
        <v>9</v>
      </c>
      <c r="Z35" s="91" t="n">
        <f aca="false">Y35/O35</f>
        <v>1</v>
      </c>
      <c r="AA35" s="79"/>
      <c r="AB35" s="19" t="str">
        <f aca="false">IF(OR(AND(E35&gt;0,Z35&gt;0),AND(E35=0,Z35=0)),"-","Что-то не так!")</f>
        <v>-</v>
      </c>
      <c r="AC35" s="19" t="s">
        <v>165</v>
      </c>
      <c r="AD35" s="115"/>
    </row>
    <row r="36" customFormat="false" ht="12.75" hidden="false" customHeight="true" outlineLevel="0" collapsed="false">
      <c r="A36" s="82"/>
      <c r="B36" s="83"/>
      <c r="C36" s="51" t="s">
        <v>527</v>
      </c>
      <c r="D36" s="51" t="s">
        <v>552</v>
      </c>
      <c r="E36" s="194" t="n">
        <f aca="false">NETWORKDAYS(Итого!C$2,Отчёт!C$2,Итого!C$3)</f>
        <v>18</v>
      </c>
      <c r="F36" s="155" t="n">
        <v>0.583333333333333</v>
      </c>
      <c r="G36" s="151" t="n">
        <v>1</v>
      </c>
      <c r="H36" s="97" t="n">
        <f aca="false">G36*F36</f>
        <v>0.583333333333333</v>
      </c>
      <c r="I36" s="98" t="n">
        <v>11</v>
      </c>
      <c r="J36" s="99" t="n">
        <f aca="false">H36*E36</f>
        <v>10.5</v>
      </c>
      <c r="K36" s="111" t="n">
        <v>130</v>
      </c>
      <c r="L36" s="141" t="n">
        <f aca="false">K36*J36</f>
        <v>1365</v>
      </c>
      <c r="M36" s="51"/>
      <c r="N36" s="197" t="n">
        <v>43185</v>
      </c>
      <c r="O36" s="200" t="n">
        <v>9</v>
      </c>
      <c r="P36" s="185" t="n">
        <v>1</v>
      </c>
      <c r="Q36" s="185" t="n">
        <v>1</v>
      </c>
      <c r="R36" s="185" t="n">
        <v>1</v>
      </c>
      <c r="S36" s="185" t="n">
        <v>1</v>
      </c>
      <c r="T36" s="185" t="n">
        <v>1</v>
      </c>
      <c r="U36" s="185" t="n">
        <v>1</v>
      </c>
      <c r="V36" s="185" t="n">
        <v>1</v>
      </c>
      <c r="W36" s="185" t="n">
        <v>1</v>
      </c>
      <c r="X36" s="185" t="n">
        <v>1</v>
      </c>
      <c r="Y36" s="126" t="n">
        <f aca="false">COUNTIF(P36:X36,1)</f>
        <v>9</v>
      </c>
      <c r="Z36" s="91" t="n">
        <f aca="false">Y36/O36</f>
        <v>1</v>
      </c>
      <c r="AA36" s="79"/>
      <c r="AB36" s="19" t="str">
        <f aca="false">IF(OR(AND(E36&gt;0,Z36&gt;0),AND(E36=0,Z36=0)),"-","Что-то не так!")</f>
        <v>-</v>
      </c>
      <c r="AD36" s="115"/>
    </row>
    <row r="37" customFormat="false" ht="12.75" hidden="false" customHeight="true" outlineLevel="0" collapsed="false">
      <c r="A37" s="82"/>
      <c r="B37" s="83"/>
      <c r="C37" s="51" t="s">
        <v>553</v>
      </c>
      <c r="D37" s="51" t="s">
        <v>554</v>
      </c>
      <c r="E37" s="194" t="n">
        <f aca="false">NETWORKDAYS(Итого!C$2,Отчёт!C$2,Итого!C$3)</f>
        <v>18</v>
      </c>
      <c r="F37" s="155" t="n">
        <v>0.583333333333333</v>
      </c>
      <c r="G37" s="151" t="n">
        <v>1</v>
      </c>
      <c r="H37" s="97" t="n">
        <f aca="false">G37*F37</f>
        <v>0.583333333333333</v>
      </c>
      <c r="I37" s="98" t="n">
        <v>11</v>
      </c>
      <c r="J37" s="99" t="n">
        <f aca="false">H37*E37</f>
        <v>10.5</v>
      </c>
      <c r="K37" s="111" t="n">
        <v>130</v>
      </c>
      <c r="L37" s="141" t="n">
        <f aca="false">K37*J37</f>
        <v>1365</v>
      </c>
      <c r="M37" s="51"/>
      <c r="N37" s="197" t="n">
        <v>43185</v>
      </c>
      <c r="O37" s="200" t="n">
        <v>9</v>
      </c>
      <c r="P37" s="185" t="n">
        <v>1</v>
      </c>
      <c r="Q37" s="185" t="n">
        <v>1</v>
      </c>
      <c r="R37" s="185" t="n">
        <v>1</v>
      </c>
      <c r="S37" s="185" t="n">
        <v>1</v>
      </c>
      <c r="T37" s="185" t="n">
        <v>1</v>
      </c>
      <c r="U37" s="185" t="n">
        <v>1</v>
      </c>
      <c r="V37" s="185" t="n">
        <v>1</v>
      </c>
      <c r="W37" s="185" t="n">
        <v>1</v>
      </c>
      <c r="X37" s="185" t="n">
        <v>1</v>
      </c>
      <c r="Y37" s="126" t="n">
        <f aca="false">COUNTIF(P37:X37,1)</f>
        <v>9</v>
      </c>
      <c r="Z37" s="91" t="n">
        <f aca="false">Y37/O37</f>
        <v>1</v>
      </c>
      <c r="AA37" s="79"/>
      <c r="AB37" s="19" t="str">
        <f aca="false">IF(OR(AND(E37&gt;0,Z37&gt;0),AND(E37=0,Z37=0)),"-","Что-то не так!")</f>
        <v>-</v>
      </c>
      <c r="AC37" s="19" t="s">
        <v>330</v>
      </c>
      <c r="AD37" s="115"/>
    </row>
    <row r="38" customFormat="false" ht="12.75" hidden="false" customHeight="true" outlineLevel="0" collapsed="false">
      <c r="A38" s="82"/>
      <c r="B38" s="83"/>
      <c r="C38" s="51" t="s">
        <v>555</v>
      </c>
      <c r="D38" s="51" t="s">
        <v>556</v>
      </c>
      <c r="E38" s="194" t="n">
        <f aca="false">NETWORKDAYS(Итого!C$2,Отчёт!C$2,Итого!C$3)</f>
        <v>18</v>
      </c>
      <c r="F38" s="155" t="n">
        <v>0.583333333333333</v>
      </c>
      <c r="G38" s="151" t="n">
        <v>1</v>
      </c>
      <c r="H38" s="97" t="n">
        <f aca="false">G38*F38</f>
        <v>0.583333333333333</v>
      </c>
      <c r="I38" s="98" t="n">
        <v>11</v>
      </c>
      <c r="J38" s="99" t="n">
        <f aca="false">H38*E38</f>
        <v>10.5</v>
      </c>
      <c r="K38" s="111" t="n">
        <v>130</v>
      </c>
      <c r="L38" s="141" t="n">
        <f aca="false">K38*J38</f>
        <v>1365</v>
      </c>
      <c r="M38" s="51"/>
      <c r="N38" s="197" t="n">
        <v>43185</v>
      </c>
      <c r="O38" s="200" t="n">
        <v>9</v>
      </c>
      <c r="P38" s="185" t="n">
        <v>1</v>
      </c>
      <c r="Q38" s="185" t="n">
        <v>1</v>
      </c>
      <c r="R38" s="185" t="n">
        <v>0</v>
      </c>
      <c r="S38" s="185" t="n">
        <v>1</v>
      </c>
      <c r="T38" s="185" t="n">
        <v>1</v>
      </c>
      <c r="U38" s="185" t="n">
        <v>1</v>
      </c>
      <c r="V38" s="185" t="n">
        <v>1</v>
      </c>
      <c r="W38" s="185" t="n">
        <v>1</v>
      </c>
      <c r="X38" s="185" t="n">
        <v>1</v>
      </c>
      <c r="Y38" s="126" t="n">
        <f aca="false">COUNTIF(P38:X38,1)</f>
        <v>8</v>
      </c>
      <c r="Z38" s="91" t="n">
        <f aca="false">Y38/O38</f>
        <v>0.888888888888889</v>
      </c>
      <c r="AA38" s="94" t="s">
        <v>557</v>
      </c>
      <c r="AB38" s="19" t="str">
        <f aca="false">IF(OR(AND(E38&gt;0,Z38&gt;0),AND(E38=0,Z38=0)),"-","Что-то не так!")</f>
        <v>-</v>
      </c>
      <c r="AD38" s="115"/>
    </row>
    <row r="39" customFormat="false" ht="12.75" hidden="false" customHeight="true" outlineLevel="0" collapsed="false">
      <c r="A39" s="82"/>
      <c r="B39" s="83"/>
      <c r="C39" s="51" t="s">
        <v>539</v>
      </c>
      <c r="D39" s="51" t="s">
        <v>558</v>
      </c>
      <c r="E39" s="194" t="n">
        <f aca="false">NETWORKDAYS(Итого!C$2,Отчёт!C$2,Итого!C$3)</f>
        <v>18</v>
      </c>
      <c r="F39" s="155" t="n">
        <v>0.583333333333333</v>
      </c>
      <c r="G39" s="151" t="n">
        <v>1</v>
      </c>
      <c r="H39" s="97" t="n">
        <f aca="false">G39*F39</f>
        <v>0.583333333333333</v>
      </c>
      <c r="I39" s="98" t="n">
        <v>11</v>
      </c>
      <c r="J39" s="99" t="n">
        <f aca="false">H39*E39</f>
        <v>10.5</v>
      </c>
      <c r="K39" s="111" t="n">
        <v>130</v>
      </c>
      <c r="L39" s="141" t="n">
        <f aca="false">K39*J39</f>
        <v>1365</v>
      </c>
      <c r="M39" s="51"/>
      <c r="N39" s="197" t="n">
        <v>43185</v>
      </c>
      <c r="O39" s="200" t="n">
        <v>9</v>
      </c>
      <c r="P39" s="185" t="n">
        <v>1</v>
      </c>
      <c r="Q39" s="185" t="n">
        <v>0</v>
      </c>
      <c r="R39" s="185" t="n">
        <v>1</v>
      </c>
      <c r="S39" s="185" t="n">
        <v>1</v>
      </c>
      <c r="T39" s="185" t="n">
        <v>0</v>
      </c>
      <c r="U39" s="185" t="n">
        <v>0</v>
      </c>
      <c r="V39" s="185" t="n">
        <v>1</v>
      </c>
      <c r="W39" s="185" t="n">
        <v>1</v>
      </c>
      <c r="X39" s="185" t="n">
        <v>1</v>
      </c>
      <c r="Y39" s="126" t="n">
        <f aca="false">COUNTIF(P39:X39,1)</f>
        <v>6</v>
      </c>
      <c r="Z39" s="91" t="n">
        <f aca="false">Y39/O39</f>
        <v>0.666666666666667</v>
      </c>
      <c r="AA39" s="79" t="s">
        <v>559</v>
      </c>
      <c r="AB39" s="19" t="str">
        <f aca="false">IF(OR(AND(E39&gt;0,Z39&gt;0),AND(E39=0,Z39=0)),"-","Что-то не так!")</f>
        <v>-</v>
      </c>
      <c r="AD39" s="115"/>
    </row>
    <row r="40" customFormat="false" ht="12.75" hidden="false" customHeight="true" outlineLevel="0" collapsed="false">
      <c r="A40" s="82"/>
      <c r="B40" s="83"/>
      <c r="C40" s="51" t="s">
        <v>527</v>
      </c>
      <c r="D40" s="51" t="s">
        <v>560</v>
      </c>
      <c r="E40" s="194" t="n">
        <f aca="false">NETWORKDAYS(Итого!C$2,Отчёт!C$2,Итого!C$3)</f>
        <v>18</v>
      </c>
      <c r="F40" s="155" t="n">
        <v>0.583333333333333</v>
      </c>
      <c r="G40" s="151" t="n">
        <v>1</v>
      </c>
      <c r="H40" s="97" t="n">
        <f aca="false">G40*F40</f>
        <v>0.583333333333333</v>
      </c>
      <c r="I40" s="98" t="n">
        <v>11</v>
      </c>
      <c r="J40" s="99" t="n">
        <f aca="false">H40*E40</f>
        <v>10.5</v>
      </c>
      <c r="K40" s="111" t="n">
        <v>130</v>
      </c>
      <c r="L40" s="141" t="n">
        <f aca="false">K40*J40</f>
        <v>1365</v>
      </c>
      <c r="M40" s="51"/>
      <c r="N40" s="197" t="n">
        <v>43185</v>
      </c>
      <c r="O40" s="200" t="n">
        <v>9</v>
      </c>
      <c r="P40" s="185" t="n">
        <v>1</v>
      </c>
      <c r="Q40" s="185" t="n">
        <v>1</v>
      </c>
      <c r="R40" s="185" t="n">
        <v>0</v>
      </c>
      <c r="S40" s="185" t="n">
        <v>0</v>
      </c>
      <c r="T40" s="185" t="n">
        <v>1</v>
      </c>
      <c r="U40" s="185" t="n">
        <v>1</v>
      </c>
      <c r="V40" s="185" t="n">
        <v>1</v>
      </c>
      <c r="W40" s="185" t="n">
        <v>1</v>
      </c>
      <c r="X40" s="185" t="n">
        <v>1</v>
      </c>
      <c r="Y40" s="126" t="n">
        <f aca="false">COUNTIF(P40:X40,1)</f>
        <v>7</v>
      </c>
      <c r="Z40" s="91" t="n">
        <f aca="false">Y40/O40</f>
        <v>0.777777777777778</v>
      </c>
      <c r="AA40" s="79" t="s">
        <v>561</v>
      </c>
      <c r="AB40" s="19" t="str">
        <f aca="false">IF(OR(AND(E40&gt;0,Z40&gt;0),AND(E40=0,Z40=0)),"-","Что-то не так!")</f>
        <v>-</v>
      </c>
      <c r="AD40" s="115"/>
    </row>
    <row r="41" customFormat="false" ht="12.75" hidden="false" customHeight="true" outlineLevel="0" collapsed="false">
      <c r="A41" s="82"/>
      <c r="B41" s="83"/>
      <c r="C41" s="51" t="s">
        <v>527</v>
      </c>
      <c r="D41" s="51" t="s">
        <v>562</v>
      </c>
      <c r="E41" s="194" t="n">
        <f aca="false">NETWORKDAYS(Итого!C$2,Отчёт!C$2,Итого!C$3)</f>
        <v>18</v>
      </c>
      <c r="F41" s="155" t="n">
        <v>0.583333333333333</v>
      </c>
      <c r="G41" s="151" t="n">
        <v>1</v>
      </c>
      <c r="H41" s="97" t="n">
        <f aca="false">G41*F41</f>
        <v>0.583333333333333</v>
      </c>
      <c r="I41" s="98" t="n">
        <v>11</v>
      </c>
      <c r="J41" s="99" t="n">
        <f aca="false">H41*E41</f>
        <v>10.5</v>
      </c>
      <c r="K41" s="111" t="n">
        <v>130</v>
      </c>
      <c r="L41" s="141" t="n">
        <f aca="false">K41*J41</f>
        <v>1365</v>
      </c>
      <c r="M41" s="51"/>
      <c r="N41" s="197" t="n">
        <v>43185</v>
      </c>
      <c r="O41" s="200" t="n">
        <v>9</v>
      </c>
      <c r="P41" s="185" t="n">
        <v>0</v>
      </c>
      <c r="Q41" s="185" t="n">
        <v>1</v>
      </c>
      <c r="R41" s="185" t="n">
        <v>1</v>
      </c>
      <c r="S41" s="185" t="n">
        <v>1</v>
      </c>
      <c r="T41" s="185" t="n">
        <v>1</v>
      </c>
      <c r="U41" s="185" t="n">
        <v>1</v>
      </c>
      <c r="V41" s="185" t="n">
        <v>1</v>
      </c>
      <c r="W41" s="185" t="n">
        <v>1</v>
      </c>
      <c r="X41" s="185" t="n">
        <v>1</v>
      </c>
      <c r="Y41" s="126" t="n">
        <f aca="false">COUNTIF(P41:X41,1)</f>
        <v>8</v>
      </c>
      <c r="Z41" s="91" t="n">
        <f aca="false">Y41/O41</f>
        <v>0.888888888888889</v>
      </c>
      <c r="AA41" s="79" t="s">
        <v>144</v>
      </c>
      <c r="AB41" s="19" t="str">
        <f aca="false">IF(OR(AND(E41&gt;0,Z41&gt;0),AND(E41=0,Z41=0)),"-","Что-то не так!")</f>
        <v>-</v>
      </c>
      <c r="AD41" s="115"/>
    </row>
    <row r="42" customFormat="false" ht="12.75" hidden="false" customHeight="true" outlineLevel="0" collapsed="false">
      <c r="A42" s="82"/>
      <c r="B42" s="83"/>
      <c r="C42" s="51" t="s">
        <v>527</v>
      </c>
      <c r="D42" s="51" t="s">
        <v>563</v>
      </c>
      <c r="E42" s="194" t="n">
        <f aca="false">NETWORKDAYS(Итого!C$2,Отчёт!C$2,Итого!C$3)</f>
        <v>18</v>
      </c>
      <c r="F42" s="155" t="n">
        <v>0.583333333333333</v>
      </c>
      <c r="G42" s="151" t="n">
        <v>1</v>
      </c>
      <c r="H42" s="97" t="n">
        <f aca="false">G42*F42</f>
        <v>0.583333333333333</v>
      </c>
      <c r="I42" s="98" t="n">
        <v>11</v>
      </c>
      <c r="J42" s="99" t="n">
        <f aca="false">H42*E42</f>
        <v>10.5</v>
      </c>
      <c r="K42" s="111" t="n">
        <v>130</v>
      </c>
      <c r="L42" s="141" t="n">
        <f aca="false">K42*J42</f>
        <v>1365</v>
      </c>
      <c r="M42" s="51"/>
      <c r="N42" s="197" t="n">
        <v>43185</v>
      </c>
      <c r="O42" s="200" t="n">
        <v>9</v>
      </c>
      <c r="P42" s="185" t="n">
        <v>1</v>
      </c>
      <c r="Q42" s="185" t="n">
        <v>1</v>
      </c>
      <c r="R42" s="185" t="n">
        <v>1</v>
      </c>
      <c r="S42" s="185" t="n">
        <v>1</v>
      </c>
      <c r="T42" s="185" t="n">
        <v>0</v>
      </c>
      <c r="U42" s="185" t="n">
        <v>1</v>
      </c>
      <c r="V42" s="185" t="n">
        <v>1</v>
      </c>
      <c r="W42" s="185" t="n">
        <v>1</v>
      </c>
      <c r="X42" s="185" t="n">
        <v>1</v>
      </c>
      <c r="Y42" s="126" t="n">
        <f aca="false">COUNTIF(P42:X42,1)</f>
        <v>8</v>
      </c>
      <c r="Z42" s="91" t="n">
        <f aca="false">Y42/O42</f>
        <v>0.888888888888889</v>
      </c>
      <c r="AA42" s="79" t="s">
        <v>564</v>
      </c>
      <c r="AB42" s="19" t="str">
        <f aca="false">IF(OR(AND(E42&gt;0,Z42&gt;0),AND(E42=0,Z42=0)),"-","Что-то не так!")</f>
        <v>-</v>
      </c>
      <c r="AD42" s="115"/>
    </row>
    <row r="43" customFormat="false" ht="12.75" hidden="false" customHeight="true" outlineLevel="0" collapsed="false">
      <c r="A43" s="82"/>
      <c r="B43" s="83"/>
      <c r="C43" s="51" t="s">
        <v>527</v>
      </c>
      <c r="D43" s="51" t="s">
        <v>565</v>
      </c>
      <c r="E43" s="194" t="n">
        <f aca="false">NETWORKDAYS(Итого!C$2,Отчёт!C$2,Итого!C$3)</f>
        <v>18</v>
      </c>
      <c r="F43" s="155" t="n">
        <v>0.583333333333333</v>
      </c>
      <c r="G43" s="151" t="n">
        <v>1</v>
      </c>
      <c r="H43" s="97" t="n">
        <f aca="false">G43*F43</f>
        <v>0.583333333333333</v>
      </c>
      <c r="I43" s="98" t="n">
        <v>11</v>
      </c>
      <c r="J43" s="99" t="n">
        <f aca="false">H43*E43</f>
        <v>10.5</v>
      </c>
      <c r="K43" s="111" t="n">
        <v>130</v>
      </c>
      <c r="L43" s="141" t="n">
        <f aca="false">K43*J43</f>
        <v>1365</v>
      </c>
      <c r="M43" s="51"/>
      <c r="N43" s="197" t="n">
        <v>43185</v>
      </c>
      <c r="O43" s="200" t="n">
        <v>9</v>
      </c>
      <c r="P43" s="185" t="n">
        <v>1</v>
      </c>
      <c r="Q43" s="185" t="n">
        <v>1</v>
      </c>
      <c r="R43" s="185" t="n">
        <v>1</v>
      </c>
      <c r="S43" s="185" t="n">
        <v>1</v>
      </c>
      <c r="T43" s="185" t="n">
        <v>1</v>
      </c>
      <c r="U43" s="185" t="n">
        <v>1</v>
      </c>
      <c r="V43" s="185" t="n">
        <v>1</v>
      </c>
      <c r="W43" s="185" t="n">
        <v>1</v>
      </c>
      <c r="X43" s="185" t="n">
        <v>1</v>
      </c>
      <c r="Y43" s="126" t="n">
        <f aca="false">COUNTIF(P43:X43,1)</f>
        <v>9</v>
      </c>
      <c r="Z43" s="91" t="n">
        <f aca="false">Y43/O43</f>
        <v>1</v>
      </c>
      <c r="AA43" s="79"/>
      <c r="AB43" s="19" t="str">
        <f aca="false">IF(OR(AND(E43&gt;0,Z43&gt;0),AND(E43=0,Z43=0)),"-","Что-то не так!")</f>
        <v>-</v>
      </c>
      <c r="AC43" s="19" t="s">
        <v>165</v>
      </c>
      <c r="AD43" s="115"/>
    </row>
    <row r="44" customFormat="false" ht="12.75" hidden="false" customHeight="true" outlineLevel="0" collapsed="false">
      <c r="A44" s="82"/>
      <c r="B44" s="83"/>
      <c r="C44" s="51" t="s">
        <v>527</v>
      </c>
      <c r="D44" s="51" t="s">
        <v>566</v>
      </c>
      <c r="E44" s="194" t="n">
        <f aca="false">NETWORKDAYS(Итого!C$2,Отчёт!C$2,Итого!C$3)</f>
        <v>18</v>
      </c>
      <c r="F44" s="155" t="n">
        <v>0.583333333333333</v>
      </c>
      <c r="G44" s="151" t="n">
        <v>1</v>
      </c>
      <c r="H44" s="97" t="n">
        <f aca="false">G44*F44</f>
        <v>0.583333333333333</v>
      </c>
      <c r="I44" s="98" t="n">
        <v>11</v>
      </c>
      <c r="J44" s="99" t="n">
        <f aca="false">H44*E44</f>
        <v>10.5</v>
      </c>
      <c r="K44" s="111" t="n">
        <v>130</v>
      </c>
      <c r="L44" s="141" t="n">
        <f aca="false">K44*J44</f>
        <v>1365</v>
      </c>
      <c r="M44" s="51"/>
      <c r="N44" s="197" t="n">
        <v>43185</v>
      </c>
      <c r="O44" s="200" t="n">
        <v>9</v>
      </c>
      <c r="P44" s="185" t="n">
        <v>1</v>
      </c>
      <c r="Q44" s="185" t="n">
        <v>1</v>
      </c>
      <c r="R44" s="185" t="n">
        <v>1</v>
      </c>
      <c r="S44" s="185" t="n">
        <v>1</v>
      </c>
      <c r="T44" s="185" t="n">
        <v>1</v>
      </c>
      <c r="U44" s="185" t="n">
        <v>1</v>
      </c>
      <c r="V44" s="185" t="n">
        <v>1</v>
      </c>
      <c r="W44" s="185" t="n">
        <v>1</v>
      </c>
      <c r="X44" s="185" t="n">
        <v>1</v>
      </c>
      <c r="Y44" s="126" t="n">
        <f aca="false">COUNTIF(P44:X44,1)</f>
        <v>9</v>
      </c>
      <c r="Z44" s="91" t="n">
        <f aca="false">Y44/O44</f>
        <v>1</v>
      </c>
      <c r="AA44" s="79"/>
      <c r="AB44" s="19" t="str">
        <f aca="false">IF(OR(AND(E44&gt;0,Z44&gt;0),AND(E44=0,Z44=0)),"-","Что-то не так!")</f>
        <v>-</v>
      </c>
      <c r="AD44" s="115"/>
    </row>
    <row r="45" customFormat="false" ht="12.75" hidden="false" customHeight="true" outlineLevel="0" collapsed="false">
      <c r="A45" s="82"/>
      <c r="B45" s="83"/>
      <c r="C45" s="51" t="s">
        <v>567</v>
      </c>
      <c r="D45" s="51" t="s">
        <v>568</v>
      </c>
      <c r="E45" s="194" t="n">
        <f aca="false">NETWORKDAYS(Итого!C$2,Отчёт!C$2,Итого!C$3)</f>
        <v>18</v>
      </c>
      <c r="F45" s="155" t="n">
        <v>0.583333333333333</v>
      </c>
      <c r="G45" s="151" t="n">
        <v>1</v>
      </c>
      <c r="H45" s="97" t="n">
        <f aca="false">G45*F45</f>
        <v>0.583333333333333</v>
      </c>
      <c r="I45" s="98" t="n">
        <v>11</v>
      </c>
      <c r="J45" s="99" t="n">
        <f aca="false">H45*E45</f>
        <v>10.5</v>
      </c>
      <c r="K45" s="111" t="n">
        <v>130</v>
      </c>
      <c r="L45" s="141" t="n">
        <f aca="false">K45*J45</f>
        <v>1365</v>
      </c>
      <c r="M45" s="51"/>
      <c r="N45" s="197" t="n">
        <v>43185</v>
      </c>
      <c r="O45" s="200" t="n">
        <v>9</v>
      </c>
      <c r="P45" s="185" t="n">
        <v>1</v>
      </c>
      <c r="Q45" s="185" t="n">
        <v>1</v>
      </c>
      <c r="R45" s="185" t="n">
        <v>1</v>
      </c>
      <c r="S45" s="185" t="n">
        <v>0</v>
      </c>
      <c r="T45" s="185" t="n">
        <v>1</v>
      </c>
      <c r="U45" s="185" t="n">
        <v>1</v>
      </c>
      <c r="V45" s="185" t="n">
        <v>1</v>
      </c>
      <c r="W45" s="185" t="n">
        <v>1</v>
      </c>
      <c r="X45" s="185" t="n">
        <v>1</v>
      </c>
      <c r="Y45" s="126" t="n">
        <f aca="false">COUNTIF(P45:X45,1)</f>
        <v>8</v>
      </c>
      <c r="Z45" s="91" t="n">
        <f aca="false">Y45/O45</f>
        <v>0.888888888888889</v>
      </c>
      <c r="AA45" s="79" t="s">
        <v>569</v>
      </c>
      <c r="AB45" s="19" t="str">
        <f aca="false">IF(OR(AND(E45&gt;0,Z45&gt;0),AND(E45=0,Z45=0)),"-","Что-то не так!")</f>
        <v>-</v>
      </c>
      <c r="AC45" s="19" t="s">
        <v>165</v>
      </c>
      <c r="AD45" s="115"/>
    </row>
    <row r="46" customFormat="false" ht="12.75" hidden="false" customHeight="true" outlineLevel="0" collapsed="false">
      <c r="A46" s="82"/>
      <c r="B46" s="83"/>
      <c r="C46" s="51" t="s">
        <v>570</v>
      </c>
      <c r="D46" s="51" t="s">
        <v>571</v>
      </c>
      <c r="E46" s="194" t="n">
        <f aca="false">NETWORKDAYS(Итого!C$2,Отчёт!C$2,Итого!C$3)</f>
        <v>18</v>
      </c>
      <c r="F46" s="155" t="n">
        <v>0.583333333333333</v>
      </c>
      <c r="G46" s="151" t="n">
        <v>1</v>
      </c>
      <c r="H46" s="97" t="n">
        <f aca="false">G46*F46</f>
        <v>0.583333333333333</v>
      </c>
      <c r="I46" s="98" t="n">
        <v>11</v>
      </c>
      <c r="J46" s="99" t="n">
        <f aca="false">H46*E46</f>
        <v>10.5</v>
      </c>
      <c r="K46" s="111" t="n">
        <v>130</v>
      </c>
      <c r="L46" s="141" t="n">
        <f aca="false">K46*J46</f>
        <v>1365</v>
      </c>
      <c r="M46" s="51"/>
      <c r="N46" s="197" t="n">
        <v>43185</v>
      </c>
      <c r="O46" s="200" t="n">
        <v>9</v>
      </c>
      <c r="P46" s="185" t="n">
        <v>1</v>
      </c>
      <c r="Q46" s="185" t="n">
        <v>1</v>
      </c>
      <c r="R46" s="185" t="n">
        <v>1</v>
      </c>
      <c r="S46" s="185" t="n">
        <v>1</v>
      </c>
      <c r="T46" s="185" t="n">
        <v>1</v>
      </c>
      <c r="U46" s="185" t="n">
        <v>1</v>
      </c>
      <c r="V46" s="185" t="n">
        <v>1</v>
      </c>
      <c r="W46" s="185" t="n">
        <v>1</v>
      </c>
      <c r="X46" s="185" t="n">
        <v>1</v>
      </c>
      <c r="Y46" s="126" t="n">
        <f aca="false">COUNTIF(P46:X46,1)</f>
        <v>9</v>
      </c>
      <c r="Z46" s="91" t="n">
        <f aca="false">Y46/O46</f>
        <v>1</v>
      </c>
      <c r="AA46" s="79"/>
      <c r="AB46" s="19" t="str">
        <f aca="false">IF(OR(AND(E46&gt;0,Z46&gt;0),AND(E46=0,Z46=0)),"-","Что-то не так!")</f>
        <v>-</v>
      </c>
      <c r="AC46" s="19" t="s">
        <v>165</v>
      </c>
      <c r="AD46" s="115"/>
    </row>
    <row r="47" customFormat="false" ht="12.75" hidden="false" customHeight="true" outlineLevel="0" collapsed="false">
      <c r="A47" s="82"/>
      <c r="B47" s="83"/>
      <c r="C47" s="51" t="s">
        <v>572</v>
      </c>
      <c r="D47" s="51" t="s">
        <v>573</v>
      </c>
      <c r="E47" s="194" t="n">
        <f aca="false">NETWORKDAYS(Итого!C$2,Отчёт!C$2,Итого!C$3)</f>
        <v>18</v>
      </c>
      <c r="F47" s="155" t="n">
        <v>0.583333333333333</v>
      </c>
      <c r="G47" s="151" t="n">
        <v>1</v>
      </c>
      <c r="H47" s="97" t="n">
        <f aca="false">G47*F47</f>
        <v>0.583333333333333</v>
      </c>
      <c r="I47" s="98" t="n">
        <v>11</v>
      </c>
      <c r="J47" s="99" t="n">
        <f aca="false">H47*E47</f>
        <v>10.5</v>
      </c>
      <c r="K47" s="111" t="n">
        <v>130</v>
      </c>
      <c r="L47" s="141" t="n">
        <f aca="false">K47*J47</f>
        <v>1365</v>
      </c>
      <c r="M47" s="51"/>
      <c r="N47" s="197" t="n">
        <v>43185</v>
      </c>
      <c r="O47" s="200" t="n">
        <v>9</v>
      </c>
      <c r="P47" s="185" t="n">
        <v>1</v>
      </c>
      <c r="Q47" s="185" t="n">
        <v>1</v>
      </c>
      <c r="R47" s="185" t="n">
        <v>1</v>
      </c>
      <c r="S47" s="185" t="n">
        <v>1</v>
      </c>
      <c r="T47" s="185" t="n">
        <v>1</v>
      </c>
      <c r="U47" s="185" t="n">
        <v>1</v>
      </c>
      <c r="V47" s="185" t="n">
        <v>1</v>
      </c>
      <c r="W47" s="185" t="n">
        <v>1</v>
      </c>
      <c r="X47" s="185" t="n">
        <v>1</v>
      </c>
      <c r="Y47" s="126" t="n">
        <f aca="false">COUNTIF(P47:X47,1)</f>
        <v>9</v>
      </c>
      <c r="Z47" s="91" t="n">
        <f aca="false">Y47/O47</f>
        <v>1</v>
      </c>
      <c r="AA47" s="79"/>
      <c r="AB47" s="19" t="str">
        <f aca="false">IF(OR(AND(E47&gt;0,Z47&gt;0),AND(E47=0,Z47=0)),"-","Что-то не так!")</f>
        <v>-</v>
      </c>
      <c r="AC47" s="19" t="s">
        <v>165</v>
      </c>
      <c r="AD47" s="115"/>
    </row>
    <row r="48" customFormat="false" ht="12.75" hidden="false" customHeight="true" outlineLevel="0" collapsed="false">
      <c r="A48" s="82"/>
      <c r="B48" s="83"/>
      <c r="C48" s="51" t="s">
        <v>1</v>
      </c>
      <c r="D48" s="51" t="s">
        <v>574</v>
      </c>
      <c r="E48" s="194" t="n">
        <f aca="false">NETWORKDAYS(Итого!C$2,Отчёт!C$2,Итого!C$3)</f>
        <v>18</v>
      </c>
      <c r="F48" s="155" t="n">
        <v>0.583333333333333</v>
      </c>
      <c r="G48" s="151" t="n">
        <v>1</v>
      </c>
      <c r="H48" s="97" t="n">
        <f aca="false">G48*F48</f>
        <v>0.583333333333333</v>
      </c>
      <c r="I48" s="98" t="n">
        <v>11</v>
      </c>
      <c r="J48" s="99" t="n">
        <f aca="false">H48*E48</f>
        <v>10.5</v>
      </c>
      <c r="K48" s="111" t="n">
        <v>130</v>
      </c>
      <c r="L48" s="141" t="n">
        <f aca="false">K48*J48</f>
        <v>1365</v>
      </c>
      <c r="M48" s="51"/>
      <c r="N48" s="197" t="n">
        <v>43185</v>
      </c>
      <c r="O48" s="200" t="n">
        <v>9</v>
      </c>
      <c r="P48" s="185" t="n">
        <v>1</v>
      </c>
      <c r="Q48" s="185" t="n">
        <v>1</v>
      </c>
      <c r="R48" s="185" t="n">
        <v>1</v>
      </c>
      <c r="S48" s="185" t="n">
        <v>1</v>
      </c>
      <c r="T48" s="185" t="n">
        <v>1</v>
      </c>
      <c r="U48" s="185" t="n">
        <v>1</v>
      </c>
      <c r="V48" s="185" t="n">
        <v>1</v>
      </c>
      <c r="W48" s="185" t="n">
        <v>1</v>
      </c>
      <c r="X48" s="185" t="n">
        <v>1</v>
      </c>
      <c r="Y48" s="126" t="n">
        <f aca="false">COUNTIF(P48:X48,1)</f>
        <v>9</v>
      </c>
      <c r="Z48" s="91" t="n">
        <f aca="false">Y48/O48</f>
        <v>1</v>
      </c>
      <c r="AA48" s="79"/>
      <c r="AB48" s="19" t="str">
        <f aca="false">IF(OR(AND(E48&gt;0,Z48&gt;0),AND(E48=0,Z48=0)),"-","Что-то не так!")</f>
        <v>-</v>
      </c>
      <c r="AD48" s="115"/>
    </row>
    <row r="49" customFormat="false" ht="12.75" hidden="false" customHeight="true" outlineLevel="0" collapsed="false">
      <c r="A49" s="82"/>
      <c r="B49" s="83"/>
      <c r="C49" s="51" t="s">
        <v>1</v>
      </c>
      <c r="D49" s="51" t="s">
        <v>575</v>
      </c>
      <c r="E49" s="194" t="n">
        <f aca="false">NETWORKDAYS(Итого!C$2,Отчёт!C$2,Итого!C$3)</f>
        <v>18</v>
      </c>
      <c r="F49" s="155" t="n">
        <v>0.583333333333333</v>
      </c>
      <c r="G49" s="151" t="n">
        <v>1</v>
      </c>
      <c r="H49" s="97" t="n">
        <f aca="false">G49*F49</f>
        <v>0.583333333333333</v>
      </c>
      <c r="I49" s="98" t="n">
        <v>11</v>
      </c>
      <c r="J49" s="99" t="n">
        <f aca="false">H49*E49</f>
        <v>10.5</v>
      </c>
      <c r="K49" s="111" t="n">
        <v>130</v>
      </c>
      <c r="L49" s="141" t="n">
        <f aca="false">K49*J49</f>
        <v>1365</v>
      </c>
      <c r="M49" s="51"/>
      <c r="N49" s="197" t="n">
        <v>43185</v>
      </c>
      <c r="O49" s="200" t="n">
        <v>9</v>
      </c>
      <c r="P49" s="185" t="n">
        <v>1</v>
      </c>
      <c r="Q49" s="185" t="n">
        <v>1</v>
      </c>
      <c r="R49" s="185" t="n">
        <v>1</v>
      </c>
      <c r="S49" s="185" t="n">
        <v>1</v>
      </c>
      <c r="T49" s="185" t="n">
        <v>1</v>
      </c>
      <c r="U49" s="185" t="n">
        <v>1</v>
      </c>
      <c r="V49" s="185" t="n">
        <v>1</v>
      </c>
      <c r="W49" s="185" t="n">
        <v>1</v>
      </c>
      <c r="X49" s="185" t="n">
        <v>1</v>
      </c>
      <c r="Y49" s="126" t="n">
        <f aca="false">COUNTIF(P49:X49,1)</f>
        <v>9</v>
      </c>
      <c r="Z49" s="91" t="n">
        <f aca="false">Y49/O49</f>
        <v>1</v>
      </c>
      <c r="AA49" s="79"/>
      <c r="AB49" s="19" t="str">
        <f aca="false">IF(OR(AND(E49&gt;0,Z49&gt;0),AND(E49=0,Z49=0)),"-","Что-то не так!")</f>
        <v>-</v>
      </c>
      <c r="AC49" s="19" t="s">
        <v>165</v>
      </c>
      <c r="AD49" s="115"/>
    </row>
    <row r="50" customFormat="false" ht="12.75" hidden="false" customHeight="true" outlineLevel="0" collapsed="false">
      <c r="A50" s="82"/>
      <c r="B50" s="83"/>
      <c r="C50" s="51" t="s">
        <v>1</v>
      </c>
      <c r="D50" s="51" t="s">
        <v>576</v>
      </c>
      <c r="E50" s="194" t="n">
        <f aca="false">NETWORKDAYS(Итого!C$2,Отчёт!C$2,Итого!C$3)</f>
        <v>18</v>
      </c>
      <c r="F50" s="155" t="n">
        <v>0.583333333333333</v>
      </c>
      <c r="G50" s="151" t="n">
        <v>1</v>
      </c>
      <c r="H50" s="97" t="n">
        <f aca="false">G50*F50</f>
        <v>0.583333333333333</v>
      </c>
      <c r="I50" s="98" t="n">
        <v>11</v>
      </c>
      <c r="J50" s="99" t="n">
        <f aca="false">H50*E50</f>
        <v>10.5</v>
      </c>
      <c r="K50" s="111" t="n">
        <v>130</v>
      </c>
      <c r="L50" s="141" t="n">
        <f aca="false">K50*J50</f>
        <v>1365</v>
      </c>
      <c r="M50" s="51"/>
      <c r="N50" s="197" t="n">
        <v>43185</v>
      </c>
      <c r="O50" s="200" t="n">
        <v>9</v>
      </c>
      <c r="P50" s="185" t="n">
        <v>1</v>
      </c>
      <c r="Q50" s="185" t="n">
        <v>1</v>
      </c>
      <c r="R50" s="185" t="n">
        <v>1</v>
      </c>
      <c r="S50" s="185" t="n">
        <v>1</v>
      </c>
      <c r="T50" s="185" t="n">
        <v>1</v>
      </c>
      <c r="U50" s="185" t="n">
        <v>0</v>
      </c>
      <c r="V50" s="185" t="n">
        <v>0</v>
      </c>
      <c r="W50" s="185" t="n">
        <v>0</v>
      </c>
      <c r="X50" s="185" t="n">
        <v>1</v>
      </c>
      <c r="Y50" s="126" t="n">
        <f aca="false">COUNTIF(P50:X50,1)</f>
        <v>6</v>
      </c>
      <c r="Z50" s="91" t="n">
        <f aca="false">Y50/O50</f>
        <v>0.666666666666667</v>
      </c>
      <c r="AA50" s="79" t="s">
        <v>224</v>
      </c>
      <c r="AB50" s="19" t="str">
        <f aca="false">IF(OR(AND(E50&gt;0,Z50&gt;0),AND(E50=0,Z50=0)),"-","Что-то не так!")</f>
        <v>-</v>
      </c>
      <c r="AD50" s="115"/>
    </row>
    <row r="51" customFormat="false" ht="12.75" hidden="false" customHeight="true" outlineLevel="0" collapsed="false">
      <c r="A51" s="82"/>
      <c r="B51" s="83"/>
      <c r="C51" s="51" t="s">
        <v>1</v>
      </c>
      <c r="D51" s="51" t="s">
        <v>577</v>
      </c>
      <c r="E51" s="194" t="n">
        <f aca="false">NETWORKDAYS(Итого!C$2,Отчёт!C$2,Итого!C$3)</f>
        <v>18</v>
      </c>
      <c r="F51" s="155" t="n">
        <v>0.583333333333333</v>
      </c>
      <c r="G51" s="151" t="n">
        <v>1</v>
      </c>
      <c r="H51" s="97" t="n">
        <f aca="false">G51*F51</f>
        <v>0.583333333333333</v>
      </c>
      <c r="I51" s="98" t="n">
        <v>11</v>
      </c>
      <c r="J51" s="99" t="n">
        <f aca="false">H51*E51</f>
        <v>10.5</v>
      </c>
      <c r="K51" s="111" t="n">
        <v>130</v>
      </c>
      <c r="L51" s="141" t="n">
        <f aca="false">K51*J51</f>
        <v>1365</v>
      </c>
      <c r="M51" s="51"/>
      <c r="N51" s="197" t="n">
        <v>43185</v>
      </c>
      <c r="O51" s="200" t="n">
        <v>9</v>
      </c>
      <c r="P51" s="185" t="n">
        <v>1</v>
      </c>
      <c r="Q51" s="185" t="n">
        <v>1</v>
      </c>
      <c r="R51" s="185" t="n">
        <v>1</v>
      </c>
      <c r="S51" s="185" t="n">
        <v>0</v>
      </c>
      <c r="T51" s="185" t="n">
        <v>0</v>
      </c>
      <c r="U51" s="185" t="n">
        <v>1</v>
      </c>
      <c r="V51" s="185" t="n">
        <v>1</v>
      </c>
      <c r="W51" s="185" t="n">
        <v>1</v>
      </c>
      <c r="X51" s="185" t="n">
        <v>1</v>
      </c>
      <c r="Y51" s="126" t="n">
        <f aca="false">COUNTIF(P51:X51,1)</f>
        <v>7</v>
      </c>
      <c r="Z51" s="91" t="n">
        <f aca="false">Y51/O51</f>
        <v>0.777777777777778</v>
      </c>
      <c r="AA51" s="79" t="s">
        <v>559</v>
      </c>
      <c r="AB51" s="19" t="str">
        <f aca="false">IF(OR(AND(E51&gt;0,Z51&gt;0),AND(E51=0,Z51=0)),"-","Что-то не так!")</f>
        <v>-</v>
      </c>
      <c r="AD51" s="115"/>
    </row>
    <row r="52" customFormat="false" ht="12.75" hidden="false" customHeight="true" outlineLevel="0" collapsed="false">
      <c r="A52" s="82"/>
      <c r="B52" s="83"/>
      <c r="C52" s="51" t="s">
        <v>1</v>
      </c>
      <c r="D52" s="51" t="s">
        <v>578</v>
      </c>
      <c r="E52" s="194" t="n">
        <f aca="false">NETWORKDAYS(Итого!C$2,Отчёт!C$2,Итого!C$3)</f>
        <v>18</v>
      </c>
      <c r="F52" s="155" t="n">
        <v>0.583333333333333</v>
      </c>
      <c r="G52" s="151" t="n">
        <v>1</v>
      </c>
      <c r="H52" s="97" t="n">
        <f aca="false">G52*F52</f>
        <v>0.583333333333333</v>
      </c>
      <c r="I52" s="98" t="n">
        <v>11</v>
      </c>
      <c r="J52" s="99" t="n">
        <f aca="false">H52*E52</f>
        <v>10.5</v>
      </c>
      <c r="K52" s="111" t="n">
        <v>130</v>
      </c>
      <c r="L52" s="141" t="n">
        <f aca="false">K52*J52</f>
        <v>1365</v>
      </c>
      <c r="M52" s="51"/>
      <c r="N52" s="197" t="n">
        <v>43185</v>
      </c>
      <c r="O52" s="200" t="n">
        <v>9</v>
      </c>
      <c r="P52" s="185" t="n">
        <v>1</v>
      </c>
      <c r="Q52" s="185" t="n">
        <v>1</v>
      </c>
      <c r="R52" s="185" t="n">
        <v>1</v>
      </c>
      <c r="S52" s="185" t="n">
        <v>1</v>
      </c>
      <c r="T52" s="185" t="n">
        <v>1</v>
      </c>
      <c r="U52" s="185" t="n">
        <v>1</v>
      </c>
      <c r="V52" s="185" t="n">
        <v>1</v>
      </c>
      <c r="W52" s="185" t="n">
        <v>1</v>
      </c>
      <c r="X52" s="185" t="n">
        <v>0</v>
      </c>
      <c r="Y52" s="126" t="n">
        <f aca="false">COUNTIF(P52:X52,1)</f>
        <v>8</v>
      </c>
      <c r="Z52" s="91" t="n">
        <f aca="false">Y52/O52</f>
        <v>0.888888888888889</v>
      </c>
      <c r="AA52" s="127" t="s">
        <v>579</v>
      </c>
      <c r="AB52" s="19" t="str">
        <f aca="false">IF(OR(AND(E52&gt;0,Z52&gt;0),AND(E52=0,Z52=0)),"-","Что-то не так!")</f>
        <v>-</v>
      </c>
      <c r="AC52" s="19" t="s">
        <v>165</v>
      </c>
      <c r="AD52" s="115"/>
    </row>
    <row r="53" customFormat="false" ht="12.75" hidden="false" customHeight="true" outlineLevel="0" collapsed="false">
      <c r="A53" s="82"/>
      <c r="B53" s="83"/>
      <c r="C53" s="51" t="s">
        <v>1</v>
      </c>
      <c r="D53" s="51" t="s">
        <v>580</v>
      </c>
      <c r="E53" s="194" t="n">
        <f aca="false">NETWORKDAYS(Итого!C$2,Отчёт!C$2,Итого!C$3)</f>
        <v>18</v>
      </c>
      <c r="F53" s="155" t="n">
        <v>0.583333333333333</v>
      </c>
      <c r="G53" s="151" t="n">
        <v>1</v>
      </c>
      <c r="H53" s="97" t="n">
        <f aca="false">G53*F53</f>
        <v>0.583333333333333</v>
      </c>
      <c r="I53" s="98" t="n">
        <v>11</v>
      </c>
      <c r="J53" s="99" t="n">
        <f aca="false">H53*E53</f>
        <v>10.5</v>
      </c>
      <c r="K53" s="111" t="n">
        <v>130</v>
      </c>
      <c r="L53" s="141" t="n">
        <f aca="false">K53*J53</f>
        <v>1365</v>
      </c>
      <c r="M53" s="51"/>
      <c r="N53" s="197" t="n">
        <v>43185</v>
      </c>
      <c r="O53" s="200" t="n">
        <v>9</v>
      </c>
      <c r="P53" s="185" t="n">
        <v>1</v>
      </c>
      <c r="Q53" s="185" t="n">
        <v>1</v>
      </c>
      <c r="R53" s="185" t="n">
        <v>1</v>
      </c>
      <c r="S53" s="185" t="n">
        <v>1</v>
      </c>
      <c r="T53" s="185" t="n">
        <v>1</v>
      </c>
      <c r="U53" s="185" t="n">
        <v>1</v>
      </c>
      <c r="V53" s="185" t="n">
        <v>1</v>
      </c>
      <c r="W53" s="185" t="n">
        <v>1</v>
      </c>
      <c r="X53" s="185" t="n">
        <v>1</v>
      </c>
      <c r="Y53" s="126" t="n">
        <f aca="false">COUNTIF(P53:X53,1)</f>
        <v>9</v>
      </c>
      <c r="Z53" s="91" t="n">
        <f aca="false">Y53/O53</f>
        <v>1</v>
      </c>
      <c r="AA53" s="79"/>
      <c r="AB53" s="19" t="str">
        <f aca="false">IF(OR(AND(E53&gt;0,Z53&gt;0),AND(E53=0,Z53=0)),"-","Что-то не так!")</f>
        <v>-</v>
      </c>
      <c r="AD53" s="115"/>
    </row>
    <row r="54" customFormat="false" ht="12.75" hidden="false" customHeight="true" outlineLevel="0" collapsed="false">
      <c r="A54" s="82"/>
      <c r="B54" s="83"/>
      <c r="C54" s="51" t="s">
        <v>1</v>
      </c>
      <c r="D54" s="51" t="s">
        <v>581</v>
      </c>
      <c r="E54" s="194" t="n">
        <f aca="false">NETWORKDAYS(Итого!C$2,Отчёт!C$2,Итого!C$3)</f>
        <v>18</v>
      </c>
      <c r="F54" s="155" t="n">
        <v>0.583333333333333</v>
      </c>
      <c r="G54" s="151" t="n">
        <v>1</v>
      </c>
      <c r="H54" s="97" t="n">
        <f aca="false">G54*F54</f>
        <v>0.583333333333333</v>
      </c>
      <c r="I54" s="98" t="n">
        <v>11</v>
      </c>
      <c r="J54" s="99" t="n">
        <f aca="false">H54*E54</f>
        <v>10.5</v>
      </c>
      <c r="K54" s="111" t="n">
        <v>130</v>
      </c>
      <c r="L54" s="141" t="n">
        <f aca="false">K54*J54</f>
        <v>1365</v>
      </c>
      <c r="M54" s="51"/>
      <c r="N54" s="197" t="n">
        <v>43185</v>
      </c>
      <c r="O54" s="200" t="n">
        <v>9</v>
      </c>
      <c r="P54" s="185" t="n">
        <v>1</v>
      </c>
      <c r="Q54" s="185" t="n">
        <v>1</v>
      </c>
      <c r="R54" s="185" t="n">
        <v>1</v>
      </c>
      <c r="S54" s="185" t="n">
        <v>1</v>
      </c>
      <c r="T54" s="185" t="n">
        <v>1</v>
      </c>
      <c r="U54" s="185" t="n">
        <v>1</v>
      </c>
      <c r="V54" s="185" t="n">
        <v>1</v>
      </c>
      <c r="W54" s="185" t="n">
        <v>1</v>
      </c>
      <c r="X54" s="185" t="n">
        <v>1</v>
      </c>
      <c r="Y54" s="126" t="n">
        <f aca="false">COUNTIF(P54:X54,1)</f>
        <v>9</v>
      </c>
      <c r="Z54" s="91" t="n">
        <f aca="false">Y54/O54</f>
        <v>1</v>
      </c>
      <c r="AA54" s="79"/>
      <c r="AB54" s="19" t="str">
        <f aca="false">IF(OR(AND(E54&gt;0,Z54&gt;0),AND(E54=0,Z54=0)),"-","Что-то не так!")</f>
        <v>-</v>
      </c>
      <c r="AC54" s="19" t="s">
        <v>165</v>
      </c>
      <c r="AD54" s="115"/>
    </row>
    <row r="55" customFormat="false" ht="12.75" hidden="false" customHeight="true" outlineLevel="0" collapsed="false">
      <c r="A55" s="82"/>
      <c r="B55" s="83"/>
      <c r="C55" s="51" t="s">
        <v>1</v>
      </c>
      <c r="D55" s="51" t="s">
        <v>582</v>
      </c>
      <c r="E55" s="194" t="n">
        <f aca="false">NETWORKDAYS(Итого!C$2,Отчёт!C$2,Итого!C$3)</f>
        <v>18</v>
      </c>
      <c r="F55" s="155" t="n">
        <v>0.583333333333333</v>
      </c>
      <c r="G55" s="151" t="n">
        <v>1</v>
      </c>
      <c r="H55" s="97" t="n">
        <f aca="false">G55*F55</f>
        <v>0.583333333333333</v>
      </c>
      <c r="I55" s="98" t="n">
        <v>11</v>
      </c>
      <c r="J55" s="99" t="n">
        <f aca="false">H55*E55</f>
        <v>10.5</v>
      </c>
      <c r="K55" s="111" t="n">
        <v>130</v>
      </c>
      <c r="L55" s="141" t="n">
        <f aca="false">K55*J55</f>
        <v>1365</v>
      </c>
      <c r="M55" s="51"/>
      <c r="N55" s="197" t="n">
        <v>43185</v>
      </c>
      <c r="O55" s="200" t="n">
        <v>9</v>
      </c>
      <c r="P55" s="185" t="n">
        <v>1</v>
      </c>
      <c r="Q55" s="185" t="n">
        <v>1</v>
      </c>
      <c r="R55" s="185" t="n">
        <v>1</v>
      </c>
      <c r="S55" s="185" t="n">
        <v>1</v>
      </c>
      <c r="T55" s="185" t="n">
        <v>1</v>
      </c>
      <c r="U55" s="185" t="n">
        <v>1</v>
      </c>
      <c r="V55" s="185" t="n">
        <v>1</v>
      </c>
      <c r="W55" s="185" t="n">
        <v>1</v>
      </c>
      <c r="X55" s="185" t="n">
        <v>1</v>
      </c>
      <c r="Y55" s="126" t="n">
        <f aca="false">COUNTIF(P55:X55,1)</f>
        <v>9</v>
      </c>
      <c r="Z55" s="91" t="n">
        <f aca="false">Y55/O55</f>
        <v>1</v>
      </c>
      <c r="AA55" s="79"/>
      <c r="AB55" s="19" t="str">
        <f aca="false">IF(OR(AND(E55&gt;0,Z55&gt;0),AND(E55=0,Z55=0)),"-","Что-то не так!")</f>
        <v>-</v>
      </c>
      <c r="AC55" s="19" t="s">
        <v>165</v>
      </c>
      <c r="AD55" s="115"/>
    </row>
    <row r="56" customFormat="false" ht="12.75" hidden="false" customHeight="true" outlineLevel="0" collapsed="false">
      <c r="A56" s="82"/>
      <c r="B56" s="83"/>
      <c r="C56" s="51" t="s">
        <v>1</v>
      </c>
      <c r="D56" s="51" t="s">
        <v>583</v>
      </c>
      <c r="E56" s="194" t="n">
        <f aca="false">NETWORKDAYS(Итого!C$2,Отчёт!C$2,Итого!C$3)</f>
        <v>18</v>
      </c>
      <c r="F56" s="155" t="n">
        <v>0.583333333333333</v>
      </c>
      <c r="G56" s="151" t="n">
        <v>1</v>
      </c>
      <c r="H56" s="97" t="n">
        <f aca="false">G56*F56</f>
        <v>0.583333333333333</v>
      </c>
      <c r="I56" s="98" t="n">
        <v>11</v>
      </c>
      <c r="J56" s="99" t="n">
        <f aca="false">H56*E56</f>
        <v>10.5</v>
      </c>
      <c r="K56" s="111" t="n">
        <v>130</v>
      </c>
      <c r="L56" s="141" t="n">
        <f aca="false">K56*J56</f>
        <v>1365</v>
      </c>
      <c r="M56" s="51"/>
      <c r="N56" s="197" t="n">
        <v>43185</v>
      </c>
      <c r="O56" s="200" t="n">
        <v>9</v>
      </c>
      <c r="P56" s="185" t="n">
        <v>1</v>
      </c>
      <c r="Q56" s="185" t="n">
        <v>1</v>
      </c>
      <c r="R56" s="185" t="n">
        <v>1</v>
      </c>
      <c r="S56" s="185" t="n">
        <v>1</v>
      </c>
      <c r="T56" s="185" t="n">
        <v>1</v>
      </c>
      <c r="U56" s="185" t="n">
        <v>1</v>
      </c>
      <c r="V56" s="185" t="n">
        <v>1</v>
      </c>
      <c r="W56" s="185" t="n">
        <v>1</v>
      </c>
      <c r="X56" s="185" t="n">
        <v>1</v>
      </c>
      <c r="Y56" s="126" t="n">
        <f aca="false">COUNTIF(P56:X56,1)</f>
        <v>9</v>
      </c>
      <c r="Z56" s="91" t="n">
        <f aca="false">Y56/O56</f>
        <v>1</v>
      </c>
      <c r="AA56" s="79"/>
      <c r="AB56" s="19" t="str">
        <f aca="false">IF(OR(AND(E56&gt;0,Z56&gt;0),AND(E56=0,Z56=0)),"-","Что-то не так!")</f>
        <v>-</v>
      </c>
      <c r="AD56" s="115"/>
    </row>
    <row r="57" customFormat="false" ht="12.75" hidden="false" customHeight="true" outlineLevel="0" collapsed="false">
      <c r="A57" s="82"/>
      <c r="B57" s="83"/>
      <c r="C57" s="51" t="s">
        <v>1</v>
      </c>
      <c r="D57" s="51" t="s">
        <v>584</v>
      </c>
      <c r="E57" s="194" t="n">
        <f aca="false">NETWORKDAYS(Итого!C$2,Отчёт!C$2,Итого!C$3)-1-1</f>
        <v>16</v>
      </c>
      <c r="F57" s="155" t="n">
        <v>0.583333333333333</v>
      </c>
      <c r="G57" s="151" t="n">
        <v>1</v>
      </c>
      <c r="H57" s="97" t="n">
        <f aca="false">G57*F57</f>
        <v>0.583333333333333</v>
      </c>
      <c r="I57" s="98" t="n">
        <v>11</v>
      </c>
      <c r="J57" s="99" t="n">
        <f aca="false">H57*E57</f>
        <v>9.33333333333333</v>
      </c>
      <c r="K57" s="111" t="n">
        <v>130</v>
      </c>
      <c r="L57" s="141" t="n">
        <f aca="false">K57*J57</f>
        <v>1213.33333333333</v>
      </c>
      <c r="M57" s="51"/>
      <c r="N57" s="197" t="n">
        <v>43185</v>
      </c>
      <c r="O57" s="200" t="n">
        <v>9</v>
      </c>
      <c r="P57" s="185" t="n">
        <v>1</v>
      </c>
      <c r="Q57" s="185" t="n">
        <v>0</v>
      </c>
      <c r="R57" s="185" t="n">
        <v>1</v>
      </c>
      <c r="S57" s="185" t="n">
        <v>1</v>
      </c>
      <c r="T57" s="185" t="n">
        <v>1</v>
      </c>
      <c r="U57" s="185" t="n">
        <v>1</v>
      </c>
      <c r="V57" s="185" t="n">
        <v>1</v>
      </c>
      <c r="W57" s="185" t="n">
        <v>1</v>
      </c>
      <c r="X57" s="185" t="n">
        <v>1</v>
      </c>
      <c r="Y57" s="126" t="n">
        <f aca="false">COUNTIF(P57:X57,1)</f>
        <v>8</v>
      </c>
      <c r="Z57" s="91" t="n">
        <f aca="false">Y57/O57</f>
        <v>0.888888888888889</v>
      </c>
      <c r="AA57" s="94" t="s">
        <v>262</v>
      </c>
      <c r="AB57" s="19" t="str">
        <f aca="false">IF(OR(AND(E57&gt;0,Z57&gt;0),AND(E57=0,Z57=0)),"-","Что-то не так!")</f>
        <v>-</v>
      </c>
      <c r="AD57" s="115"/>
    </row>
    <row r="58" customFormat="false" ht="12.75" hidden="false" customHeight="true" outlineLevel="0" collapsed="false">
      <c r="A58" s="82"/>
      <c r="B58" s="83"/>
      <c r="C58" s="51" t="s">
        <v>1</v>
      </c>
      <c r="D58" s="51" t="s">
        <v>585</v>
      </c>
      <c r="E58" s="194" t="n">
        <f aca="false">NETWORKDAYS(Итого!C$2,Отчёт!C$2,Итого!C$3)</f>
        <v>18</v>
      </c>
      <c r="F58" s="155" t="n">
        <v>0.583333333333333</v>
      </c>
      <c r="G58" s="151" t="n">
        <v>1</v>
      </c>
      <c r="H58" s="97" t="n">
        <f aca="false">G58*F58</f>
        <v>0.583333333333333</v>
      </c>
      <c r="I58" s="98" t="n">
        <v>11</v>
      </c>
      <c r="J58" s="99" t="n">
        <f aca="false">H58*E58</f>
        <v>10.5</v>
      </c>
      <c r="K58" s="111" t="n">
        <v>130</v>
      </c>
      <c r="L58" s="141" t="n">
        <f aca="false">K58*J58</f>
        <v>1365</v>
      </c>
      <c r="M58" s="51"/>
      <c r="N58" s="197" t="n">
        <v>43185</v>
      </c>
      <c r="O58" s="200" t="n">
        <v>9</v>
      </c>
      <c r="P58" s="185" t="n">
        <v>1</v>
      </c>
      <c r="Q58" s="185" t="n">
        <v>1</v>
      </c>
      <c r="R58" s="185" t="n">
        <v>1</v>
      </c>
      <c r="S58" s="185" t="n">
        <v>1</v>
      </c>
      <c r="T58" s="185" t="n">
        <v>1</v>
      </c>
      <c r="U58" s="185" t="n">
        <v>1</v>
      </c>
      <c r="V58" s="185" t="n">
        <v>1</v>
      </c>
      <c r="W58" s="185" t="n">
        <v>1</v>
      </c>
      <c r="X58" s="185" t="n">
        <v>1</v>
      </c>
      <c r="Y58" s="126" t="n">
        <f aca="false">COUNTIF(P58:X58,1)</f>
        <v>9</v>
      </c>
      <c r="Z58" s="91" t="n">
        <f aca="false">Y58/O58</f>
        <v>1</v>
      </c>
      <c r="AA58" s="79"/>
      <c r="AB58" s="19" t="str">
        <f aca="false">IF(OR(AND(E58&gt;0,Z58&gt;0),AND(E58=0,Z58=0)),"-","Что-то не так!")</f>
        <v>-</v>
      </c>
      <c r="AD58" s="115"/>
    </row>
    <row r="59" customFormat="false" ht="12.75" hidden="false" customHeight="true" outlineLevel="0" collapsed="false">
      <c r="A59" s="82"/>
      <c r="B59" s="83"/>
      <c r="C59" s="51" t="s">
        <v>1</v>
      </c>
      <c r="D59" s="51" t="s">
        <v>586</v>
      </c>
      <c r="E59" s="194" t="n">
        <f aca="false">NETWORKDAYS(Итого!C$2,Отчёт!C$2,Итого!C$3)</f>
        <v>18</v>
      </c>
      <c r="F59" s="155" t="n">
        <v>0.583333333333333</v>
      </c>
      <c r="G59" s="151" t="n">
        <v>1</v>
      </c>
      <c r="H59" s="97" t="n">
        <f aca="false">G59*F59</f>
        <v>0.583333333333333</v>
      </c>
      <c r="I59" s="98" t="n">
        <v>11</v>
      </c>
      <c r="J59" s="99" t="n">
        <f aca="false">H59*E59</f>
        <v>10.5</v>
      </c>
      <c r="K59" s="111" t="n">
        <v>130</v>
      </c>
      <c r="L59" s="141" t="n">
        <f aca="false">K59*J59</f>
        <v>1365</v>
      </c>
      <c r="M59" s="51"/>
      <c r="N59" s="197" t="n">
        <v>43185</v>
      </c>
      <c r="O59" s="200" t="n">
        <v>9</v>
      </c>
      <c r="P59" s="185" t="n">
        <v>1</v>
      </c>
      <c r="Q59" s="185" t="n">
        <v>1</v>
      </c>
      <c r="R59" s="185" t="n">
        <v>1</v>
      </c>
      <c r="S59" s="185" t="n">
        <v>1</v>
      </c>
      <c r="T59" s="185" t="n">
        <v>1</v>
      </c>
      <c r="U59" s="185" t="n">
        <v>1</v>
      </c>
      <c r="V59" s="185" t="n">
        <v>1</v>
      </c>
      <c r="W59" s="185" t="n">
        <v>1</v>
      </c>
      <c r="X59" s="185" t="n">
        <v>1</v>
      </c>
      <c r="Y59" s="126" t="n">
        <f aca="false">COUNTIF(P59:X59,1)</f>
        <v>9</v>
      </c>
      <c r="Z59" s="91" t="n">
        <f aca="false">Y59/O59</f>
        <v>1</v>
      </c>
      <c r="AA59" s="104"/>
      <c r="AB59" s="19" t="str">
        <f aca="false">IF(OR(AND(E59&gt;0,Z59&gt;0),AND(E59=0,Z59=0)),"-","Что-то не так!")</f>
        <v>-</v>
      </c>
      <c r="AC59" s="19" t="s">
        <v>165</v>
      </c>
      <c r="AD59" s="115"/>
    </row>
    <row r="60" customFormat="false" ht="12.75" hidden="false" customHeight="true" outlineLevel="0" collapsed="false">
      <c r="A60" s="82"/>
      <c r="B60" s="83"/>
      <c r="C60" s="51" t="s">
        <v>1</v>
      </c>
      <c r="D60" s="51" t="s">
        <v>587</v>
      </c>
      <c r="E60" s="194" t="n">
        <f aca="false">NETWORKDAYS(Итого!C$2,Отчёт!C$2,Итого!C$3)</f>
        <v>18</v>
      </c>
      <c r="F60" s="155" t="n">
        <v>0.583333333333333</v>
      </c>
      <c r="G60" s="151" t="n">
        <v>1</v>
      </c>
      <c r="H60" s="97" t="n">
        <f aca="false">G60*F60</f>
        <v>0.583333333333333</v>
      </c>
      <c r="I60" s="98" t="n">
        <v>11</v>
      </c>
      <c r="J60" s="99" t="n">
        <f aca="false">H60*E60</f>
        <v>10.5</v>
      </c>
      <c r="K60" s="111" t="n">
        <v>130</v>
      </c>
      <c r="L60" s="141" t="n">
        <f aca="false">K60*J60</f>
        <v>1365</v>
      </c>
      <c r="M60" s="51"/>
      <c r="N60" s="197" t="n">
        <v>43185</v>
      </c>
      <c r="O60" s="200" t="n">
        <v>9</v>
      </c>
      <c r="P60" s="185" t="n">
        <v>1</v>
      </c>
      <c r="Q60" s="185" t="n">
        <v>1</v>
      </c>
      <c r="R60" s="185" t="n">
        <v>1</v>
      </c>
      <c r="S60" s="185" t="n">
        <v>1</v>
      </c>
      <c r="T60" s="185" t="n">
        <v>1</v>
      </c>
      <c r="U60" s="185" t="n">
        <v>1</v>
      </c>
      <c r="V60" s="185" t="n">
        <v>1</v>
      </c>
      <c r="W60" s="185" t="n">
        <v>1</v>
      </c>
      <c r="X60" s="185" t="n">
        <v>1</v>
      </c>
      <c r="Y60" s="126" t="n">
        <f aca="false">COUNTIF(P60:X60,1)</f>
        <v>9</v>
      </c>
      <c r="Z60" s="91" t="n">
        <f aca="false">Y60/O60</f>
        <v>1</v>
      </c>
      <c r="AA60" s="104"/>
      <c r="AB60" s="19" t="str">
        <f aca="false">IF(OR(AND(E60&gt;0,Z60&gt;0),AND(E60=0,Z60=0)),"-","Что-то не так!")</f>
        <v>-</v>
      </c>
      <c r="AD60" s="115"/>
    </row>
    <row r="61" customFormat="false" ht="12.75" hidden="false" customHeight="true" outlineLevel="0" collapsed="false">
      <c r="A61" s="82"/>
      <c r="B61" s="83"/>
      <c r="C61" s="51" t="s">
        <v>1</v>
      </c>
      <c r="D61" s="51" t="s">
        <v>588</v>
      </c>
      <c r="E61" s="194" t="n">
        <f aca="false">NETWORKDAYS(Итого!C$2,Отчёт!C$2,Итого!C$3)</f>
        <v>18</v>
      </c>
      <c r="F61" s="155" t="n">
        <v>0.583333333333333</v>
      </c>
      <c r="G61" s="151" t="n">
        <v>1</v>
      </c>
      <c r="H61" s="97" t="n">
        <f aca="false">G61*F61</f>
        <v>0.583333333333333</v>
      </c>
      <c r="I61" s="98" t="n">
        <v>11</v>
      </c>
      <c r="J61" s="99" t="n">
        <f aca="false">H61*E61</f>
        <v>10.5</v>
      </c>
      <c r="K61" s="111" t="n">
        <v>130</v>
      </c>
      <c r="L61" s="141" t="n">
        <f aca="false">K61*J61</f>
        <v>1365</v>
      </c>
      <c r="M61" s="51"/>
      <c r="N61" s="197" t="n">
        <v>43185</v>
      </c>
      <c r="O61" s="200" t="n">
        <v>9</v>
      </c>
      <c r="P61" s="185" t="n">
        <v>1</v>
      </c>
      <c r="Q61" s="185" t="n">
        <v>1</v>
      </c>
      <c r="R61" s="185" t="n">
        <v>1</v>
      </c>
      <c r="S61" s="185" t="n">
        <v>1</v>
      </c>
      <c r="T61" s="185" t="n">
        <v>1</v>
      </c>
      <c r="U61" s="185" t="n">
        <v>1</v>
      </c>
      <c r="V61" s="185" t="n">
        <v>1</v>
      </c>
      <c r="W61" s="185" t="n">
        <v>1</v>
      </c>
      <c r="X61" s="185" t="n">
        <v>1</v>
      </c>
      <c r="Y61" s="126" t="n">
        <f aca="false">COUNTIF(P61:X61,1)</f>
        <v>9</v>
      </c>
      <c r="Z61" s="91" t="n">
        <f aca="false">Y61/O61</f>
        <v>1</v>
      </c>
      <c r="AA61" s="79"/>
      <c r="AB61" s="19" t="str">
        <f aca="false">IF(OR(AND(E61&gt;0,Z61&gt;0),AND(E61=0,Z61=0)),"-","Что-то не так!")</f>
        <v>-</v>
      </c>
      <c r="AD61" s="115"/>
    </row>
    <row r="62" customFormat="false" ht="12.75" hidden="false" customHeight="true" outlineLevel="0" collapsed="false">
      <c r="A62" s="82"/>
      <c r="B62" s="83"/>
      <c r="C62" s="51" t="s">
        <v>1</v>
      </c>
      <c r="D62" s="51" t="s">
        <v>589</v>
      </c>
      <c r="E62" s="194" t="n">
        <f aca="false">NETWORKDAYS(Итого!C$2,Отчёт!C$2,Итого!C$3)</f>
        <v>18</v>
      </c>
      <c r="F62" s="155" t="n">
        <v>0.583333333333333</v>
      </c>
      <c r="G62" s="151" t="n">
        <v>1</v>
      </c>
      <c r="H62" s="97" t="n">
        <f aca="false">G62*F62</f>
        <v>0.583333333333333</v>
      </c>
      <c r="I62" s="98" t="n">
        <v>11</v>
      </c>
      <c r="J62" s="99" t="n">
        <f aca="false">H62*E62</f>
        <v>10.5</v>
      </c>
      <c r="K62" s="111" t="n">
        <v>130</v>
      </c>
      <c r="L62" s="141" t="n">
        <f aca="false">K62*J62</f>
        <v>1365</v>
      </c>
      <c r="M62" s="51"/>
      <c r="N62" s="197" t="n">
        <v>43185</v>
      </c>
      <c r="O62" s="200" t="n">
        <v>9</v>
      </c>
      <c r="P62" s="185" t="n">
        <v>1</v>
      </c>
      <c r="Q62" s="185" t="n">
        <v>1</v>
      </c>
      <c r="R62" s="185" t="n">
        <v>1</v>
      </c>
      <c r="S62" s="185" t="n">
        <v>1</v>
      </c>
      <c r="T62" s="185" t="n">
        <v>1</v>
      </c>
      <c r="U62" s="185" t="n">
        <v>1</v>
      </c>
      <c r="V62" s="185" t="n">
        <v>1</v>
      </c>
      <c r="W62" s="185" t="n">
        <v>1</v>
      </c>
      <c r="X62" s="185" t="n">
        <v>1</v>
      </c>
      <c r="Y62" s="126" t="n">
        <f aca="false">COUNTIF(P62:X62,1)</f>
        <v>9</v>
      </c>
      <c r="Z62" s="91" t="n">
        <f aca="false">Y62/O62</f>
        <v>1</v>
      </c>
      <c r="AA62" s="104"/>
      <c r="AB62" s="19" t="str">
        <f aca="false">IF(OR(AND(E62&gt;0,Z62&gt;0),AND(E62=0,Z62=0)),"-","Что-то не так!")</f>
        <v>-</v>
      </c>
      <c r="AC62" s="19" t="s">
        <v>165</v>
      </c>
      <c r="AD62" s="115"/>
    </row>
    <row r="63" customFormat="false" ht="12.75" hidden="false" customHeight="true" outlineLevel="0" collapsed="false">
      <c r="A63" s="82"/>
      <c r="B63" s="83"/>
      <c r="C63" s="51" t="s">
        <v>1</v>
      </c>
      <c r="D63" s="51" t="s">
        <v>590</v>
      </c>
      <c r="E63" s="194" t="n">
        <f aca="false">NETWORKDAYS(Итого!C$2,Отчёт!C$2,Итого!C$3)</f>
        <v>18</v>
      </c>
      <c r="F63" s="155" t="n">
        <v>0.583333333333333</v>
      </c>
      <c r="G63" s="151" t="n">
        <v>1</v>
      </c>
      <c r="H63" s="97" t="n">
        <f aca="false">G63*F63</f>
        <v>0.583333333333333</v>
      </c>
      <c r="I63" s="98" t="n">
        <v>11</v>
      </c>
      <c r="J63" s="99" t="n">
        <f aca="false">H63*E63</f>
        <v>10.5</v>
      </c>
      <c r="K63" s="111" t="n">
        <v>130</v>
      </c>
      <c r="L63" s="141" t="n">
        <f aca="false">K63*J63</f>
        <v>1365</v>
      </c>
      <c r="M63" s="51"/>
      <c r="N63" s="197" t="n">
        <v>43185</v>
      </c>
      <c r="O63" s="200" t="n">
        <v>9</v>
      </c>
      <c r="P63" s="185" t="n">
        <v>1</v>
      </c>
      <c r="Q63" s="185" t="n">
        <v>1</v>
      </c>
      <c r="R63" s="185" t="n">
        <v>1</v>
      </c>
      <c r="S63" s="185" t="n">
        <v>0</v>
      </c>
      <c r="T63" s="185" t="n">
        <v>1</v>
      </c>
      <c r="U63" s="185" t="n">
        <v>1</v>
      </c>
      <c r="V63" s="185" t="n">
        <v>1</v>
      </c>
      <c r="W63" s="185" t="n">
        <v>1</v>
      </c>
      <c r="X63" s="185" t="n">
        <v>0</v>
      </c>
      <c r="Y63" s="126" t="n">
        <f aca="false">COUNTIF(P63:X63,1)</f>
        <v>7</v>
      </c>
      <c r="Z63" s="91" t="n">
        <f aca="false">Y63/O63</f>
        <v>0.777777777777778</v>
      </c>
      <c r="AA63" s="104" t="s">
        <v>591</v>
      </c>
      <c r="AB63" s="19" t="str">
        <f aca="false">IF(OR(AND(E63&gt;0,Z63&gt;0),AND(E63=0,Z63=0)),"-","Что-то не так!")</f>
        <v>-</v>
      </c>
      <c r="AD63" s="115"/>
    </row>
    <row r="64" customFormat="false" ht="12.75" hidden="false" customHeight="true" outlineLevel="0" collapsed="false">
      <c r="A64" s="82"/>
      <c r="B64" s="83"/>
      <c r="C64" s="51" t="s">
        <v>1</v>
      </c>
      <c r="D64" s="51" t="s">
        <v>592</v>
      </c>
      <c r="E64" s="194" t="n">
        <f aca="false">NETWORKDAYS(Итого!C$2,Отчёт!C$2,Итого!C$3)</f>
        <v>18</v>
      </c>
      <c r="F64" s="155" t="n">
        <v>0.583333333333333</v>
      </c>
      <c r="G64" s="151" t="n">
        <v>1</v>
      </c>
      <c r="H64" s="97" t="n">
        <f aca="false">G64*F64</f>
        <v>0.583333333333333</v>
      </c>
      <c r="I64" s="98" t="n">
        <v>11</v>
      </c>
      <c r="J64" s="99" t="n">
        <f aca="false">H64*E64</f>
        <v>10.5</v>
      </c>
      <c r="K64" s="111" t="n">
        <v>130</v>
      </c>
      <c r="L64" s="141" t="n">
        <f aca="false">K64*J64</f>
        <v>1365</v>
      </c>
      <c r="M64" s="51"/>
      <c r="N64" s="197" t="n">
        <v>43185</v>
      </c>
      <c r="O64" s="200" t="n">
        <v>9</v>
      </c>
      <c r="P64" s="185" t="n">
        <v>1</v>
      </c>
      <c r="Q64" s="185" t="n">
        <v>1</v>
      </c>
      <c r="R64" s="185" t="n">
        <v>1</v>
      </c>
      <c r="S64" s="185" t="n">
        <v>1</v>
      </c>
      <c r="T64" s="185" t="n">
        <v>1</v>
      </c>
      <c r="U64" s="185" t="n">
        <v>1</v>
      </c>
      <c r="V64" s="185" t="n">
        <v>1</v>
      </c>
      <c r="W64" s="185" t="n">
        <v>1</v>
      </c>
      <c r="X64" s="185" t="n">
        <v>1</v>
      </c>
      <c r="Y64" s="126" t="n">
        <f aca="false">COUNTIF(P64:X64,1)</f>
        <v>9</v>
      </c>
      <c r="Z64" s="91" t="n">
        <f aca="false">Y64/O64</f>
        <v>1</v>
      </c>
      <c r="AA64" s="79"/>
      <c r="AB64" s="19" t="str">
        <f aca="false">IF(OR(AND(E64&gt;0,Z64&gt;0),AND(E64=0,Z64=0)),"-","Что-то не так!")</f>
        <v>-</v>
      </c>
      <c r="AD64" s="115"/>
    </row>
    <row r="65" customFormat="false" ht="12.75" hidden="false" customHeight="true" outlineLevel="0" collapsed="false">
      <c r="A65" s="82"/>
      <c r="B65" s="83"/>
      <c r="C65" s="51" t="s">
        <v>1</v>
      </c>
      <c r="D65" s="51" t="s">
        <v>593</v>
      </c>
      <c r="E65" s="194" t="n">
        <f aca="false">NETWORKDAYS(Итого!C$2,Отчёт!C$2,Итого!C$3)</f>
        <v>18</v>
      </c>
      <c r="F65" s="155" t="n">
        <v>0.583333333333333</v>
      </c>
      <c r="G65" s="151" t="n">
        <v>1</v>
      </c>
      <c r="H65" s="97" t="n">
        <f aca="false">G65*F65</f>
        <v>0.583333333333333</v>
      </c>
      <c r="I65" s="98" t="n">
        <v>11</v>
      </c>
      <c r="J65" s="99" t="n">
        <f aca="false">H65*E65</f>
        <v>10.5</v>
      </c>
      <c r="K65" s="111" t="n">
        <v>130</v>
      </c>
      <c r="L65" s="141" t="n">
        <f aca="false">K65*J65</f>
        <v>1365</v>
      </c>
      <c r="M65" s="51"/>
      <c r="N65" s="197" t="n">
        <v>43185</v>
      </c>
      <c r="O65" s="200" t="n">
        <v>9</v>
      </c>
      <c r="P65" s="185" t="n">
        <v>1</v>
      </c>
      <c r="Q65" s="185" t="n">
        <v>0</v>
      </c>
      <c r="R65" s="185" t="n">
        <v>1</v>
      </c>
      <c r="S65" s="185" t="n">
        <v>0</v>
      </c>
      <c r="T65" s="185" t="n">
        <v>0</v>
      </c>
      <c r="U65" s="185" t="n">
        <v>1</v>
      </c>
      <c r="V65" s="185" t="n">
        <v>1</v>
      </c>
      <c r="W65" s="185" t="n">
        <v>1</v>
      </c>
      <c r="X65" s="185" t="n">
        <v>1</v>
      </c>
      <c r="Y65" s="126" t="n">
        <f aca="false">COUNTIF(P65:X65,1)</f>
        <v>6</v>
      </c>
      <c r="Z65" s="91" t="n">
        <f aca="false">Y65/O65</f>
        <v>0.666666666666667</v>
      </c>
      <c r="AA65" s="79" t="s">
        <v>141</v>
      </c>
      <c r="AB65" s="19" t="str">
        <f aca="false">IF(OR(AND(E65&gt;0,Z65&gt;0),AND(E65=0,Z65=0)),"-","Что-то не так!")</f>
        <v>-</v>
      </c>
      <c r="AD65" s="115"/>
    </row>
    <row r="66" customFormat="false" ht="12.75" hidden="false" customHeight="true" outlineLevel="0" collapsed="false">
      <c r="A66" s="82"/>
      <c r="B66" s="83"/>
      <c r="C66" s="51" t="s">
        <v>1</v>
      </c>
      <c r="D66" s="51" t="s">
        <v>594</v>
      </c>
      <c r="E66" s="194" t="n">
        <f aca="false">NETWORKDAYS(Итого!C$2,Отчёт!C$2,Итого!C$3)</f>
        <v>18</v>
      </c>
      <c r="F66" s="155" t="n">
        <v>0.583333333333333</v>
      </c>
      <c r="G66" s="151" t="n">
        <v>1</v>
      </c>
      <c r="H66" s="97" t="n">
        <f aca="false">G66*F66</f>
        <v>0.583333333333333</v>
      </c>
      <c r="I66" s="98" t="n">
        <v>11</v>
      </c>
      <c r="J66" s="99" t="n">
        <f aca="false">H66*E66</f>
        <v>10.5</v>
      </c>
      <c r="K66" s="111" t="n">
        <v>130</v>
      </c>
      <c r="L66" s="141" t="n">
        <f aca="false">K66*J66</f>
        <v>1365</v>
      </c>
      <c r="M66" s="51"/>
      <c r="N66" s="197" t="n">
        <v>43185</v>
      </c>
      <c r="O66" s="200" t="n">
        <v>9</v>
      </c>
      <c r="P66" s="185" t="n">
        <v>1</v>
      </c>
      <c r="Q66" s="185" t="n">
        <v>1</v>
      </c>
      <c r="R66" s="185" t="n">
        <v>1</v>
      </c>
      <c r="S66" s="185" t="n">
        <v>1</v>
      </c>
      <c r="T66" s="185" t="n">
        <v>1</v>
      </c>
      <c r="U66" s="185" t="n">
        <v>1</v>
      </c>
      <c r="V66" s="185" t="n">
        <v>1</v>
      </c>
      <c r="W66" s="185" t="n">
        <v>1</v>
      </c>
      <c r="X66" s="185" t="n">
        <v>1</v>
      </c>
      <c r="Y66" s="126" t="n">
        <f aca="false">COUNTIF(P66:X66,1)</f>
        <v>9</v>
      </c>
      <c r="Z66" s="91" t="n">
        <f aca="false">Y66/O66</f>
        <v>1</v>
      </c>
      <c r="AA66" s="79"/>
      <c r="AB66" s="19" t="str">
        <f aca="false">IF(OR(AND(E66&gt;0,Z66&gt;0),AND(E66=0,Z66=0)),"-","Что-то не так!")</f>
        <v>-</v>
      </c>
      <c r="AD66" s="115"/>
    </row>
    <row r="67" customFormat="false" ht="12.75" hidden="false" customHeight="true" outlineLevel="0" collapsed="false">
      <c r="A67" s="82"/>
      <c r="B67" s="83"/>
      <c r="C67" s="51" t="s">
        <v>1</v>
      </c>
      <c r="D67" s="51" t="s">
        <v>595</v>
      </c>
      <c r="E67" s="194" t="n">
        <f aca="false">NETWORKDAYS(Итого!C$2,Отчёт!C$2,Итого!C$3)</f>
        <v>18</v>
      </c>
      <c r="F67" s="155" t="n">
        <v>0.583333333333333</v>
      </c>
      <c r="G67" s="151" t="n">
        <v>1</v>
      </c>
      <c r="H67" s="97" t="n">
        <f aca="false">G67*F67</f>
        <v>0.583333333333333</v>
      </c>
      <c r="I67" s="98" t="n">
        <v>11</v>
      </c>
      <c r="J67" s="99" t="n">
        <f aca="false">H67*E67</f>
        <v>10.5</v>
      </c>
      <c r="K67" s="111" t="n">
        <v>130</v>
      </c>
      <c r="L67" s="141" t="n">
        <f aca="false">K67*J67</f>
        <v>1365</v>
      </c>
      <c r="M67" s="51"/>
      <c r="N67" s="197" t="n">
        <v>43185</v>
      </c>
      <c r="O67" s="200" t="n">
        <v>9</v>
      </c>
      <c r="P67" s="185" t="n">
        <v>1</v>
      </c>
      <c r="Q67" s="185" t="n">
        <v>1</v>
      </c>
      <c r="R67" s="185" t="n">
        <v>0</v>
      </c>
      <c r="S67" s="185" t="n">
        <v>0</v>
      </c>
      <c r="T67" s="185" t="n">
        <v>1</v>
      </c>
      <c r="U67" s="185" t="n">
        <v>1</v>
      </c>
      <c r="V67" s="185" t="n">
        <v>1</v>
      </c>
      <c r="W67" s="185" t="n">
        <v>1</v>
      </c>
      <c r="X67" s="185" t="n">
        <v>1</v>
      </c>
      <c r="Y67" s="126" t="n">
        <f aca="false">COUNTIF(P67:X67,1)</f>
        <v>7</v>
      </c>
      <c r="Z67" s="91" t="n">
        <f aca="false">Y67/O67</f>
        <v>0.777777777777778</v>
      </c>
      <c r="AA67" s="79" t="s">
        <v>596</v>
      </c>
      <c r="AB67" s="19" t="str">
        <f aca="false">IF(OR(AND(E67&gt;0,Z67&gt;0),AND(E67=0,Z67=0)),"-","Что-то не так!")</f>
        <v>-</v>
      </c>
      <c r="AD67" s="115"/>
    </row>
    <row r="68" customFormat="false" ht="12.75" hidden="false" customHeight="true" outlineLevel="0" collapsed="false">
      <c r="A68" s="82"/>
      <c r="B68" s="83"/>
      <c r="C68" s="51" t="s">
        <v>1</v>
      </c>
      <c r="D68" s="51" t="s">
        <v>597</v>
      </c>
      <c r="E68" s="194" t="n">
        <f aca="false">NETWORKDAYS(Итого!C$2,Отчёт!C$2,Итого!C$3)</f>
        <v>18</v>
      </c>
      <c r="F68" s="155" t="n">
        <v>0.583333333333333</v>
      </c>
      <c r="G68" s="151" t="n">
        <v>1</v>
      </c>
      <c r="H68" s="97" t="n">
        <f aca="false">G68*F68</f>
        <v>0.583333333333333</v>
      </c>
      <c r="I68" s="98" t="n">
        <v>11</v>
      </c>
      <c r="J68" s="99" t="n">
        <f aca="false">H68*E68</f>
        <v>10.5</v>
      </c>
      <c r="K68" s="111" t="n">
        <v>130</v>
      </c>
      <c r="L68" s="141" t="n">
        <f aca="false">K68*J68</f>
        <v>1365</v>
      </c>
      <c r="M68" s="51"/>
      <c r="N68" s="197" t="n">
        <v>43185</v>
      </c>
      <c r="O68" s="200" t="n">
        <v>9</v>
      </c>
      <c r="P68" s="185" t="n">
        <v>1</v>
      </c>
      <c r="Q68" s="185" t="n">
        <v>1</v>
      </c>
      <c r="R68" s="185" t="n">
        <v>1</v>
      </c>
      <c r="S68" s="185" t="n">
        <v>1</v>
      </c>
      <c r="T68" s="185" t="n">
        <v>1</v>
      </c>
      <c r="U68" s="185" t="n">
        <v>1</v>
      </c>
      <c r="V68" s="185" t="n">
        <v>1</v>
      </c>
      <c r="W68" s="185" t="n">
        <v>1</v>
      </c>
      <c r="X68" s="185" t="n">
        <v>1</v>
      </c>
      <c r="Y68" s="126" t="n">
        <f aca="false">COUNTIF(P68:X68,1)</f>
        <v>9</v>
      </c>
      <c r="Z68" s="91" t="n">
        <f aca="false">Y68/O68</f>
        <v>1</v>
      </c>
      <c r="AA68" s="79"/>
      <c r="AB68" s="19" t="str">
        <f aca="false">IF(OR(AND(E68&gt;0,Z68&gt;0),AND(E68=0,Z68=0)),"-","Что-то не так!")</f>
        <v>-</v>
      </c>
      <c r="AC68" s="19" t="s">
        <v>165</v>
      </c>
      <c r="AD68" s="115"/>
    </row>
    <row r="69" customFormat="false" ht="12.75" hidden="false" customHeight="true" outlineLevel="0" collapsed="false">
      <c r="A69" s="82"/>
      <c r="B69" s="83"/>
      <c r="C69" s="51" t="s">
        <v>1</v>
      </c>
      <c r="D69" s="51" t="s">
        <v>598</v>
      </c>
      <c r="E69" s="194" t="n">
        <f aca="false">NETWORKDAYS(Итого!C$2,Отчёт!C$2,Итого!C$3)</f>
        <v>18</v>
      </c>
      <c r="F69" s="155" t="n">
        <v>0.583333333333333</v>
      </c>
      <c r="G69" s="151" t="n">
        <v>1</v>
      </c>
      <c r="H69" s="97" t="n">
        <f aca="false">G69*F69</f>
        <v>0.583333333333333</v>
      </c>
      <c r="I69" s="98" t="n">
        <v>11</v>
      </c>
      <c r="J69" s="99" t="n">
        <f aca="false">H69*E69</f>
        <v>10.5</v>
      </c>
      <c r="K69" s="111" t="n">
        <v>130</v>
      </c>
      <c r="L69" s="141" t="n">
        <f aca="false">K69*J69</f>
        <v>1365</v>
      </c>
      <c r="M69" s="51"/>
      <c r="N69" s="197" t="n">
        <v>43185</v>
      </c>
      <c r="O69" s="200" t="n">
        <v>9</v>
      </c>
      <c r="P69" s="185" t="n">
        <v>1</v>
      </c>
      <c r="Q69" s="185" t="n">
        <v>1</v>
      </c>
      <c r="R69" s="185" t="n">
        <v>1</v>
      </c>
      <c r="S69" s="185" t="n">
        <v>1</v>
      </c>
      <c r="T69" s="185" t="n">
        <v>1</v>
      </c>
      <c r="U69" s="185" t="n">
        <v>1</v>
      </c>
      <c r="V69" s="185" t="n">
        <v>1</v>
      </c>
      <c r="W69" s="185" t="n">
        <v>1</v>
      </c>
      <c r="X69" s="185" t="n">
        <v>1</v>
      </c>
      <c r="Y69" s="126" t="n">
        <f aca="false">COUNTIF(P69:X69,1)</f>
        <v>9</v>
      </c>
      <c r="Z69" s="91" t="n">
        <f aca="false">Y69/O69</f>
        <v>1</v>
      </c>
      <c r="AA69" s="79"/>
      <c r="AB69" s="19" t="str">
        <f aca="false">IF(OR(AND(E69&gt;0,Z69&gt;0),AND(E69=0,Z69=0)),"-","Что-то не так!")</f>
        <v>-</v>
      </c>
      <c r="AD69" s="115"/>
    </row>
    <row r="70" customFormat="false" ht="12.75" hidden="false" customHeight="true" outlineLevel="0" collapsed="false">
      <c r="A70" s="82"/>
      <c r="B70" s="83"/>
      <c r="C70" s="51" t="s">
        <v>1</v>
      </c>
      <c r="D70" s="51" t="s">
        <v>599</v>
      </c>
      <c r="E70" s="194" t="n">
        <f aca="false">NETWORKDAYS(Итого!C$2,Отчёт!C$2,Итого!C$3)</f>
        <v>18</v>
      </c>
      <c r="F70" s="155" t="n">
        <v>0.583333333333333</v>
      </c>
      <c r="G70" s="151" t="n">
        <v>1</v>
      </c>
      <c r="H70" s="97" t="n">
        <f aca="false">G70*F70</f>
        <v>0.583333333333333</v>
      </c>
      <c r="I70" s="98" t="n">
        <v>11</v>
      </c>
      <c r="J70" s="99" t="n">
        <f aca="false">H70*E70</f>
        <v>10.5</v>
      </c>
      <c r="K70" s="111" t="n">
        <v>130</v>
      </c>
      <c r="L70" s="141" t="n">
        <f aca="false">K70*J70</f>
        <v>1365</v>
      </c>
      <c r="M70" s="51"/>
      <c r="N70" s="197" t="n">
        <v>43185</v>
      </c>
      <c r="O70" s="200" t="n">
        <v>9</v>
      </c>
      <c r="P70" s="185" t="n">
        <v>1</v>
      </c>
      <c r="Q70" s="185" t="n">
        <v>1</v>
      </c>
      <c r="R70" s="185" t="n">
        <v>1</v>
      </c>
      <c r="S70" s="185" t="n">
        <v>1</v>
      </c>
      <c r="T70" s="185" t="n">
        <v>1</v>
      </c>
      <c r="U70" s="185" t="n">
        <v>1</v>
      </c>
      <c r="V70" s="185" t="n">
        <v>1</v>
      </c>
      <c r="W70" s="185" t="n">
        <v>0</v>
      </c>
      <c r="X70" s="185" t="n">
        <v>1</v>
      </c>
      <c r="Y70" s="126" t="n">
        <f aca="false">COUNTIF(P70:X70,1)</f>
        <v>8</v>
      </c>
      <c r="Z70" s="91" t="n">
        <f aca="false">Y70/O70</f>
        <v>0.888888888888889</v>
      </c>
      <c r="AA70" s="79" t="s">
        <v>374</v>
      </c>
      <c r="AB70" s="19" t="str">
        <f aca="false">IF(OR(AND(E70&gt;0,Z70&gt;0),AND(E70=0,Z70=0)),"-","Что-то не так!")</f>
        <v>-</v>
      </c>
      <c r="AD70" s="115"/>
    </row>
    <row r="71" customFormat="false" ht="12.75" hidden="false" customHeight="true" outlineLevel="0" collapsed="false">
      <c r="A71" s="82"/>
      <c r="B71" s="83"/>
      <c r="C71" s="51" t="s">
        <v>1</v>
      </c>
      <c r="D71" s="51" t="s">
        <v>600</v>
      </c>
      <c r="E71" s="194" t="n">
        <f aca="false">NETWORKDAYS(Итого!C$2,Отчёт!C$2,Итого!C$3)</f>
        <v>18</v>
      </c>
      <c r="F71" s="155" t="n">
        <v>0.583333333333333</v>
      </c>
      <c r="G71" s="151" t="n">
        <v>1</v>
      </c>
      <c r="H71" s="97" t="n">
        <f aca="false">G71*F71</f>
        <v>0.583333333333333</v>
      </c>
      <c r="I71" s="98" t="n">
        <v>11</v>
      </c>
      <c r="J71" s="99" t="n">
        <f aca="false">H71*E71</f>
        <v>10.5</v>
      </c>
      <c r="K71" s="111" t="n">
        <v>130</v>
      </c>
      <c r="L71" s="141" t="n">
        <f aca="false">K71*J71</f>
        <v>1365</v>
      </c>
      <c r="M71" s="51"/>
      <c r="N71" s="197" t="n">
        <v>43185</v>
      </c>
      <c r="O71" s="200" t="n">
        <v>9</v>
      </c>
      <c r="P71" s="185" t="n">
        <v>1</v>
      </c>
      <c r="Q71" s="185" t="n">
        <v>1</v>
      </c>
      <c r="R71" s="185" t="n">
        <v>1</v>
      </c>
      <c r="S71" s="185" t="n">
        <v>1</v>
      </c>
      <c r="T71" s="185" t="n">
        <v>1</v>
      </c>
      <c r="U71" s="185" t="n">
        <v>1</v>
      </c>
      <c r="V71" s="185" t="n">
        <v>1</v>
      </c>
      <c r="W71" s="185" t="n">
        <v>1</v>
      </c>
      <c r="X71" s="185" t="n">
        <v>1</v>
      </c>
      <c r="Y71" s="126" t="n">
        <f aca="false">COUNTIF(P71:X71,1)</f>
        <v>9</v>
      </c>
      <c r="Z71" s="91" t="n">
        <f aca="false">Y71/O71</f>
        <v>1</v>
      </c>
      <c r="AA71" s="79"/>
      <c r="AB71" s="19" t="str">
        <f aca="false">IF(OR(AND(E71&gt;0,Z71&gt;0),AND(E71=0,Z71=0)),"-","Что-то не так!")</f>
        <v>-</v>
      </c>
      <c r="AD71" s="115"/>
    </row>
    <row r="72" customFormat="false" ht="12.75" hidden="false" customHeight="true" outlineLevel="0" collapsed="false">
      <c r="A72" s="82"/>
      <c r="B72" s="83"/>
      <c r="C72" s="51" t="s">
        <v>1</v>
      </c>
      <c r="D72" s="51" t="s">
        <v>601</v>
      </c>
      <c r="E72" s="194" t="n">
        <f aca="false">NETWORKDAYS(Итого!C$2,Отчёт!C$2,Итого!C$3)</f>
        <v>18</v>
      </c>
      <c r="F72" s="155" t="n">
        <v>0.583333333333333</v>
      </c>
      <c r="G72" s="151" t="n">
        <v>1</v>
      </c>
      <c r="H72" s="97" t="n">
        <f aca="false">G72*F72</f>
        <v>0.583333333333333</v>
      </c>
      <c r="I72" s="98" t="n">
        <v>11</v>
      </c>
      <c r="J72" s="99" t="n">
        <f aca="false">H72*E72</f>
        <v>10.5</v>
      </c>
      <c r="K72" s="111" t="n">
        <v>130</v>
      </c>
      <c r="L72" s="141" t="n">
        <f aca="false">K72*J72</f>
        <v>1365</v>
      </c>
      <c r="M72" s="51"/>
      <c r="N72" s="197" t="n">
        <v>43185</v>
      </c>
      <c r="O72" s="200" t="n">
        <v>9</v>
      </c>
      <c r="P72" s="185" t="n">
        <v>1</v>
      </c>
      <c r="Q72" s="185" t="n">
        <v>1</v>
      </c>
      <c r="R72" s="185" t="n">
        <v>1</v>
      </c>
      <c r="S72" s="185" t="n">
        <v>1</v>
      </c>
      <c r="T72" s="185" t="n">
        <v>0</v>
      </c>
      <c r="U72" s="185" t="n">
        <v>1</v>
      </c>
      <c r="V72" s="185" t="n">
        <v>1</v>
      </c>
      <c r="W72" s="185" t="n">
        <v>0</v>
      </c>
      <c r="X72" s="185" t="n">
        <v>1</v>
      </c>
      <c r="Y72" s="126" t="n">
        <f aca="false">COUNTIF(P72:X72,1)</f>
        <v>7</v>
      </c>
      <c r="Z72" s="91" t="n">
        <f aca="false">Y72/O72</f>
        <v>0.777777777777778</v>
      </c>
      <c r="AA72" s="79" t="s">
        <v>269</v>
      </c>
      <c r="AB72" s="19" t="str">
        <f aca="false">IF(OR(AND(E72&gt;0,Z72&gt;0),AND(E72=0,Z72=0)),"-","Что-то не так!")</f>
        <v>-</v>
      </c>
      <c r="AD72" s="115"/>
    </row>
    <row r="73" customFormat="false" ht="12.75" hidden="false" customHeight="true" outlineLevel="0" collapsed="false">
      <c r="A73" s="82"/>
      <c r="B73" s="83"/>
      <c r="C73" s="51" t="s">
        <v>1</v>
      </c>
      <c r="D73" s="51" t="s">
        <v>602</v>
      </c>
      <c r="E73" s="194" t="n">
        <f aca="false">NETWORKDAYS(Итого!C$2,Отчёт!C$2,Итого!C$3)</f>
        <v>18</v>
      </c>
      <c r="F73" s="155" t="n">
        <v>0.583333333333333</v>
      </c>
      <c r="G73" s="151" t="n">
        <v>1</v>
      </c>
      <c r="H73" s="97" t="n">
        <f aca="false">G73*F73</f>
        <v>0.583333333333333</v>
      </c>
      <c r="I73" s="98" t="n">
        <v>11</v>
      </c>
      <c r="J73" s="99" t="n">
        <f aca="false">H73*E73</f>
        <v>10.5</v>
      </c>
      <c r="K73" s="111" t="n">
        <v>130</v>
      </c>
      <c r="L73" s="141" t="n">
        <f aca="false">K73*J73</f>
        <v>1365</v>
      </c>
      <c r="M73" s="51"/>
      <c r="N73" s="197" t="n">
        <v>43185</v>
      </c>
      <c r="O73" s="200" t="n">
        <v>9</v>
      </c>
      <c r="P73" s="185" t="n">
        <v>1</v>
      </c>
      <c r="Q73" s="185" t="n">
        <v>1</v>
      </c>
      <c r="R73" s="185" t="n">
        <v>1</v>
      </c>
      <c r="S73" s="185" t="n">
        <v>1</v>
      </c>
      <c r="T73" s="185" t="n">
        <v>1</v>
      </c>
      <c r="U73" s="185" t="n">
        <v>1</v>
      </c>
      <c r="V73" s="185" t="n">
        <v>1</v>
      </c>
      <c r="W73" s="185" t="n">
        <v>1</v>
      </c>
      <c r="X73" s="185" t="n">
        <v>1</v>
      </c>
      <c r="Y73" s="126" t="n">
        <f aca="false">COUNTIF(P73:X73,1)</f>
        <v>9</v>
      </c>
      <c r="Z73" s="91" t="n">
        <f aca="false">Y73/O73</f>
        <v>1</v>
      </c>
      <c r="AA73" s="79"/>
      <c r="AB73" s="19" t="str">
        <f aca="false">IF(OR(AND(E73&gt;0,Z73&gt;0),AND(E73=0,Z73=0)),"-","Что-то не так!")</f>
        <v>-</v>
      </c>
      <c r="AD73" s="115"/>
    </row>
    <row r="74" customFormat="false" ht="12.75" hidden="false" customHeight="true" outlineLevel="0" collapsed="false">
      <c r="A74" s="82"/>
      <c r="B74" s="83"/>
      <c r="C74" s="51" t="s">
        <v>1</v>
      </c>
      <c r="D74" s="51" t="s">
        <v>603</v>
      </c>
      <c r="E74" s="194" t="n">
        <f aca="false">NETWORKDAYS(Итого!C$2,Отчёт!C$2,Итого!C$3)</f>
        <v>18</v>
      </c>
      <c r="F74" s="155" t="n">
        <v>0.583333333333333</v>
      </c>
      <c r="G74" s="151" t="n">
        <v>1</v>
      </c>
      <c r="H74" s="97" t="n">
        <f aca="false">G74*F74</f>
        <v>0.583333333333333</v>
      </c>
      <c r="I74" s="98" t="n">
        <v>11</v>
      </c>
      <c r="J74" s="99" t="n">
        <f aca="false">H74*E74</f>
        <v>10.5</v>
      </c>
      <c r="K74" s="111" t="n">
        <v>130</v>
      </c>
      <c r="L74" s="141" t="n">
        <f aca="false">K74*J74</f>
        <v>1365</v>
      </c>
      <c r="M74" s="51"/>
      <c r="N74" s="197" t="n">
        <v>43185</v>
      </c>
      <c r="O74" s="200" t="n">
        <v>9</v>
      </c>
      <c r="P74" s="185" t="n">
        <v>1</v>
      </c>
      <c r="Q74" s="185" t="n">
        <v>1</v>
      </c>
      <c r="R74" s="185" t="n">
        <v>1</v>
      </c>
      <c r="S74" s="185" t="n">
        <v>1</v>
      </c>
      <c r="T74" s="185" t="n">
        <v>1</v>
      </c>
      <c r="U74" s="185" t="n">
        <v>1</v>
      </c>
      <c r="V74" s="185" t="n">
        <v>1</v>
      </c>
      <c r="W74" s="185" t="n">
        <v>0</v>
      </c>
      <c r="X74" s="185" t="n">
        <v>1</v>
      </c>
      <c r="Y74" s="126" t="n">
        <f aca="false">COUNTIF(P74:X74,1)</f>
        <v>8</v>
      </c>
      <c r="Z74" s="91" t="n">
        <f aca="false">Y74/O74</f>
        <v>0.888888888888889</v>
      </c>
      <c r="AA74" s="79" t="s">
        <v>374</v>
      </c>
      <c r="AB74" s="19" t="str">
        <f aca="false">IF(OR(AND(E74&gt;0,Z74&gt;0),AND(E74=0,Z74=0)),"-","Что-то не так!")</f>
        <v>-</v>
      </c>
      <c r="AD74" s="115"/>
    </row>
    <row r="75" customFormat="false" ht="12.75" hidden="false" customHeight="true" outlineLevel="0" collapsed="false">
      <c r="A75" s="82"/>
      <c r="B75" s="83"/>
      <c r="C75" s="51" t="s">
        <v>1</v>
      </c>
      <c r="D75" s="51" t="s">
        <v>604</v>
      </c>
      <c r="E75" s="194" t="n">
        <f aca="false">NETWORKDAYS(Итого!C$2,Отчёт!C$2,Итого!C$3)</f>
        <v>18</v>
      </c>
      <c r="F75" s="155" t="n">
        <v>0.583333333333333</v>
      </c>
      <c r="G75" s="151" t="n">
        <v>1</v>
      </c>
      <c r="H75" s="97" t="n">
        <f aca="false">G75*F75</f>
        <v>0.583333333333333</v>
      </c>
      <c r="I75" s="98" t="n">
        <v>11</v>
      </c>
      <c r="J75" s="99" t="n">
        <f aca="false">H75*E75</f>
        <v>10.5</v>
      </c>
      <c r="K75" s="111" t="n">
        <v>130</v>
      </c>
      <c r="L75" s="141" t="n">
        <f aca="false">K75*J75</f>
        <v>1365</v>
      </c>
      <c r="M75" s="51"/>
      <c r="N75" s="197" t="n">
        <v>43185</v>
      </c>
      <c r="O75" s="200" t="n">
        <v>9</v>
      </c>
      <c r="P75" s="185" t="n">
        <v>1</v>
      </c>
      <c r="Q75" s="185" t="n">
        <v>1</v>
      </c>
      <c r="R75" s="185" t="n">
        <v>1</v>
      </c>
      <c r="S75" s="185" t="n">
        <v>1</v>
      </c>
      <c r="T75" s="185" t="n">
        <v>1</v>
      </c>
      <c r="U75" s="185" t="n">
        <v>1</v>
      </c>
      <c r="V75" s="185" t="n">
        <v>1</v>
      </c>
      <c r="W75" s="185" t="n">
        <v>1</v>
      </c>
      <c r="X75" s="185" t="n">
        <v>0</v>
      </c>
      <c r="Y75" s="126" t="n">
        <f aca="false">COUNTIF(P75:X75,1)</f>
        <v>8</v>
      </c>
      <c r="Z75" s="91" t="n">
        <f aca="false">Y75/O75</f>
        <v>0.888888888888889</v>
      </c>
      <c r="AA75" s="79" t="s">
        <v>605</v>
      </c>
      <c r="AB75" s="19" t="str">
        <f aca="false">IF(OR(AND(E75&gt;0,Z75&gt;0),AND(E75=0,Z75=0)),"-","Что-то не так!")</f>
        <v>-</v>
      </c>
      <c r="AD75" s="115"/>
    </row>
    <row r="76" customFormat="false" ht="12.75" hidden="false" customHeight="true" outlineLevel="0" collapsed="false">
      <c r="A76" s="82"/>
      <c r="B76" s="83"/>
      <c r="C76" s="51" t="s">
        <v>1</v>
      </c>
      <c r="D76" s="51" t="s">
        <v>606</v>
      </c>
      <c r="E76" s="194" t="n">
        <f aca="false">NETWORKDAYS(Итого!C$2,Отчёт!C$2,Итого!C$3)</f>
        <v>18</v>
      </c>
      <c r="F76" s="155" t="n">
        <v>0.583333333333333</v>
      </c>
      <c r="G76" s="151" t="n">
        <v>1</v>
      </c>
      <c r="H76" s="97" t="n">
        <f aca="false">G76*F76</f>
        <v>0.583333333333333</v>
      </c>
      <c r="I76" s="98" t="n">
        <v>11</v>
      </c>
      <c r="J76" s="99" t="n">
        <f aca="false">H76*E76</f>
        <v>10.5</v>
      </c>
      <c r="K76" s="111" t="n">
        <v>130</v>
      </c>
      <c r="L76" s="141" t="n">
        <f aca="false">K76*J76</f>
        <v>1365</v>
      </c>
      <c r="M76" s="51"/>
      <c r="N76" s="197" t="n">
        <v>43185</v>
      </c>
      <c r="O76" s="200" t="n">
        <v>9</v>
      </c>
      <c r="P76" s="185" t="n">
        <v>0</v>
      </c>
      <c r="Q76" s="185" t="n">
        <v>0</v>
      </c>
      <c r="R76" s="185" t="n">
        <v>0</v>
      </c>
      <c r="S76" s="185" t="n">
        <v>1</v>
      </c>
      <c r="T76" s="185" t="n">
        <v>1</v>
      </c>
      <c r="U76" s="185" t="n">
        <v>1</v>
      </c>
      <c r="V76" s="185" t="n">
        <v>1</v>
      </c>
      <c r="W76" s="185" t="n">
        <v>1</v>
      </c>
      <c r="X76" s="185" t="n">
        <v>1</v>
      </c>
      <c r="Y76" s="126" t="n">
        <f aca="false">COUNTIF(P76:X76,1)</f>
        <v>6</v>
      </c>
      <c r="Z76" s="91" t="n">
        <f aca="false">Y76/O76</f>
        <v>0.666666666666667</v>
      </c>
      <c r="AA76" s="79" t="s">
        <v>141</v>
      </c>
      <c r="AB76" s="19" t="str">
        <f aca="false">IF(OR(AND(E76&gt;0,Z76&gt;0),AND(E76=0,Z76=0)),"-","Что-то не так!")</f>
        <v>-</v>
      </c>
      <c r="AD76" s="115"/>
    </row>
    <row r="77" customFormat="false" ht="12.75" hidden="false" customHeight="true" outlineLevel="0" collapsed="false">
      <c r="A77" s="82"/>
      <c r="B77" s="83"/>
      <c r="C77" s="51" t="s">
        <v>1</v>
      </c>
      <c r="D77" s="51" t="s">
        <v>607</v>
      </c>
      <c r="E77" s="194" t="n">
        <f aca="false">NETWORKDAYS(Итого!C$2,Отчёт!C$2,Итого!C$3)</f>
        <v>18</v>
      </c>
      <c r="F77" s="155" t="n">
        <v>0.583333333333333</v>
      </c>
      <c r="G77" s="151" t="n">
        <v>1</v>
      </c>
      <c r="H77" s="97" t="n">
        <f aca="false">G77*F77</f>
        <v>0.583333333333333</v>
      </c>
      <c r="I77" s="98" t="n">
        <v>11</v>
      </c>
      <c r="J77" s="99" t="n">
        <f aca="false">H77*E77</f>
        <v>10.5</v>
      </c>
      <c r="K77" s="111" t="n">
        <v>130</v>
      </c>
      <c r="L77" s="141" t="n">
        <f aca="false">K77*J77</f>
        <v>1365</v>
      </c>
      <c r="M77" s="51"/>
      <c r="N77" s="197" t="n">
        <v>43185</v>
      </c>
      <c r="O77" s="200" t="n">
        <v>9</v>
      </c>
      <c r="P77" s="185" t="n">
        <v>1</v>
      </c>
      <c r="Q77" s="185" t="n">
        <v>1</v>
      </c>
      <c r="R77" s="185" t="n">
        <v>1</v>
      </c>
      <c r="S77" s="185" t="n">
        <v>1</v>
      </c>
      <c r="T77" s="185" t="n">
        <v>1</v>
      </c>
      <c r="U77" s="185" t="n">
        <v>1</v>
      </c>
      <c r="V77" s="185" t="n">
        <v>1</v>
      </c>
      <c r="W77" s="185" t="n">
        <v>1</v>
      </c>
      <c r="X77" s="185" t="n">
        <v>1</v>
      </c>
      <c r="Y77" s="126" t="n">
        <f aca="false">COUNTIF(P77:X77,1)</f>
        <v>9</v>
      </c>
      <c r="Z77" s="91" t="n">
        <f aca="false">Y77/O77</f>
        <v>1</v>
      </c>
      <c r="AA77" s="79"/>
      <c r="AB77" s="19" t="str">
        <f aca="false">IF(OR(AND(E77&gt;0,Z77&gt;0),AND(E77=0,Z77=0)),"-","Что-то не так!")</f>
        <v>-</v>
      </c>
      <c r="AC77" s="19" t="s">
        <v>165</v>
      </c>
      <c r="AD77" s="115"/>
    </row>
    <row r="78" customFormat="false" ht="12.75" hidden="false" customHeight="true" outlineLevel="0" collapsed="false">
      <c r="A78" s="82"/>
      <c r="B78" s="83"/>
      <c r="C78" s="51" t="s">
        <v>1</v>
      </c>
      <c r="D78" s="51" t="s">
        <v>608</v>
      </c>
      <c r="E78" s="194" t="n">
        <f aca="false">NETWORKDAYS(Итого!C$2,Отчёт!C$2,Итого!C$3)</f>
        <v>18</v>
      </c>
      <c r="F78" s="155" t="n">
        <v>0.583333333333333</v>
      </c>
      <c r="G78" s="151" t="n">
        <v>1</v>
      </c>
      <c r="H78" s="97" t="n">
        <f aca="false">G78*F78</f>
        <v>0.583333333333333</v>
      </c>
      <c r="I78" s="98" t="n">
        <v>11</v>
      </c>
      <c r="J78" s="99" t="n">
        <f aca="false">H78*E78</f>
        <v>10.5</v>
      </c>
      <c r="K78" s="111" t="n">
        <v>130</v>
      </c>
      <c r="L78" s="141" t="n">
        <f aca="false">K78*J78</f>
        <v>1365</v>
      </c>
      <c r="M78" s="51"/>
      <c r="N78" s="197" t="n">
        <v>43185</v>
      </c>
      <c r="O78" s="200" t="n">
        <v>9</v>
      </c>
      <c r="P78" s="185" t="n">
        <v>1</v>
      </c>
      <c r="Q78" s="185" t="n">
        <v>1</v>
      </c>
      <c r="R78" s="185" t="n">
        <v>1</v>
      </c>
      <c r="S78" s="185" t="n">
        <v>1</v>
      </c>
      <c r="T78" s="0" t="n">
        <v>1</v>
      </c>
      <c r="U78" s="185" t="n">
        <v>1</v>
      </c>
      <c r="V78" s="185" t="n">
        <v>1</v>
      </c>
      <c r="W78" s="185" t="n">
        <v>1</v>
      </c>
      <c r="X78" s="185" t="n">
        <v>1</v>
      </c>
      <c r="Y78" s="126" t="n">
        <f aca="false">COUNTIF(P78:X78,1)</f>
        <v>9</v>
      </c>
      <c r="Z78" s="91" t="n">
        <f aca="false">Y78/O78</f>
        <v>1</v>
      </c>
      <c r="AA78" s="79"/>
      <c r="AB78" s="19" t="str">
        <f aca="false">IF(OR(AND(E78&gt;0,Z78&gt;0),AND(E78=0,Z78=0)),"-","Что-то не так!")</f>
        <v>-</v>
      </c>
      <c r="AD78" s="115"/>
    </row>
    <row r="79" customFormat="false" ht="12.75" hidden="false" customHeight="true" outlineLevel="0" collapsed="false">
      <c r="A79" s="82"/>
      <c r="B79" s="83"/>
      <c r="C79" s="51" t="s">
        <v>1</v>
      </c>
      <c r="D79" s="51" t="s">
        <v>609</v>
      </c>
      <c r="E79" s="194" t="n">
        <f aca="false">NETWORKDAYS(Итого!C$2,Отчёт!C$2,Итого!C$3)</f>
        <v>18</v>
      </c>
      <c r="F79" s="155" t="n">
        <v>0.583333333333333</v>
      </c>
      <c r="G79" s="151" t="n">
        <v>1</v>
      </c>
      <c r="H79" s="97" t="n">
        <f aca="false">G79*F79</f>
        <v>0.583333333333333</v>
      </c>
      <c r="I79" s="98" t="n">
        <v>11</v>
      </c>
      <c r="J79" s="99" t="n">
        <f aca="false">H79*E79</f>
        <v>10.5</v>
      </c>
      <c r="K79" s="111" t="n">
        <v>130</v>
      </c>
      <c r="L79" s="141" t="n">
        <f aca="false">K79*J79</f>
        <v>1365</v>
      </c>
      <c r="M79" s="51"/>
      <c r="N79" s="197" t="n">
        <v>43185</v>
      </c>
      <c r="O79" s="200" t="n">
        <v>9</v>
      </c>
      <c r="P79" s="185" t="n">
        <v>1</v>
      </c>
      <c r="Q79" s="185" t="n">
        <v>1</v>
      </c>
      <c r="R79" s="185" t="n">
        <v>1</v>
      </c>
      <c r="S79" s="185" t="n">
        <v>1</v>
      </c>
      <c r="T79" s="185" t="n">
        <v>1</v>
      </c>
      <c r="U79" s="185" t="n">
        <v>1</v>
      </c>
      <c r="V79" s="185" t="n">
        <v>1</v>
      </c>
      <c r="W79" s="185" t="n">
        <v>1</v>
      </c>
      <c r="X79" s="185" t="n">
        <v>1</v>
      </c>
      <c r="Y79" s="126" t="n">
        <f aca="false">COUNTIF(P79:X79,1)</f>
        <v>9</v>
      </c>
      <c r="Z79" s="91" t="n">
        <f aca="false">Y79/O79</f>
        <v>1</v>
      </c>
      <c r="AA79" s="79"/>
      <c r="AB79" s="19" t="str">
        <f aca="false">IF(OR(AND(E79&gt;0,Z79&gt;0),AND(E79=0,Z79=0)),"-","Что-то не так!")</f>
        <v>-</v>
      </c>
      <c r="AD79" s="115"/>
    </row>
    <row r="80" customFormat="false" ht="12.75" hidden="false" customHeight="true" outlineLevel="0" collapsed="false">
      <c r="A80" s="82"/>
      <c r="B80" s="83"/>
      <c r="C80" s="51" t="s">
        <v>1</v>
      </c>
      <c r="D80" s="51" t="s">
        <v>610</v>
      </c>
      <c r="E80" s="194" t="n">
        <f aca="false">NETWORKDAYS(Итого!C$2,Отчёт!C$2,Итого!C$3)</f>
        <v>18</v>
      </c>
      <c r="F80" s="155" t="n">
        <v>0.583333333333333</v>
      </c>
      <c r="G80" s="151" t="n">
        <v>1</v>
      </c>
      <c r="H80" s="97" t="n">
        <f aca="false">G80*F80</f>
        <v>0.583333333333333</v>
      </c>
      <c r="I80" s="98" t="n">
        <v>11</v>
      </c>
      <c r="J80" s="99" t="n">
        <f aca="false">H80*E80</f>
        <v>10.5</v>
      </c>
      <c r="K80" s="111" t="n">
        <v>130</v>
      </c>
      <c r="L80" s="141" t="n">
        <f aca="false">K80*J80</f>
        <v>1365</v>
      </c>
      <c r="M80" s="51"/>
      <c r="N80" s="197" t="n">
        <v>43185</v>
      </c>
      <c r="O80" s="200" t="n">
        <v>9</v>
      </c>
      <c r="P80" s="185" t="n">
        <v>1</v>
      </c>
      <c r="Q80" s="185" t="n">
        <v>1</v>
      </c>
      <c r="R80" s="185" t="n">
        <v>1</v>
      </c>
      <c r="S80" s="185" t="n">
        <v>1</v>
      </c>
      <c r="T80" s="185" t="n">
        <v>1</v>
      </c>
      <c r="U80" s="185" t="n">
        <v>1</v>
      </c>
      <c r="V80" s="185" t="n">
        <v>1</v>
      </c>
      <c r="W80" s="185" t="n">
        <v>1</v>
      </c>
      <c r="X80" s="185" t="n">
        <v>1</v>
      </c>
      <c r="Y80" s="126" t="n">
        <f aca="false">COUNTIF(P80:X80,1)</f>
        <v>9</v>
      </c>
      <c r="Z80" s="91" t="n">
        <f aca="false">Y80/O80</f>
        <v>1</v>
      </c>
      <c r="AA80" s="79"/>
      <c r="AB80" s="19" t="str">
        <f aca="false">IF(OR(AND(E80&gt;0,Z80&gt;0),AND(E80=0,Z80=0)),"-","Что-то не так!")</f>
        <v>-</v>
      </c>
      <c r="AD80" s="115"/>
    </row>
    <row r="81" customFormat="false" ht="12.75" hidden="false" customHeight="true" outlineLevel="0" collapsed="false">
      <c r="A81" s="82"/>
      <c r="B81" s="83"/>
      <c r="C81" s="51" t="s">
        <v>1</v>
      </c>
      <c r="D81" s="51" t="s">
        <v>611</v>
      </c>
      <c r="E81" s="194" t="n">
        <f aca="false">NETWORKDAYS(Итого!C$2,Отчёт!C$2,Итого!C$3)</f>
        <v>18</v>
      </c>
      <c r="F81" s="155" t="n">
        <v>0.583333333333333</v>
      </c>
      <c r="G81" s="151" t="n">
        <v>1</v>
      </c>
      <c r="H81" s="97" t="n">
        <f aca="false">G81*F81</f>
        <v>0.583333333333333</v>
      </c>
      <c r="I81" s="98" t="n">
        <v>11</v>
      </c>
      <c r="J81" s="99" t="n">
        <f aca="false">H81*E81</f>
        <v>10.5</v>
      </c>
      <c r="K81" s="111" t="n">
        <v>130</v>
      </c>
      <c r="L81" s="141" t="n">
        <f aca="false">K81*J81</f>
        <v>1365</v>
      </c>
      <c r="M81" s="51"/>
      <c r="N81" s="197" t="n">
        <v>43185</v>
      </c>
      <c r="O81" s="200" t="n">
        <v>9</v>
      </c>
      <c r="P81" s="185" t="n">
        <v>1</v>
      </c>
      <c r="Q81" s="185" t="n">
        <v>1</v>
      </c>
      <c r="R81" s="185" t="n">
        <v>1</v>
      </c>
      <c r="S81" s="185" t="n">
        <v>1</v>
      </c>
      <c r="T81" s="185" t="n">
        <v>1</v>
      </c>
      <c r="U81" s="185" t="n">
        <v>1</v>
      </c>
      <c r="V81" s="185" t="n">
        <v>1</v>
      </c>
      <c r="W81" s="185" t="n">
        <v>1</v>
      </c>
      <c r="X81" s="185" t="n">
        <v>1</v>
      </c>
      <c r="Y81" s="126" t="n">
        <f aca="false">COUNTIF(P81:X81,1)</f>
        <v>9</v>
      </c>
      <c r="Z81" s="91" t="n">
        <f aca="false">Y81/O81</f>
        <v>1</v>
      </c>
      <c r="AA81" s="79"/>
      <c r="AB81" s="19" t="str">
        <f aca="false">IF(OR(AND(E81&gt;0,Z81&gt;0),AND(E81=0,Z81=0)),"-","Что-то не так!")</f>
        <v>-</v>
      </c>
      <c r="AD81" s="115"/>
    </row>
    <row r="82" customFormat="false" ht="12.75" hidden="false" customHeight="true" outlineLevel="0" collapsed="false">
      <c r="A82" s="82"/>
      <c r="B82" s="83"/>
      <c r="C82" s="51" t="s">
        <v>1</v>
      </c>
      <c r="D82" s="51" t="s">
        <v>612</v>
      </c>
      <c r="E82" s="194" t="n">
        <f aca="false">NETWORKDAYS(Итого!C$2,Отчёт!C$2,Итого!C$3)</f>
        <v>18</v>
      </c>
      <c r="F82" s="155" t="n">
        <v>0.583333333333333</v>
      </c>
      <c r="G82" s="151" t="n">
        <v>1</v>
      </c>
      <c r="H82" s="97" t="n">
        <f aca="false">G82*F82</f>
        <v>0.583333333333333</v>
      </c>
      <c r="I82" s="98" t="n">
        <v>11</v>
      </c>
      <c r="J82" s="99" t="n">
        <f aca="false">H82*E82</f>
        <v>10.5</v>
      </c>
      <c r="K82" s="111" t="n">
        <v>130</v>
      </c>
      <c r="L82" s="141" t="n">
        <f aca="false">K82*J82</f>
        <v>1365</v>
      </c>
      <c r="M82" s="51"/>
      <c r="N82" s="197" t="n">
        <v>43185</v>
      </c>
      <c r="O82" s="200" t="n">
        <v>9</v>
      </c>
      <c r="P82" s="185" t="n">
        <v>1</v>
      </c>
      <c r="Q82" s="185" t="n">
        <v>1</v>
      </c>
      <c r="R82" s="185" t="n">
        <v>1</v>
      </c>
      <c r="S82" s="185" t="n">
        <v>1</v>
      </c>
      <c r="T82" s="185" t="n">
        <v>1</v>
      </c>
      <c r="U82" s="185" t="n">
        <v>1</v>
      </c>
      <c r="V82" s="185" t="n">
        <v>1</v>
      </c>
      <c r="W82" s="185" t="n">
        <v>1</v>
      </c>
      <c r="X82" s="185" t="n">
        <v>1</v>
      </c>
      <c r="Y82" s="126" t="n">
        <f aca="false">COUNTIF(P82:X82,1)</f>
        <v>9</v>
      </c>
      <c r="Z82" s="91" t="n">
        <f aca="false">Y82/O82</f>
        <v>1</v>
      </c>
      <c r="AA82" s="79"/>
      <c r="AB82" s="19" t="str">
        <f aca="false">IF(OR(AND(E82&gt;0,Z82&gt;0),AND(E82=0,Z82=0)),"-","Что-то не так!")</f>
        <v>-</v>
      </c>
      <c r="AD82" s="115"/>
    </row>
    <row r="83" customFormat="false" ht="12.75" hidden="false" customHeight="true" outlineLevel="0" collapsed="false">
      <c r="A83" s="82"/>
      <c r="B83" s="83"/>
      <c r="C83" s="51" t="s">
        <v>1</v>
      </c>
      <c r="D83" s="51" t="s">
        <v>613</v>
      </c>
      <c r="E83" s="194" t="n">
        <f aca="false">NETWORKDAYS(Итого!C$2,Отчёт!C$2,Итого!C$3)</f>
        <v>18</v>
      </c>
      <c r="F83" s="155" t="n">
        <v>0.583333333333333</v>
      </c>
      <c r="G83" s="151" t="n">
        <v>1</v>
      </c>
      <c r="H83" s="97" t="n">
        <f aca="false">G83*F83</f>
        <v>0.583333333333333</v>
      </c>
      <c r="I83" s="98" t="n">
        <v>11</v>
      </c>
      <c r="J83" s="99" t="n">
        <f aca="false">H83*E83</f>
        <v>10.5</v>
      </c>
      <c r="K83" s="111" t="n">
        <v>130</v>
      </c>
      <c r="L83" s="141" t="n">
        <f aca="false">K83*J83</f>
        <v>1365</v>
      </c>
      <c r="M83" s="51"/>
      <c r="N83" s="197" t="n">
        <v>43185</v>
      </c>
      <c r="O83" s="200" t="n">
        <v>9</v>
      </c>
      <c r="P83" s="185" t="n">
        <v>1</v>
      </c>
      <c r="Q83" s="185" t="n">
        <v>1</v>
      </c>
      <c r="R83" s="185" t="n">
        <v>1</v>
      </c>
      <c r="S83" s="185" t="n">
        <v>1</v>
      </c>
      <c r="T83" s="185" t="n">
        <v>1</v>
      </c>
      <c r="U83" s="185" t="n">
        <v>1</v>
      </c>
      <c r="V83" s="185" t="n">
        <v>1</v>
      </c>
      <c r="W83" s="185" t="n">
        <v>1</v>
      </c>
      <c r="X83" s="185" t="n">
        <v>1</v>
      </c>
      <c r="Y83" s="126" t="n">
        <f aca="false">COUNTIF(P83:X83,1)</f>
        <v>9</v>
      </c>
      <c r="Z83" s="91" t="n">
        <f aca="false">Y83/O83</f>
        <v>1</v>
      </c>
      <c r="AA83" s="79"/>
      <c r="AB83" s="19" t="str">
        <f aca="false">IF(OR(AND(E83&gt;0,Z83&gt;0),AND(E83=0,Z83=0)),"-","Что-то не так!")</f>
        <v>-</v>
      </c>
      <c r="AD83" s="115"/>
    </row>
    <row r="84" customFormat="false" ht="12.75" hidden="false" customHeight="true" outlineLevel="0" collapsed="false">
      <c r="A84" s="82"/>
      <c r="B84" s="83"/>
      <c r="C84" s="51" t="s">
        <v>1</v>
      </c>
      <c r="D84" s="51" t="s">
        <v>614</v>
      </c>
      <c r="E84" s="194" t="n">
        <f aca="false">NETWORKDAYS(Итого!C$2,Отчёт!C$2,Итого!C$3)</f>
        <v>18</v>
      </c>
      <c r="F84" s="155" t="n">
        <v>0.583333333333333</v>
      </c>
      <c r="G84" s="151" t="n">
        <v>1</v>
      </c>
      <c r="H84" s="97" t="n">
        <f aca="false">G84*F84</f>
        <v>0.583333333333333</v>
      </c>
      <c r="I84" s="98" t="n">
        <v>11</v>
      </c>
      <c r="J84" s="99" t="n">
        <f aca="false">H84*E84</f>
        <v>10.5</v>
      </c>
      <c r="K84" s="111" t="n">
        <v>130</v>
      </c>
      <c r="L84" s="141" t="n">
        <f aca="false">K84*J84</f>
        <v>1365</v>
      </c>
      <c r="M84" s="51"/>
      <c r="N84" s="197" t="n">
        <v>43185</v>
      </c>
      <c r="O84" s="200" t="n">
        <v>9</v>
      </c>
      <c r="P84" s="185" t="n">
        <v>1</v>
      </c>
      <c r="Q84" s="185" t="n">
        <v>1</v>
      </c>
      <c r="R84" s="185" t="n">
        <v>1</v>
      </c>
      <c r="S84" s="185" t="n">
        <v>1</v>
      </c>
      <c r="T84" s="185" t="n">
        <v>1</v>
      </c>
      <c r="U84" s="185" t="n">
        <v>1</v>
      </c>
      <c r="V84" s="185" t="n">
        <v>1</v>
      </c>
      <c r="W84" s="185" t="n">
        <v>1</v>
      </c>
      <c r="X84" s="185" t="n">
        <v>1</v>
      </c>
      <c r="Y84" s="126" t="n">
        <f aca="false">COUNTIF(P84:X84,1)</f>
        <v>9</v>
      </c>
      <c r="Z84" s="91" t="n">
        <f aca="false">Y84/O84</f>
        <v>1</v>
      </c>
      <c r="AA84" s="79"/>
      <c r="AB84" s="19" t="str">
        <f aca="false">IF(OR(AND(E84&gt;0,Z84&gt;0),AND(E84=0,Z84=0)),"-","Что-то не так!")</f>
        <v>-</v>
      </c>
      <c r="AD84" s="115"/>
    </row>
    <row r="85" customFormat="false" ht="12.75" hidden="false" customHeight="true" outlineLevel="0" collapsed="false">
      <c r="A85" s="82"/>
      <c r="B85" s="83"/>
      <c r="C85" s="51" t="s">
        <v>1</v>
      </c>
      <c r="D85" s="51" t="s">
        <v>615</v>
      </c>
      <c r="E85" s="194" t="n">
        <f aca="false">NETWORKDAYS(Итого!C$2,Отчёт!C$2,Итого!C$3)</f>
        <v>18</v>
      </c>
      <c r="F85" s="155" t="n">
        <v>0.583333333333333</v>
      </c>
      <c r="G85" s="151" t="n">
        <v>1</v>
      </c>
      <c r="H85" s="97" t="n">
        <f aca="false">G85*F85</f>
        <v>0.583333333333333</v>
      </c>
      <c r="I85" s="98" t="n">
        <v>11</v>
      </c>
      <c r="J85" s="99" t="n">
        <f aca="false">H85*E85</f>
        <v>10.5</v>
      </c>
      <c r="K85" s="111" t="n">
        <v>130</v>
      </c>
      <c r="L85" s="141" t="n">
        <f aca="false">K85*J85</f>
        <v>1365</v>
      </c>
      <c r="M85" s="51"/>
      <c r="N85" s="197" t="n">
        <v>43185</v>
      </c>
      <c r="O85" s="200" t="n">
        <v>9</v>
      </c>
      <c r="P85" s="185" t="n">
        <v>1</v>
      </c>
      <c r="Q85" s="185" t="n">
        <v>1</v>
      </c>
      <c r="R85" s="185" t="n">
        <v>0</v>
      </c>
      <c r="S85" s="185" t="n">
        <v>0</v>
      </c>
      <c r="T85" s="185" t="n">
        <v>1</v>
      </c>
      <c r="U85" s="185" t="n">
        <v>1</v>
      </c>
      <c r="V85" s="185" t="n">
        <v>0</v>
      </c>
      <c r="W85" s="185" t="n">
        <v>0</v>
      </c>
      <c r="X85" s="185" t="n">
        <v>0</v>
      </c>
      <c r="Y85" s="126" t="n">
        <f aca="false">COUNTIF(P85:X85,1)</f>
        <v>4</v>
      </c>
      <c r="Z85" s="91" t="n">
        <f aca="false">Y85/O85</f>
        <v>0.444444444444444</v>
      </c>
      <c r="AA85" s="79" t="s">
        <v>616</v>
      </c>
      <c r="AB85" s="19" t="str">
        <f aca="false">IF(OR(AND(E85&gt;0,Z85&gt;0),AND(E85=0,Z85=0)),"-","Что-то не так!")</f>
        <v>-</v>
      </c>
      <c r="AD85" s="115"/>
    </row>
    <row r="86" customFormat="false" ht="12.75" hidden="false" customHeight="true" outlineLevel="0" collapsed="false">
      <c r="A86" s="82"/>
      <c r="B86" s="83"/>
      <c r="C86" s="51" t="s">
        <v>1</v>
      </c>
      <c r="D86" s="51" t="s">
        <v>617</v>
      </c>
      <c r="E86" s="194" t="n">
        <f aca="false">NETWORKDAYS(Итого!C$2,Отчёт!C$2,Итого!C$3)</f>
        <v>18</v>
      </c>
      <c r="F86" s="155" t="n">
        <v>0.583333333333333</v>
      </c>
      <c r="G86" s="151" t="n">
        <v>1</v>
      </c>
      <c r="H86" s="97" t="n">
        <f aca="false">G86*F86</f>
        <v>0.583333333333333</v>
      </c>
      <c r="I86" s="98" t="n">
        <v>11</v>
      </c>
      <c r="J86" s="99" t="n">
        <f aca="false">H86*E86</f>
        <v>10.5</v>
      </c>
      <c r="K86" s="111" t="n">
        <v>130</v>
      </c>
      <c r="L86" s="141" t="n">
        <f aca="false">K86*J86</f>
        <v>1365</v>
      </c>
      <c r="M86" s="51"/>
      <c r="N86" s="197" t="n">
        <v>43185</v>
      </c>
      <c r="O86" s="200" t="n">
        <v>6</v>
      </c>
      <c r="P86" s="185" t="s">
        <v>74</v>
      </c>
      <c r="Q86" s="185" t="s">
        <v>74</v>
      </c>
      <c r="R86" s="185" t="s">
        <v>74</v>
      </c>
      <c r="S86" s="185" t="n">
        <v>1</v>
      </c>
      <c r="T86" s="185" t="n">
        <v>1</v>
      </c>
      <c r="U86" s="185" t="n">
        <v>1</v>
      </c>
      <c r="V86" s="185" t="n">
        <v>1</v>
      </c>
      <c r="W86" s="185" t="n">
        <v>1</v>
      </c>
      <c r="X86" s="185" t="n">
        <v>1</v>
      </c>
      <c r="Y86" s="126" t="n">
        <f aca="false">COUNTIF(P86:X86,1)</f>
        <v>6</v>
      </c>
      <c r="Z86" s="91" t="n">
        <f aca="false">Y86/O86</f>
        <v>1</v>
      </c>
      <c r="AA86" s="79"/>
      <c r="AB86" s="19" t="str">
        <f aca="false">IF(OR(AND(E86&gt;0,Z86&gt;0),AND(E86=0,Z86=0)),"-","Что-то не так!")</f>
        <v>-</v>
      </c>
      <c r="AD86" s="115"/>
    </row>
    <row r="87" customFormat="false" ht="12.75" hidden="false" customHeight="true" outlineLevel="0" collapsed="false">
      <c r="A87" s="82"/>
      <c r="B87" s="83"/>
      <c r="C87" s="51" t="s">
        <v>1</v>
      </c>
      <c r="D87" s="51" t="s">
        <v>618</v>
      </c>
      <c r="E87" s="194" t="n">
        <f aca="false">NETWORKDAYS(Итого!C$2,Отчёт!C$2,Итого!C$3)</f>
        <v>18</v>
      </c>
      <c r="F87" s="155" t="n">
        <v>0.583333333333333</v>
      </c>
      <c r="G87" s="151" t="n">
        <v>1</v>
      </c>
      <c r="H87" s="97" t="n">
        <f aca="false">G87*F87</f>
        <v>0.583333333333333</v>
      </c>
      <c r="I87" s="98" t="n">
        <v>11</v>
      </c>
      <c r="J87" s="99" t="n">
        <f aca="false">H87*E87</f>
        <v>10.5</v>
      </c>
      <c r="K87" s="111" t="n">
        <v>130</v>
      </c>
      <c r="L87" s="141" t="n">
        <f aca="false">K87*J87</f>
        <v>1365</v>
      </c>
      <c r="M87" s="51"/>
      <c r="N87" s="197" t="n">
        <v>43185</v>
      </c>
      <c r="O87" s="200" t="n">
        <v>9</v>
      </c>
      <c r="P87" s="185" t="n">
        <v>1</v>
      </c>
      <c r="Q87" s="185" t="n">
        <v>1</v>
      </c>
      <c r="R87" s="185" t="n">
        <v>1</v>
      </c>
      <c r="S87" s="185" t="n">
        <v>1</v>
      </c>
      <c r="T87" s="185" t="n">
        <v>1</v>
      </c>
      <c r="U87" s="185" t="n">
        <v>1</v>
      </c>
      <c r="V87" s="185" t="n">
        <v>1</v>
      </c>
      <c r="W87" s="185" t="n">
        <v>1</v>
      </c>
      <c r="X87" s="185" t="n">
        <v>1</v>
      </c>
      <c r="Y87" s="126" t="n">
        <f aca="false">COUNTIF(P87:X87,1)</f>
        <v>9</v>
      </c>
      <c r="Z87" s="91" t="n">
        <f aca="false">Y87/O87</f>
        <v>1</v>
      </c>
      <c r="AA87" s="79"/>
      <c r="AB87" s="19" t="str">
        <f aca="false">IF(OR(AND(E87&gt;0,Z87&gt;0),AND(E87=0,Z87=0)),"-","Что-то не так!")</f>
        <v>-</v>
      </c>
      <c r="AD87" s="115"/>
    </row>
    <row r="88" customFormat="false" ht="12.75" hidden="false" customHeight="true" outlineLevel="0" collapsed="false">
      <c r="A88" s="82"/>
      <c r="B88" s="83"/>
      <c r="C88" s="51" t="s">
        <v>1</v>
      </c>
      <c r="D88" s="51" t="s">
        <v>619</v>
      </c>
      <c r="E88" s="194" t="n">
        <f aca="false">NETWORKDAYS(Итого!C$2,Отчёт!C$2,Итого!C$3)</f>
        <v>18</v>
      </c>
      <c r="F88" s="155" t="n">
        <v>0.583333333333333</v>
      </c>
      <c r="G88" s="151" t="n">
        <v>1</v>
      </c>
      <c r="H88" s="97" t="n">
        <f aca="false">G88*F88</f>
        <v>0.583333333333333</v>
      </c>
      <c r="I88" s="98" t="n">
        <v>11</v>
      </c>
      <c r="J88" s="99" t="n">
        <f aca="false">H88*E88</f>
        <v>10.5</v>
      </c>
      <c r="K88" s="111" t="n">
        <v>130</v>
      </c>
      <c r="L88" s="141" t="n">
        <f aca="false">K88*J88</f>
        <v>1365</v>
      </c>
      <c r="M88" s="51"/>
      <c r="N88" s="197" t="n">
        <v>43185</v>
      </c>
      <c r="O88" s="200" t="n">
        <v>9</v>
      </c>
      <c r="P88" s="185" t="n">
        <v>1</v>
      </c>
      <c r="Q88" s="185" t="n">
        <v>1</v>
      </c>
      <c r="R88" s="185" t="n">
        <v>1</v>
      </c>
      <c r="S88" s="185" t="n">
        <v>1</v>
      </c>
      <c r="T88" s="185" t="n">
        <v>0</v>
      </c>
      <c r="U88" s="185" t="n">
        <v>1</v>
      </c>
      <c r="V88" s="185" t="n">
        <v>1</v>
      </c>
      <c r="W88" s="185" t="n">
        <v>1</v>
      </c>
      <c r="X88" s="185" t="n">
        <v>1</v>
      </c>
      <c r="Y88" s="126" t="n">
        <f aca="false">COUNTIF(P88:X88,1)</f>
        <v>8</v>
      </c>
      <c r="Z88" s="91" t="n">
        <f aca="false">Y88/O88</f>
        <v>0.888888888888889</v>
      </c>
      <c r="AA88" s="79" t="s">
        <v>620</v>
      </c>
      <c r="AB88" s="19" t="str">
        <f aca="false">IF(OR(AND(E88&gt;0,Z88&gt;0),AND(E88=0,Z88=0)),"-","Что-то не так!")</f>
        <v>-</v>
      </c>
      <c r="AC88" s="19" t="s">
        <v>165</v>
      </c>
      <c r="AD88" s="115"/>
    </row>
    <row r="89" customFormat="false" ht="12.75" hidden="false" customHeight="true" outlineLevel="0" collapsed="false">
      <c r="A89" s="82"/>
      <c r="B89" s="83"/>
      <c r="C89" s="51" t="s">
        <v>1</v>
      </c>
      <c r="D89" s="51" t="s">
        <v>621</v>
      </c>
      <c r="E89" s="194" t="n">
        <f aca="false">NETWORKDAYS(Итого!C$2,Отчёт!C$2,Итого!C$3)</f>
        <v>18</v>
      </c>
      <c r="F89" s="155" t="n">
        <v>0.583333333333333</v>
      </c>
      <c r="G89" s="151" t="n">
        <v>1</v>
      </c>
      <c r="H89" s="97" t="n">
        <f aca="false">G89*F89</f>
        <v>0.583333333333333</v>
      </c>
      <c r="I89" s="98" t="n">
        <v>11</v>
      </c>
      <c r="J89" s="99" t="n">
        <f aca="false">H89*E89</f>
        <v>10.5</v>
      </c>
      <c r="K89" s="111" t="n">
        <v>130</v>
      </c>
      <c r="L89" s="141" t="n">
        <f aca="false">K89*J89</f>
        <v>1365</v>
      </c>
      <c r="M89" s="51"/>
      <c r="N89" s="197" t="n">
        <v>43185</v>
      </c>
      <c r="O89" s="200" t="n">
        <v>9</v>
      </c>
      <c r="P89" s="185" t="n">
        <v>1</v>
      </c>
      <c r="Q89" s="185" t="n">
        <v>1</v>
      </c>
      <c r="R89" s="185" t="n">
        <v>1</v>
      </c>
      <c r="S89" s="185" t="n">
        <v>1</v>
      </c>
      <c r="T89" s="185" t="n">
        <v>1</v>
      </c>
      <c r="U89" s="185" t="n">
        <v>1</v>
      </c>
      <c r="V89" s="185" t="n">
        <v>1</v>
      </c>
      <c r="W89" s="185" t="n">
        <v>1</v>
      </c>
      <c r="X89" s="185" t="n">
        <v>0</v>
      </c>
      <c r="Y89" s="126" t="n">
        <f aca="false">COUNTIF(P89:X89,1)</f>
        <v>8</v>
      </c>
      <c r="Z89" s="91" t="n">
        <f aca="false">Y89/O89</f>
        <v>0.888888888888889</v>
      </c>
      <c r="AA89" s="79" t="s">
        <v>141</v>
      </c>
      <c r="AB89" s="19" t="str">
        <f aca="false">IF(OR(AND(E89&gt;0,Z89&gt;0),AND(E89=0,Z89=0)),"-","Что-то не так!")</f>
        <v>-</v>
      </c>
      <c r="AC89" s="19" t="s">
        <v>165</v>
      </c>
      <c r="AD89" s="115"/>
    </row>
    <row r="90" customFormat="false" ht="12.75" hidden="false" customHeight="true" outlineLevel="0" collapsed="false">
      <c r="A90" s="82"/>
      <c r="B90" s="83"/>
      <c r="C90" s="51" t="s">
        <v>1</v>
      </c>
      <c r="D90" s="51" t="s">
        <v>622</v>
      </c>
      <c r="E90" s="194" t="n">
        <f aca="false">NETWORKDAYS(Итого!C$2,Отчёт!C$2,Итого!C$3)</f>
        <v>18</v>
      </c>
      <c r="F90" s="155" t="n">
        <v>0.583333333333333</v>
      </c>
      <c r="G90" s="151" t="n">
        <v>1</v>
      </c>
      <c r="H90" s="97" t="n">
        <f aca="false">G90*F90</f>
        <v>0.583333333333333</v>
      </c>
      <c r="I90" s="98" t="n">
        <v>11</v>
      </c>
      <c r="J90" s="99" t="n">
        <f aca="false">H90*E90</f>
        <v>10.5</v>
      </c>
      <c r="K90" s="111" t="n">
        <v>130</v>
      </c>
      <c r="L90" s="141" t="n">
        <f aca="false">K90*J90</f>
        <v>1365</v>
      </c>
      <c r="M90" s="51"/>
      <c r="N90" s="197" t="n">
        <v>43185</v>
      </c>
      <c r="O90" s="200" t="n">
        <v>9</v>
      </c>
      <c r="P90" s="185" t="n">
        <v>1</v>
      </c>
      <c r="Q90" s="185" t="n">
        <v>1</v>
      </c>
      <c r="R90" s="185" t="n">
        <v>1</v>
      </c>
      <c r="S90" s="185" t="n">
        <v>1</v>
      </c>
      <c r="T90" s="185" t="n">
        <v>1</v>
      </c>
      <c r="U90" s="185" t="n">
        <v>1</v>
      </c>
      <c r="V90" s="185" t="n">
        <v>1</v>
      </c>
      <c r="W90" s="185" t="n">
        <v>1</v>
      </c>
      <c r="X90" s="185" t="n">
        <v>0</v>
      </c>
      <c r="Y90" s="126" t="n">
        <f aca="false">COUNTIF(P90:X90,1)</f>
        <v>8</v>
      </c>
      <c r="Z90" s="91" t="n">
        <f aca="false">Y90/O90</f>
        <v>0.888888888888889</v>
      </c>
      <c r="AA90" s="79" t="s">
        <v>262</v>
      </c>
      <c r="AB90" s="19" t="str">
        <f aca="false">IF(OR(AND(E90&gt;0,Z90&gt;0),AND(E90=0,Z90=0)),"-","Что-то не так!")</f>
        <v>-</v>
      </c>
      <c r="AC90" s="19" t="s">
        <v>165</v>
      </c>
      <c r="AD90" s="115"/>
    </row>
    <row r="91" customFormat="false" ht="12.75" hidden="false" customHeight="true" outlineLevel="0" collapsed="false">
      <c r="A91" s="82"/>
      <c r="B91" s="83"/>
      <c r="C91" s="51" t="s">
        <v>1</v>
      </c>
      <c r="D91" s="51" t="s">
        <v>623</v>
      </c>
      <c r="E91" s="194" t="n">
        <f aca="false">NETWORKDAYS(Итого!C$2,Отчёт!C$2,Итого!C$3)</f>
        <v>18</v>
      </c>
      <c r="F91" s="155" t="n">
        <v>0.583333333333333</v>
      </c>
      <c r="G91" s="151" t="n">
        <v>1</v>
      </c>
      <c r="H91" s="97" t="n">
        <f aca="false">G91*F91</f>
        <v>0.583333333333333</v>
      </c>
      <c r="I91" s="98" t="n">
        <v>11</v>
      </c>
      <c r="J91" s="99" t="n">
        <f aca="false">H91*E91</f>
        <v>10.5</v>
      </c>
      <c r="K91" s="111" t="n">
        <v>130</v>
      </c>
      <c r="L91" s="141" t="n">
        <f aca="false">K91*J91</f>
        <v>1365</v>
      </c>
      <c r="M91" s="51"/>
      <c r="N91" s="197" t="n">
        <v>43185</v>
      </c>
      <c r="O91" s="200" t="n">
        <v>9</v>
      </c>
      <c r="P91" s="185" t="n">
        <v>1</v>
      </c>
      <c r="Q91" s="185" t="n">
        <v>0</v>
      </c>
      <c r="R91" s="185" t="n">
        <v>1</v>
      </c>
      <c r="S91" s="185" t="n">
        <v>1</v>
      </c>
      <c r="T91" s="185" t="n">
        <v>1</v>
      </c>
      <c r="U91" s="185" t="n">
        <v>1</v>
      </c>
      <c r="V91" s="185" t="n">
        <v>1</v>
      </c>
      <c r="W91" s="185" t="n">
        <v>1</v>
      </c>
      <c r="X91" s="185" t="n">
        <v>1</v>
      </c>
      <c r="Y91" s="126" t="n">
        <f aca="false">COUNTIF(P91:X91,1)</f>
        <v>8</v>
      </c>
      <c r="Z91" s="91" t="n">
        <f aca="false">Y91/O91</f>
        <v>0.888888888888889</v>
      </c>
      <c r="AA91" s="79" t="s">
        <v>374</v>
      </c>
      <c r="AB91" s="19" t="str">
        <f aca="false">IF(OR(AND(E91&gt;0,Z91&gt;0),AND(E91=0,Z91=0)),"-","Что-то не так!")</f>
        <v>-</v>
      </c>
      <c r="AD91" s="115"/>
    </row>
    <row r="92" customFormat="false" ht="12.75" hidden="false" customHeight="true" outlineLevel="0" collapsed="false">
      <c r="A92" s="82"/>
      <c r="B92" s="83"/>
      <c r="C92" s="51" t="s">
        <v>1</v>
      </c>
      <c r="D92" s="51" t="s">
        <v>624</v>
      </c>
      <c r="E92" s="194" t="n">
        <f aca="false">NETWORKDAYS(Итого!C$2,Отчёт!C$2,Итого!C$3)</f>
        <v>18</v>
      </c>
      <c r="F92" s="155" t="n">
        <v>0.583333333333333</v>
      </c>
      <c r="G92" s="151" t="n">
        <v>1</v>
      </c>
      <c r="H92" s="97" t="n">
        <f aca="false">G92*F92</f>
        <v>0.583333333333333</v>
      </c>
      <c r="I92" s="98" t="n">
        <v>11</v>
      </c>
      <c r="J92" s="99" t="n">
        <f aca="false">H92*E92</f>
        <v>10.5</v>
      </c>
      <c r="K92" s="111" t="n">
        <v>130</v>
      </c>
      <c r="L92" s="141" t="n">
        <f aca="false">K92*J92</f>
        <v>1365</v>
      </c>
      <c r="M92" s="51"/>
      <c r="N92" s="197" t="n">
        <v>43185</v>
      </c>
      <c r="O92" s="200" t="n">
        <v>9</v>
      </c>
      <c r="P92" s="185" t="n">
        <v>1</v>
      </c>
      <c r="Q92" s="185" t="n">
        <v>1</v>
      </c>
      <c r="R92" s="185" t="n">
        <v>1</v>
      </c>
      <c r="S92" s="185" t="n">
        <v>1</v>
      </c>
      <c r="T92" s="185" t="n">
        <v>1</v>
      </c>
      <c r="U92" s="185" t="n">
        <v>1</v>
      </c>
      <c r="V92" s="185" t="n">
        <v>1</v>
      </c>
      <c r="W92" s="185" t="n">
        <v>1</v>
      </c>
      <c r="X92" s="185" t="n">
        <v>1</v>
      </c>
      <c r="Y92" s="126" t="n">
        <f aca="false">COUNTIF(P92:X92,1)</f>
        <v>9</v>
      </c>
      <c r="Z92" s="91" t="n">
        <f aca="false">Y92/O92</f>
        <v>1</v>
      </c>
      <c r="AA92" s="79"/>
      <c r="AB92" s="19" t="str">
        <f aca="false">IF(OR(AND(E92&gt;0,Z92&gt;0),AND(E92=0,Z92=0)),"-","Что-то не так!")</f>
        <v>-</v>
      </c>
      <c r="AD92" s="115"/>
    </row>
    <row r="93" customFormat="false" ht="12.75" hidden="false" customHeight="true" outlineLevel="0" collapsed="false">
      <c r="A93" s="82"/>
      <c r="B93" s="83"/>
      <c r="C93" s="51" t="s">
        <v>1</v>
      </c>
      <c r="D93" s="51" t="s">
        <v>625</v>
      </c>
      <c r="E93" s="194" t="n">
        <f aca="false">NETWORKDAYS(Итого!C$2,Отчёт!C$2,Итого!C$3)</f>
        <v>18</v>
      </c>
      <c r="F93" s="155" t="n">
        <v>0.583333333333333</v>
      </c>
      <c r="G93" s="151" t="n">
        <v>1</v>
      </c>
      <c r="H93" s="97" t="n">
        <f aca="false">G93*F93</f>
        <v>0.583333333333333</v>
      </c>
      <c r="I93" s="98" t="n">
        <v>11</v>
      </c>
      <c r="J93" s="99" t="n">
        <f aca="false">H93*E93</f>
        <v>10.5</v>
      </c>
      <c r="K93" s="111" t="n">
        <v>130</v>
      </c>
      <c r="L93" s="141" t="n">
        <f aca="false">K93*J93</f>
        <v>1365</v>
      </c>
      <c r="M93" s="51"/>
      <c r="N93" s="197" t="n">
        <v>43185</v>
      </c>
      <c r="O93" s="200" t="n">
        <v>9</v>
      </c>
      <c r="P93" s="185" t="n">
        <v>1</v>
      </c>
      <c r="Q93" s="185" t="n">
        <v>1</v>
      </c>
      <c r="R93" s="185" t="n">
        <v>1</v>
      </c>
      <c r="S93" s="185" t="n">
        <v>1</v>
      </c>
      <c r="T93" s="185" t="n">
        <v>1</v>
      </c>
      <c r="U93" s="185" t="n">
        <v>1</v>
      </c>
      <c r="V93" s="185" t="n">
        <v>1</v>
      </c>
      <c r="W93" s="185" t="n">
        <v>1</v>
      </c>
      <c r="X93" s="185" t="n">
        <v>1</v>
      </c>
      <c r="Y93" s="126" t="n">
        <f aca="false">COUNTIF(P93:X93,1)</f>
        <v>9</v>
      </c>
      <c r="Z93" s="91" t="n">
        <f aca="false">Y93/O93</f>
        <v>1</v>
      </c>
      <c r="AA93" s="104"/>
      <c r="AB93" s="19" t="str">
        <f aca="false">IF(OR(AND(E93&gt;0,Z93&gt;0),AND(E93=0,Z93=0)),"-","Что-то не так!")</f>
        <v>-</v>
      </c>
      <c r="AD93" s="115"/>
    </row>
    <row r="94" customFormat="false" ht="12.75" hidden="false" customHeight="true" outlineLevel="0" collapsed="false">
      <c r="A94" s="82"/>
      <c r="B94" s="83"/>
      <c r="C94" s="51" t="s">
        <v>1</v>
      </c>
      <c r="D94" s="51" t="s">
        <v>626</v>
      </c>
      <c r="E94" s="194" t="n">
        <f aca="false">NETWORKDAYS(Итого!C$2,Отчёт!C$2,Итого!C$3)</f>
        <v>18</v>
      </c>
      <c r="F94" s="155" t="n">
        <v>0.583333333333333</v>
      </c>
      <c r="G94" s="151" t="n">
        <v>1</v>
      </c>
      <c r="H94" s="97" t="n">
        <f aca="false">G94*F94</f>
        <v>0.583333333333333</v>
      </c>
      <c r="I94" s="98" t="n">
        <v>11</v>
      </c>
      <c r="J94" s="99" t="n">
        <f aca="false">H94*E94</f>
        <v>10.5</v>
      </c>
      <c r="K94" s="111" t="n">
        <v>130</v>
      </c>
      <c r="L94" s="141" t="n">
        <f aca="false">K94*J94</f>
        <v>1365</v>
      </c>
      <c r="M94" s="51"/>
      <c r="N94" s="197" t="n">
        <v>43185</v>
      </c>
      <c r="O94" s="200" t="n">
        <v>9</v>
      </c>
      <c r="P94" s="185" t="n">
        <v>1</v>
      </c>
      <c r="Q94" s="185" t="n">
        <v>1</v>
      </c>
      <c r="R94" s="185" t="n">
        <v>1</v>
      </c>
      <c r="S94" s="185" t="n">
        <v>1</v>
      </c>
      <c r="T94" s="185" t="n">
        <v>0</v>
      </c>
      <c r="U94" s="185" t="n">
        <v>1</v>
      </c>
      <c r="V94" s="185" t="n">
        <v>1</v>
      </c>
      <c r="W94" s="185" t="n">
        <v>1</v>
      </c>
      <c r="X94" s="185" t="n">
        <v>1</v>
      </c>
      <c r="Y94" s="126" t="n">
        <f aca="false">COUNTIF(P94:X94,1)</f>
        <v>8</v>
      </c>
      <c r="Z94" s="91" t="n">
        <f aca="false">Y94/O94</f>
        <v>0.888888888888889</v>
      </c>
      <c r="AA94" s="104" t="s">
        <v>141</v>
      </c>
      <c r="AB94" s="19" t="str">
        <f aca="false">IF(OR(AND(E94&gt;0,Z94&gt;0),AND(E94=0,Z94=0)),"-","Что-то не так!")</f>
        <v>-</v>
      </c>
      <c r="AC94" s="19" t="s">
        <v>165</v>
      </c>
      <c r="AD94" s="115"/>
    </row>
    <row r="95" customFormat="false" ht="12.75" hidden="false" customHeight="true" outlineLevel="0" collapsed="false">
      <c r="A95" s="82"/>
      <c r="B95" s="83"/>
      <c r="C95" s="51" t="s">
        <v>1</v>
      </c>
      <c r="D95" s="51" t="s">
        <v>627</v>
      </c>
      <c r="E95" s="194" t="n">
        <f aca="false">NETWORKDAYS(Итого!C$2,Отчёт!C$2,Итого!C$3)</f>
        <v>18</v>
      </c>
      <c r="F95" s="155" t="n">
        <v>0.583333333333333</v>
      </c>
      <c r="G95" s="151" t="n">
        <v>1</v>
      </c>
      <c r="H95" s="97" t="n">
        <f aca="false">G95*F95</f>
        <v>0.583333333333333</v>
      </c>
      <c r="I95" s="98" t="n">
        <v>11</v>
      </c>
      <c r="J95" s="99" t="n">
        <f aca="false">H95*E95</f>
        <v>10.5</v>
      </c>
      <c r="K95" s="111" t="n">
        <v>130</v>
      </c>
      <c r="L95" s="141" t="n">
        <f aca="false">K95*J95</f>
        <v>1365</v>
      </c>
      <c r="M95" s="51"/>
      <c r="N95" s="197" t="n">
        <v>43185</v>
      </c>
      <c r="O95" s="200" t="n">
        <v>9</v>
      </c>
      <c r="P95" s="185" t="n">
        <v>1</v>
      </c>
      <c r="Q95" s="185" t="n">
        <v>1</v>
      </c>
      <c r="R95" s="185" t="n">
        <v>1</v>
      </c>
      <c r="S95" s="185" t="n">
        <v>0</v>
      </c>
      <c r="T95" s="185" t="n">
        <v>0</v>
      </c>
      <c r="U95" s="185" t="n">
        <v>1</v>
      </c>
      <c r="V95" s="185" t="n">
        <v>1</v>
      </c>
      <c r="W95" s="185" t="n">
        <v>1</v>
      </c>
      <c r="X95" s="185" t="n">
        <v>1</v>
      </c>
      <c r="Y95" s="126" t="n">
        <f aca="false">COUNTIF(P95:X95,1)</f>
        <v>7</v>
      </c>
      <c r="Z95" s="91" t="n">
        <f aca="false">Y95/O95</f>
        <v>0.777777777777778</v>
      </c>
      <c r="AA95" s="79" t="s">
        <v>628</v>
      </c>
      <c r="AB95" s="19" t="str">
        <f aca="false">IF(OR(AND(E95&gt;0,Z95&gt;0),AND(E95=0,Z95=0)),"-","Что-то не так!")</f>
        <v>-</v>
      </c>
      <c r="AD95" s="115"/>
    </row>
    <row r="96" customFormat="false" ht="12.75" hidden="false" customHeight="true" outlineLevel="0" collapsed="false">
      <c r="A96" s="82"/>
      <c r="B96" s="83"/>
      <c r="C96" s="51" t="s">
        <v>1</v>
      </c>
      <c r="D96" s="51" t="s">
        <v>629</v>
      </c>
      <c r="E96" s="194" t="n">
        <f aca="false">NETWORKDAYS(Итого!C$2,Отчёт!C$2,Итого!C$3)</f>
        <v>18</v>
      </c>
      <c r="F96" s="155" t="n">
        <v>0.583333333333333</v>
      </c>
      <c r="G96" s="151" t="n">
        <v>1</v>
      </c>
      <c r="H96" s="97" t="n">
        <f aca="false">G96*F96</f>
        <v>0.583333333333333</v>
      </c>
      <c r="I96" s="98" t="n">
        <v>11</v>
      </c>
      <c r="J96" s="99" t="n">
        <f aca="false">H96*E96</f>
        <v>10.5</v>
      </c>
      <c r="K96" s="111" t="n">
        <v>130</v>
      </c>
      <c r="L96" s="141" t="n">
        <f aca="false">K96*J96</f>
        <v>1365</v>
      </c>
      <c r="M96" s="51"/>
      <c r="N96" s="197" t="n">
        <v>43185</v>
      </c>
      <c r="O96" s="200" t="n">
        <v>9</v>
      </c>
      <c r="P96" s="185" t="n">
        <v>1</v>
      </c>
      <c r="Q96" s="185" t="n">
        <v>1</v>
      </c>
      <c r="R96" s="185" t="n">
        <v>1</v>
      </c>
      <c r="S96" s="185" t="n">
        <v>0</v>
      </c>
      <c r="T96" s="185" t="n">
        <v>1</v>
      </c>
      <c r="U96" s="185" t="n">
        <v>1</v>
      </c>
      <c r="V96" s="185" t="n">
        <v>1</v>
      </c>
      <c r="W96" s="185" t="n">
        <v>1</v>
      </c>
      <c r="X96" s="185" t="n">
        <v>1</v>
      </c>
      <c r="Y96" s="126" t="n">
        <f aca="false">COUNTIF(P96:X96,1)</f>
        <v>8</v>
      </c>
      <c r="Z96" s="91" t="n">
        <f aca="false">Y96/O96</f>
        <v>0.888888888888889</v>
      </c>
      <c r="AA96" s="79" t="s">
        <v>630</v>
      </c>
      <c r="AB96" s="19" t="str">
        <f aca="false">IF(OR(AND(E96&gt;0,Z96&gt;0),AND(E96=0,Z96=0)),"-","Что-то не так!")</f>
        <v>-</v>
      </c>
      <c r="AD96" s="115"/>
    </row>
    <row r="97" customFormat="false" ht="12.75" hidden="false" customHeight="true" outlineLevel="0" collapsed="false">
      <c r="A97" s="82"/>
      <c r="B97" s="83"/>
      <c r="C97" s="51" t="s">
        <v>1</v>
      </c>
      <c r="D97" s="51" t="s">
        <v>631</v>
      </c>
      <c r="E97" s="194" t="n">
        <f aca="false">NETWORKDAYS(Итого!C$2,Отчёт!C$2,Итого!C$3)</f>
        <v>18</v>
      </c>
      <c r="F97" s="155" t="n">
        <v>0.583333333333333</v>
      </c>
      <c r="G97" s="151" t="n">
        <v>1</v>
      </c>
      <c r="H97" s="97" t="n">
        <f aca="false">G97*F97</f>
        <v>0.583333333333333</v>
      </c>
      <c r="I97" s="98" t="n">
        <v>11</v>
      </c>
      <c r="J97" s="99" t="n">
        <f aca="false">H97*E97</f>
        <v>10.5</v>
      </c>
      <c r="K97" s="111" t="n">
        <v>130</v>
      </c>
      <c r="L97" s="141" t="n">
        <f aca="false">K97*J97</f>
        <v>1365</v>
      </c>
      <c r="M97" s="51"/>
      <c r="N97" s="197" t="n">
        <v>43185</v>
      </c>
      <c r="O97" s="200" t="n">
        <v>9</v>
      </c>
      <c r="P97" s="185" t="n">
        <v>1</v>
      </c>
      <c r="Q97" s="185" t="n">
        <v>1</v>
      </c>
      <c r="R97" s="185" t="n">
        <v>1</v>
      </c>
      <c r="S97" s="185" t="n">
        <v>1</v>
      </c>
      <c r="T97" s="185" t="n">
        <v>1</v>
      </c>
      <c r="U97" s="185" t="n">
        <v>1</v>
      </c>
      <c r="V97" s="185" t="n">
        <v>1</v>
      </c>
      <c r="W97" s="185" t="n">
        <v>1</v>
      </c>
      <c r="X97" s="185" t="n">
        <v>1</v>
      </c>
      <c r="Y97" s="126" t="n">
        <f aca="false">COUNTIF(P97:X97,1)</f>
        <v>9</v>
      </c>
      <c r="Z97" s="91" t="n">
        <f aca="false">Y97/O97</f>
        <v>1</v>
      </c>
      <c r="AA97" s="79"/>
      <c r="AB97" s="19" t="str">
        <f aca="false">IF(OR(AND(E97&gt;0,Z97&gt;0),AND(E97=0,Z97=0)),"-","Что-то не так!")</f>
        <v>-</v>
      </c>
      <c r="AD97" s="115"/>
    </row>
    <row r="98" customFormat="false" ht="12.75" hidden="false" customHeight="true" outlineLevel="0" collapsed="false">
      <c r="A98" s="82"/>
      <c r="B98" s="83"/>
      <c r="C98" s="51" t="s">
        <v>1</v>
      </c>
      <c r="D98" s="51" t="s">
        <v>632</v>
      </c>
      <c r="E98" s="194" t="n">
        <f aca="false">NETWORKDAYS(Итого!C$2,Отчёт!C$2,Итого!C$3)</f>
        <v>18</v>
      </c>
      <c r="F98" s="155" t="n">
        <v>0.583333333333333</v>
      </c>
      <c r="G98" s="151" t="n">
        <v>1</v>
      </c>
      <c r="H98" s="97" t="n">
        <f aca="false">G98*F98</f>
        <v>0.583333333333333</v>
      </c>
      <c r="I98" s="98" t="n">
        <v>11</v>
      </c>
      <c r="J98" s="99" t="n">
        <f aca="false">H98*E98</f>
        <v>10.5</v>
      </c>
      <c r="K98" s="111" t="n">
        <v>130</v>
      </c>
      <c r="L98" s="141" t="n">
        <f aca="false">K98*J98</f>
        <v>1365</v>
      </c>
      <c r="M98" s="51"/>
      <c r="N98" s="197" t="n">
        <v>43185</v>
      </c>
      <c r="O98" s="200" t="n">
        <v>9</v>
      </c>
      <c r="P98" s="185" t="n">
        <v>1</v>
      </c>
      <c r="Q98" s="185" t="n">
        <v>1</v>
      </c>
      <c r="R98" s="185" t="n">
        <v>1</v>
      </c>
      <c r="S98" s="185" t="n">
        <v>1</v>
      </c>
      <c r="T98" s="185" t="n">
        <v>1</v>
      </c>
      <c r="U98" s="185" t="n">
        <v>1</v>
      </c>
      <c r="V98" s="185" t="n">
        <v>1</v>
      </c>
      <c r="W98" s="185" t="n">
        <v>1</v>
      </c>
      <c r="X98" s="185" t="n">
        <v>1</v>
      </c>
      <c r="Y98" s="126" t="n">
        <f aca="false">COUNTIF(P98:X98,1)</f>
        <v>9</v>
      </c>
      <c r="Z98" s="91" t="n">
        <f aca="false">Y98/O98</f>
        <v>1</v>
      </c>
      <c r="AA98" s="79"/>
      <c r="AB98" s="19" t="str">
        <f aca="false">IF(OR(AND(E98&gt;0,Z98&gt;0),AND(E98=0,Z98=0)),"-","Что-то не так!")</f>
        <v>-</v>
      </c>
      <c r="AD98" s="115"/>
    </row>
    <row r="99" customFormat="false" ht="12.75" hidden="false" customHeight="true" outlineLevel="0" collapsed="false">
      <c r="A99" s="82"/>
      <c r="B99" s="83"/>
      <c r="C99" s="51" t="s">
        <v>1</v>
      </c>
      <c r="D99" s="51" t="s">
        <v>633</v>
      </c>
      <c r="E99" s="194" t="n">
        <f aca="false">NETWORKDAYS(Итого!C$2,Отчёт!C$2,Итого!C$3)</f>
        <v>18</v>
      </c>
      <c r="F99" s="155" t="n">
        <v>0.583333333333333</v>
      </c>
      <c r="G99" s="151" t="n">
        <v>1</v>
      </c>
      <c r="H99" s="97" t="n">
        <f aca="false">G99*F99</f>
        <v>0.583333333333333</v>
      </c>
      <c r="I99" s="98" t="n">
        <v>11</v>
      </c>
      <c r="J99" s="99" t="n">
        <f aca="false">H99*E99</f>
        <v>10.5</v>
      </c>
      <c r="K99" s="111" t="n">
        <v>130</v>
      </c>
      <c r="L99" s="141" t="n">
        <f aca="false">K99*J99</f>
        <v>1365</v>
      </c>
      <c r="M99" s="51"/>
      <c r="N99" s="197" t="n">
        <v>43185</v>
      </c>
      <c r="O99" s="200" t="n">
        <v>9</v>
      </c>
      <c r="P99" s="185" t="n">
        <v>1</v>
      </c>
      <c r="Q99" s="185" t="n">
        <v>1</v>
      </c>
      <c r="R99" s="185" t="n">
        <v>1</v>
      </c>
      <c r="S99" s="185" t="n">
        <v>1</v>
      </c>
      <c r="T99" s="185" t="n">
        <v>1</v>
      </c>
      <c r="U99" s="185" t="n">
        <v>1</v>
      </c>
      <c r="V99" s="185" t="n">
        <v>1</v>
      </c>
      <c r="W99" s="185" t="n">
        <v>1</v>
      </c>
      <c r="X99" s="185" t="n">
        <v>1</v>
      </c>
      <c r="Y99" s="126" t="n">
        <f aca="false">COUNTIF(P99:X99,1)</f>
        <v>9</v>
      </c>
      <c r="Z99" s="91" t="n">
        <f aca="false">Y99/O99</f>
        <v>1</v>
      </c>
      <c r="AA99" s="79"/>
      <c r="AB99" s="19" t="str">
        <f aca="false">IF(OR(AND(E99&gt;0,Z99&gt;0),AND(E99=0,Z99=0)),"-","Что-то не так!")</f>
        <v>-</v>
      </c>
      <c r="AC99" s="19" t="s">
        <v>165</v>
      </c>
      <c r="AD99" s="115"/>
    </row>
    <row r="100" customFormat="false" ht="12.75" hidden="false" customHeight="true" outlineLevel="0" collapsed="false">
      <c r="A100" s="82"/>
      <c r="B100" s="83"/>
      <c r="C100" s="51" t="s">
        <v>1</v>
      </c>
      <c r="D100" s="51" t="s">
        <v>634</v>
      </c>
      <c r="E100" s="194" t="n">
        <f aca="false">NETWORKDAYS(Итого!C$2,Отчёт!C$2,Итого!C$3)-6</f>
        <v>12</v>
      </c>
      <c r="F100" s="155" t="n">
        <v>0.583333333333333</v>
      </c>
      <c r="G100" s="151" t="n">
        <v>1</v>
      </c>
      <c r="H100" s="97" t="n">
        <f aca="false">G100*F100</f>
        <v>0.583333333333333</v>
      </c>
      <c r="I100" s="98" t="n">
        <v>11</v>
      </c>
      <c r="J100" s="99" t="n">
        <f aca="false">H100*E100</f>
        <v>7</v>
      </c>
      <c r="K100" s="111" t="n">
        <v>130</v>
      </c>
      <c r="L100" s="141" t="n">
        <f aca="false">K100*J100</f>
        <v>910</v>
      </c>
      <c r="M100" s="51"/>
      <c r="N100" s="197" t="n">
        <v>43185</v>
      </c>
      <c r="O100" s="200" t="n">
        <v>9</v>
      </c>
      <c r="P100" s="185" t="n">
        <v>1</v>
      </c>
      <c r="Q100" s="185" t="n">
        <v>1</v>
      </c>
      <c r="R100" s="185" t="n">
        <v>1</v>
      </c>
      <c r="S100" s="185" t="n">
        <v>1</v>
      </c>
      <c r="T100" s="185" t="n">
        <v>1</v>
      </c>
      <c r="U100" s="185" t="n">
        <v>0</v>
      </c>
      <c r="V100" s="185" t="n">
        <v>1</v>
      </c>
      <c r="W100" s="185" t="n">
        <v>1</v>
      </c>
      <c r="X100" s="185" t="n">
        <v>1</v>
      </c>
      <c r="Y100" s="126" t="n">
        <f aca="false">COUNTIF(P100:X100,1)</f>
        <v>8</v>
      </c>
      <c r="Z100" s="91" t="n">
        <f aca="false">Y100/O100</f>
        <v>0.888888888888889</v>
      </c>
      <c r="AA100" s="79" t="s">
        <v>141</v>
      </c>
      <c r="AB100" s="19" t="str">
        <f aca="false">IF(OR(AND(E100&gt;0,Z100&gt;0),AND(E100=0,Z100=0)),"-","Что-то не так!")</f>
        <v>-</v>
      </c>
      <c r="AD100" s="115"/>
    </row>
    <row r="101" customFormat="false" ht="12.75" hidden="false" customHeight="true" outlineLevel="0" collapsed="false">
      <c r="A101" s="82"/>
      <c r="B101" s="83"/>
      <c r="C101" s="51" t="s">
        <v>1</v>
      </c>
      <c r="D101" s="51" t="s">
        <v>635</v>
      </c>
      <c r="E101" s="194" t="n">
        <f aca="false">NETWORKDAYS(Итого!C$2,Отчёт!C$2,Итого!C$3)</f>
        <v>18</v>
      </c>
      <c r="F101" s="155" t="n">
        <v>0.583333333333333</v>
      </c>
      <c r="G101" s="151" t="n">
        <v>1</v>
      </c>
      <c r="H101" s="97" t="n">
        <f aca="false">G101*F101</f>
        <v>0.583333333333333</v>
      </c>
      <c r="I101" s="98" t="n">
        <v>11</v>
      </c>
      <c r="J101" s="99" t="n">
        <f aca="false">H101*E101</f>
        <v>10.5</v>
      </c>
      <c r="K101" s="111" t="n">
        <v>130</v>
      </c>
      <c r="L101" s="141" t="n">
        <f aca="false">K101*J101</f>
        <v>1365</v>
      </c>
      <c r="M101" s="51"/>
      <c r="N101" s="197" t="n">
        <v>43185</v>
      </c>
      <c r="O101" s="200" t="n">
        <v>9</v>
      </c>
      <c r="P101" s="185" t="n">
        <v>1</v>
      </c>
      <c r="Q101" s="185" t="n">
        <v>1</v>
      </c>
      <c r="R101" s="185" t="n">
        <v>1</v>
      </c>
      <c r="S101" s="185" t="n">
        <v>1</v>
      </c>
      <c r="T101" s="185" t="n">
        <v>1</v>
      </c>
      <c r="U101" s="185" t="n">
        <v>1</v>
      </c>
      <c r="V101" s="185" t="n">
        <v>1</v>
      </c>
      <c r="W101" s="185" t="n">
        <v>1</v>
      </c>
      <c r="X101" s="185" t="n">
        <v>1</v>
      </c>
      <c r="Y101" s="126" t="n">
        <f aca="false">COUNTIF(P101:X101,1)</f>
        <v>9</v>
      </c>
      <c r="Z101" s="91" t="n">
        <f aca="false">Y101/O101</f>
        <v>1</v>
      </c>
      <c r="AA101" s="79"/>
      <c r="AB101" s="19" t="str">
        <f aca="false">IF(OR(AND(E101&gt;0,Z101&gt;0),AND(E101=0,Z101=0)),"-","Что-то не так!")</f>
        <v>-</v>
      </c>
      <c r="AC101" s="19" t="s">
        <v>165</v>
      </c>
      <c r="AD101" s="115"/>
    </row>
    <row r="102" customFormat="false" ht="12.75" hidden="false" customHeight="true" outlineLevel="0" collapsed="false">
      <c r="A102" s="82"/>
      <c r="B102" s="83"/>
      <c r="C102" s="51" t="s">
        <v>1</v>
      </c>
      <c r="D102" s="51" t="s">
        <v>636</v>
      </c>
      <c r="E102" s="194" t="n">
        <f aca="false">NETWORKDAYS(Итого!C$2,Отчёт!C$2,Итого!C$3)</f>
        <v>18</v>
      </c>
      <c r="F102" s="155" t="n">
        <v>0.583333333333333</v>
      </c>
      <c r="G102" s="151" t="n">
        <v>1</v>
      </c>
      <c r="H102" s="97" t="n">
        <f aca="false">G102*F102</f>
        <v>0.583333333333333</v>
      </c>
      <c r="I102" s="98" t="n">
        <v>11</v>
      </c>
      <c r="J102" s="99" t="n">
        <f aca="false">H102*E102</f>
        <v>10.5</v>
      </c>
      <c r="K102" s="111" t="n">
        <v>130</v>
      </c>
      <c r="L102" s="141" t="n">
        <f aca="false">K102*J102</f>
        <v>1365</v>
      </c>
      <c r="M102" s="51"/>
      <c r="N102" s="197" t="n">
        <v>43185</v>
      </c>
      <c r="O102" s="200" t="n">
        <v>9</v>
      </c>
      <c r="P102" s="185" t="n">
        <v>1</v>
      </c>
      <c r="Q102" s="185" t="n">
        <v>1</v>
      </c>
      <c r="R102" s="185" t="n">
        <v>1</v>
      </c>
      <c r="S102" s="185" t="n">
        <v>1</v>
      </c>
      <c r="T102" s="185" t="n">
        <v>1</v>
      </c>
      <c r="U102" s="185" t="n">
        <v>1</v>
      </c>
      <c r="V102" s="185" t="n">
        <v>1</v>
      </c>
      <c r="W102" s="185" t="n">
        <v>1</v>
      </c>
      <c r="X102" s="185" t="n">
        <v>1</v>
      </c>
      <c r="Y102" s="126" t="n">
        <f aca="false">COUNTIF(P102:X102,1)</f>
        <v>9</v>
      </c>
      <c r="Z102" s="91" t="n">
        <f aca="false">Y102/O102</f>
        <v>1</v>
      </c>
      <c r="AA102" s="79"/>
      <c r="AB102" s="19" t="str">
        <f aca="false">IF(OR(AND(E102&gt;0,Z102&gt;0),AND(E102=0,Z102=0)),"-","Что-то не так!")</f>
        <v>-</v>
      </c>
      <c r="AD102" s="115"/>
    </row>
    <row r="103" customFormat="false" ht="12.75" hidden="false" customHeight="true" outlineLevel="0" collapsed="false">
      <c r="A103" s="82"/>
      <c r="B103" s="83"/>
      <c r="C103" s="51" t="s">
        <v>1</v>
      </c>
      <c r="D103" s="51" t="s">
        <v>637</v>
      </c>
      <c r="E103" s="194" t="n">
        <f aca="false">NETWORKDAYS(Итого!C$2,Отчёт!C$2,Итого!C$3)</f>
        <v>18</v>
      </c>
      <c r="F103" s="155" t="n">
        <v>0.583333333333333</v>
      </c>
      <c r="G103" s="151" t="n">
        <v>1</v>
      </c>
      <c r="H103" s="97" t="n">
        <f aca="false">G103*F103</f>
        <v>0.583333333333333</v>
      </c>
      <c r="I103" s="98" t="n">
        <v>11</v>
      </c>
      <c r="J103" s="99" t="n">
        <f aca="false">H103*E103</f>
        <v>10.5</v>
      </c>
      <c r="K103" s="111" t="n">
        <v>130</v>
      </c>
      <c r="L103" s="141" t="n">
        <f aca="false">K103*J103</f>
        <v>1365</v>
      </c>
      <c r="M103" s="51"/>
      <c r="N103" s="197" t="n">
        <v>43185</v>
      </c>
      <c r="O103" s="200" t="n">
        <v>9</v>
      </c>
      <c r="P103" s="185" t="n">
        <v>1</v>
      </c>
      <c r="Q103" s="185" t="n">
        <v>1</v>
      </c>
      <c r="R103" s="185" t="n">
        <v>1</v>
      </c>
      <c r="S103" s="185" t="n">
        <v>1</v>
      </c>
      <c r="T103" s="185" t="n">
        <v>1</v>
      </c>
      <c r="U103" s="185" t="n">
        <v>1</v>
      </c>
      <c r="V103" s="185" t="n">
        <v>1</v>
      </c>
      <c r="W103" s="185" t="n">
        <v>1</v>
      </c>
      <c r="X103" s="185" t="n">
        <v>1</v>
      </c>
      <c r="Y103" s="126" t="n">
        <f aca="false">COUNTIF(P103:X103,1)</f>
        <v>9</v>
      </c>
      <c r="Z103" s="91" t="n">
        <f aca="false">Y103/O103</f>
        <v>1</v>
      </c>
      <c r="AA103" s="79"/>
      <c r="AB103" s="19" t="str">
        <f aca="false">IF(OR(AND(E103&gt;0,Z103&gt;0),AND(E103=0,Z103=0)),"-","Что-то не так!")</f>
        <v>-</v>
      </c>
      <c r="AD103" s="115"/>
    </row>
    <row r="104" customFormat="false" ht="12.75" hidden="false" customHeight="true" outlineLevel="0" collapsed="false">
      <c r="A104" s="82"/>
      <c r="B104" s="83"/>
      <c r="C104" s="51" t="s">
        <v>1</v>
      </c>
      <c r="D104" s="51" t="s">
        <v>638</v>
      </c>
      <c r="E104" s="194" t="n">
        <f aca="false">NETWORKDAYS(Итого!C$2,Отчёт!C$2,Итого!C$3)</f>
        <v>18</v>
      </c>
      <c r="F104" s="155" t="n">
        <v>0.583333333333333</v>
      </c>
      <c r="G104" s="151" t="n">
        <v>1</v>
      </c>
      <c r="H104" s="97" t="n">
        <f aca="false">G104*F104</f>
        <v>0.583333333333333</v>
      </c>
      <c r="I104" s="98" t="n">
        <v>11</v>
      </c>
      <c r="J104" s="99" t="n">
        <f aca="false">H104*E104</f>
        <v>10.5</v>
      </c>
      <c r="K104" s="111" t="n">
        <v>130</v>
      </c>
      <c r="L104" s="141" t="n">
        <f aca="false">K104*J104</f>
        <v>1365</v>
      </c>
      <c r="M104" s="51"/>
      <c r="N104" s="197" t="n">
        <v>43185</v>
      </c>
      <c r="O104" s="200" t="n">
        <v>9</v>
      </c>
      <c r="P104" s="185" t="n">
        <v>1</v>
      </c>
      <c r="Q104" s="185" t="n">
        <v>1</v>
      </c>
      <c r="R104" s="185" t="n">
        <v>1</v>
      </c>
      <c r="S104" s="185" t="n">
        <v>1</v>
      </c>
      <c r="T104" s="185" t="n">
        <v>1</v>
      </c>
      <c r="U104" s="185" t="n">
        <v>1</v>
      </c>
      <c r="V104" s="185" t="n">
        <v>1</v>
      </c>
      <c r="W104" s="185" t="n">
        <v>1</v>
      </c>
      <c r="X104" s="185" t="n">
        <v>1</v>
      </c>
      <c r="Y104" s="126" t="n">
        <f aca="false">COUNTIF(P104:X104,1)</f>
        <v>9</v>
      </c>
      <c r="Z104" s="91" t="n">
        <f aca="false">Y104/O104</f>
        <v>1</v>
      </c>
      <c r="AA104" s="104"/>
      <c r="AB104" s="19" t="str">
        <f aca="false">IF(OR(AND(E104&gt;0,Z104&gt;0),AND(E104=0,Z104=0)),"-","Что-то не так!")</f>
        <v>-</v>
      </c>
      <c r="AD104" s="115"/>
    </row>
    <row r="105" customFormat="false" ht="12.75" hidden="false" customHeight="true" outlineLevel="0" collapsed="false">
      <c r="A105" s="82"/>
      <c r="B105" s="83"/>
      <c r="C105" s="51" t="s">
        <v>1</v>
      </c>
      <c r="D105" s="51" t="s">
        <v>639</v>
      </c>
      <c r="E105" s="194" t="n">
        <f aca="false">NETWORKDAYS(Итого!C$2,Отчёт!C$2,Итого!C$3)</f>
        <v>18</v>
      </c>
      <c r="F105" s="155" t="n">
        <v>0.583333333333333</v>
      </c>
      <c r="G105" s="151" t="n">
        <v>1</v>
      </c>
      <c r="H105" s="97" t="n">
        <f aca="false">G105*F105</f>
        <v>0.583333333333333</v>
      </c>
      <c r="I105" s="98" t="n">
        <v>11</v>
      </c>
      <c r="J105" s="99" t="n">
        <f aca="false">H105*E105</f>
        <v>10.5</v>
      </c>
      <c r="K105" s="111" t="n">
        <v>130</v>
      </c>
      <c r="L105" s="141" t="n">
        <f aca="false">K105*J105</f>
        <v>1365</v>
      </c>
      <c r="M105" s="51"/>
      <c r="N105" s="197" t="n">
        <v>43185</v>
      </c>
      <c r="O105" s="200" t="n">
        <v>9</v>
      </c>
      <c r="P105" s="185" t="n">
        <v>1</v>
      </c>
      <c r="Q105" s="185" t="n">
        <v>1</v>
      </c>
      <c r="R105" s="185" t="n">
        <v>1</v>
      </c>
      <c r="S105" s="185" t="n">
        <v>1</v>
      </c>
      <c r="T105" s="185" t="n">
        <v>1</v>
      </c>
      <c r="U105" s="185" t="n">
        <v>1</v>
      </c>
      <c r="V105" s="185" t="n">
        <v>1</v>
      </c>
      <c r="W105" s="185" t="n">
        <v>1</v>
      </c>
      <c r="X105" s="185" t="n">
        <v>1</v>
      </c>
      <c r="Y105" s="126" t="n">
        <f aca="false">COUNTIF(P105:X105,1)</f>
        <v>9</v>
      </c>
      <c r="Z105" s="91" t="n">
        <f aca="false">Y105/O105</f>
        <v>1</v>
      </c>
      <c r="AA105" s="79"/>
      <c r="AB105" s="19" t="str">
        <f aca="false">IF(OR(AND(E105&gt;0,Z105&gt;0),AND(E105=0,Z105=0)),"-","Что-то не так!")</f>
        <v>-</v>
      </c>
      <c r="AD105" s="115"/>
    </row>
    <row r="106" customFormat="false" ht="12.75" hidden="false" customHeight="true" outlineLevel="0" collapsed="false">
      <c r="A106" s="82"/>
      <c r="B106" s="83"/>
      <c r="C106" s="51" t="s">
        <v>1</v>
      </c>
      <c r="D106" s="51" t="s">
        <v>640</v>
      </c>
      <c r="E106" s="194" t="n">
        <f aca="false">NETWORKDAYS(Итого!C$2,Отчёт!C$2,Итого!C$3)</f>
        <v>18</v>
      </c>
      <c r="F106" s="155" t="n">
        <v>0.583333333333333</v>
      </c>
      <c r="G106" s="151" t="n">
        <v>1</v>
      </c>
      <c r="H106" s="97" t="n">
        <f aca="false">G106*F106</f>
        <v>0.583333333333333</v>
      </c>
      <c r="I106" s="98" t="n">
        <v>11</v>
      </c>
      <c r="J106" s="99" t="n">
        <f aca="false">H106*E106</f>
        <v>10.5</v>
      </c>
      <c r="K106" s="111" t="n">
        <v>130</v>
      </c>
      <c r="L106" s="141" t="n">
        <f aca="false">K106*J106</f>
        <v>1365</v>
      </c>
      <c r="M106" s="51"/>
      <c r="N106" s="197" t="n">
        <v>43185</v>
      </c>
      <c r="O106" s="200" t="n">
        <v>9</v>
      </c>
      <c r="P106" s="185" t="n">
        <v>1</v>
      </c>
      <c r="Q106" s="185" t="n">
        <v>1</v>
      </c>
      <c r="R106" s="185" t="n">
        <v>1</v>
      </c>
      <c r="S106" s="185" t="n">
        <v>1</v>
      </c>
      <c r="T106" s="185" t="n">
        <v>1</v>
      </c>
      <c r="U106" s="185" t="n">
        <v>1</v>
      </c>
      <c r="V106" s="185" t="n">
        <v>0</v>
      </c>
      <c r="W106" s="185" t="n">
        <v>1</v>
      </c>
      <c r="X106" s="185" t="n">
        <v>1</v>
      </c>
      <c r="Y106" s="126" t="n">
        <f aca="false">COUNTIF(P106:X106,1)</f>
        <v>8</v>
      </c>
      <c r="Z106" s="91" t="n">
        <f aca="false">Y106/O106</f>
        <v>0.888888888888889</v>
      </c>
      <c r="AA106" s="79" t="s">
        <v>374</v>
      </c>
      <c r="AB106" s="19" t="str">
        <f aca="false">IF(OR(AND(E106&gt;0,Z106&gt;0),AND(E106=0,Z106=0)),"-","Что-то не так!")</f>
        <v>-</v>
      </c>
      <c r="AD106" s="115"/>
    </row>
    <row r="107" customFormat="false" ht="12.75" hidden="false" customHeight="true" outlineLevel="0" collapsed="false">
      <c r="A107" s="82"/>
      <c r="B107" s="83"/>
      <c r="C107" s="51" t="s">
        <v>1</v>
      </c>
      <c r="D107" s="51" t="s">
        <v>641</v>
      </c>
      <c r="E107" s="194" t="n">
        <f aca="false">NETWORKDAYS(Итого!C$2,Отчёт!C$2,Итого!C$3)</f>
        <v>18</v>
      </c>
      <c r="F107" s="155" t="n">
        <v>0.583333333333333</v>
      </c>
      <c r="G107" s="151" t="n">
        <v>1</v>
      </c>
      <c r="H107" s="97" t="n">
        <f aca="false">G107*F107</f>
        <v>0.583333333333333</v>
      </c>
      <c r="I107" s="98" t="n">
        <v>11</v>
      </c>
      <c r="J107" s="99" t="n">
        <f aca="false">H107*E107</f>
        <v>10.5</v>
      </c>
      <c r="K107" s="111" t="n">
        <v>130</v>
      </c>
      <c r="L107" s="141" t="n">
        <f aca="false">K107*J107</f>
        <v>1365</v>
      </c>
      <c r="M107" s="51"/>
      <c r="N107" s="197" t="n">
        <v>43185</v>
      </c>
      <c r="O107" s="200" t="n">
        <v>9</v>
      </c>
      <c r="P107" s="76" t="n">
        <v>1</v>
      </c>
      <c r="Q107" s="76" t="n">
        <v>1</v>
      </c>
      <c r="R107" s="76" t="n">
        <v>1</v>
      </c>
      <c r="S107" s="76" t="n">
        <v>1</v>
      </c>
      <c r="T107" s="76" t="n">
        <v>1</v>
      </c>
      <c r="U107" s="76" t="n">
        <v>1</v>
      </c>
      <c r="V107" s="76" t="n">
        <v>1</v>
      </c>
      <c r="W107" s="76" t="n">
        <v>1</v>
      </c>
      <c r="X107" s="76" t="n">
        <v>1</v>
      </c>
      <c r="Y107" s="126" t="n">
        <f aca="false">COUNTIF(P107:X107,1)</f>
        <v>9</v>
      </c>
      <c r="Z107" s="91" t="n">
        <f aca="false">Y107/O107</f>
        <v>1</v>
      </c>
      <c r="AA107" s="79"/>
      <c r="AB107" s="19" t="str">
        <f aca="false">IF(OR(AND(E107&gt;0,Z107&gt;0),AND(E107=0,Z107=0)),"-","Что-то не так!")</f>
        <v>-</v>
      </c>
      <c r="AD107" s="115"/>
    </row>
    <row r="108" customFormat="false" ht="12.75" hidden="false" customHeight="true" outlineLevel="0" collapsed="false">
      <c r="A108" s="82"/>
      <c r="B108" s="83"/>
      <c r="C108" s="51" t="s">
        <v>1</v>
      </c>
      <c r="D108" s="51" t="s">
        <v>642</v>
      </c>
      <c r="E108" s="194" t="n">
        <f aca="false">NETWORKDAYS(Итого!C$2,Отчёт!C$2,Итого!C$3)</f>
        <v>18</v>
      </c>
      <c r="F108" s="155" t="n">
        <v>0.583333333333333</v>
      </c>
      <c r="G108" s="151" t="n">
        <v>1</v>
      </c>
      <c r="H108" s="97" t="n">
        <f aca="false">G108*F108</f>
        <v>0.583333333333333</v>
      </c>
      <c r="I108" s="98" t="n">
        <v>11</v>
      </c>
      <c r="J108" s="99" t="n">
        <f aca="false">H108*E108</f>
        <v>10.5</v>
      </c>
      <c r="K108" s="111" t="n">
        <v>130</v>
      </c>
      <c r="L108" s="141" t="n">
        <f aca="false">K108*J108</f>
        <v>1365</v>
      </c>
      <c r="M108" s="51"/>
      <c r="N108" s="197" t="n">
        <v>43185</v>
      </c>
      <c r="O108" s="200" t="n">
        <v>9</v>
      </c>
      <c r="P108" s="76" t="n">
        <v>1</v>
      </c>
      <c r="Q108" s="76" t="n">
        <v>1</v>
      </c>
      <c r="R108" s="76" t="n">
        <v>1</v>
      </c>
      <c r="S108" s="76" t="n">
        <v>1</v>
      </c>
      <c r="T108" s="76" t="n">
        <v>1</v>
      </c>
      <c r="U108" s="76" t="n">
        <v>1</v>
      </c>
      <c r="V108" s="76" t="n">
        <v>1</v>
      </c>
      <c r="W108" s="76" t="n">
        <v>0</v>
      </c>
      <c r="X108" s="76" t="n">
        <v>1</v>
      </c>
      <c r="Y108" s="126" t="n">
        <f aca="false">COUNTIF(P108:X108,1)</f>
        <v>8</v>
      </c>
      <c r="Z108" s="91" t="n">
        <f aca="false">Y108/O108</f>
        <v>0.888888888888889</v>
      </c>
      <c r="AA108" s="104" t="s">
        <v>471</v>
      </c>
      <c r="AB108" s="19" t="str">
        <f aca="false">IF(OR(AND(E108&gt;0,Z108&gt;0),AND(E108=0,Z108=0)),"-","Что-то не так!")</f>
        <v>-</v>
      </c>
      <c r="AD108" s="115"/>
    </row>
    <row r="109" customFormat="false" ht="12.75" hidden="false" customHeight="true" outlineLevel="0" collapsed="false">
      <c r="A109" s="82"/>
      <c r="B109" s="83"/>
      <c r="C109" s="51" t="s">
        <v>1</v>
      </c>
      <c r="D109" s="51" t="s">
        <v>643</v>
      </c>
      <c r="E109" s="194" t="n">
        <f aca="false">NETWORKDAYS(Итого!C$2,Отчёт!C$2,Итого!C$3)</f>
        <v>18</v>
      </c>
      <c r="F109" s="155" t="n">
        <v>0.583333333333333</v>
      </c>
      <c r="G109" s="151" t="n">
        <v>1</v>
      </c>
      <c r="H109" s="97" t="n">
        <f aca="false">G109*F109</f>
        <v>0.583333333333333</v>
      </c>
      <c r="I109" s="98" t="n">
        <v>11</v>
      </c>
      <c r="J109" s="99" t="n">
        <f aca="false">H109*E109</f>
        <v>10.5</v>
      </c>
      <c r="K109" s="111" t="n">
        <v>130</v>
      </c>
      <c r="L109" s="141" t="n">
        <f aca="false">K109*J109</f>
        <v>1365</v>
      </c>
      <c r="M109" s="51"/>
      <c r="N109" s="197" t="n">
        <v>43185</v>
      </c>
      <c r="O109" s="200" t="n">
        <v>9</v>
      </c>
      <c r="P109" s="76" t="n">
        <v>1</v>
      </c>
      <c r="Q109" s="76" t="n">
        <v>1</v>
      </c>
      <c r="R109" s="76" t="n">
        <v>1</v>
      </c>
      <c r="S109" s="76" t="n">
        <v>1</v>
      </c>
      <c r="T109" s="76" t="n">
        <v>1</v>
      </c>
      <c r="U109" s="76" t="n">
        <v>1</v>
      </c>
      <c r="V109" s="76" t="n">
        <v>1</v>
      </c>
      <c r="W109" s="76" t="n">
        <v>1</v>
      </c>
      <c r="X109" s="76" t="n">
        <v>1</v>
      </c>
      <c r="Y109" s="126" t="n">
        <f aca="false">COUNTIF(P109:X109,1)</f>
        <v>9</v>
      </c>
      <c r="Z109" s="91" t="n">
        <f aca="false">Y109/O109</f>
        <v>1</v>
      </c>
      <c r="AA109" s="104"/>
      <c r="AB109" s="19" t="str">
        <f aca="false">IF(OR(AND(E109&gt;0,Z109&gt;0),AND(E109=0,Z109=0)),"-","Что-то не так!")</f>
        <v>-</v>
      </c>
      <c r="AD109" s="115"/>
    </row>
    <row r="110" customFormat="false" ht="12.75" hidden="false" customHeight="true" outlineLevel="0" collapsed="false">
      <c r="A110" s="82"/>
      <c r="B110" s="83"/>
      <c r="C110" s="51" t="s">
        <v>1</v>
      </c>
      <c r="D110" s="51" t="s">
        <v>644</v>
      </c>
      <c r="E110" s="194" t="n">
        <f aca="false">NETWORKDAYS(Итого!C$2,Отчёт!C$2,Итого!C$3)</f>
        <v>18</v>
      </c>
      <c r="F110" s="155" t="n">
        <v>0.583333333333333</v>
      </c>
      <c r="G110" s="151" t="n">
        <v>1</v>
      </c>
      <c r="H110" s="97" t="n">
        <f aca="false">G110*F110</f>
        <v>0.583333333333333</v>
      </c>
      <c r="I110" s="98" t="n">
        <v>11</v>
      </c>
      <c r="J110" s="99" t="n">
        <f aca="false">H110*E110</f>
        <v>10.5</v>
      </c>
      <c r="K110" s="111" t="n">
        <v>130</v>
      </c>
      <c r="L110" s="141" t="n">
        <f aca="false">K110*J110</f>
        <v>1365</v>
      </c>
      <c r="M110" s="51"/>
      <c r="N110" s="197" t="n">
        <v>43185</v>
      </c>
      <c r="O110" s="200" t="n">
        <v>9</v>
      </c>
      <c r="P110" s="76" t="n">
        <v>1</v>
      </c>
      <c r="Q110" s="76" t="n">
        <v>1</v>
      </c>
      <c r="R110" s="76" t="n">
        <v>1</v>
      </c>
      <c r="S110" s="76" t="n">
        <v>1</v>
      </c>
      <c r="T110" s="76" t="n">
        <v>1</v>
      </c>
      <c r="U110" s="76" t="n">
        <v>1</v>
      </c>
      <c r="V110" s="76" t="n">
        <v>1</v>
      </c>
      <c r="W110" s="76" t="n">
        <v>1</v>
      </c>
      <c r="X110" s="76" t="n">
        <v>0</v>
      </c>
      <c r="Y110" s="126" t="n">
        <f aca="false">COUNTIF(P110:X110,1)</f>
        <v>8</v>
      </c>
      <c r="Z110" s="91" t="n">
        <f aca="false">Y110/O110</f>
        <v>0.888888888888889</v>
      </c>
      <c r="AA110" s="104" t="s">
        <v>90</v>
      </c>
      <c r="AB110" s="19" t="str">
        <f aca="false">IF(OR(AND(E110&gt;0,Z110&gt;0),AND(E110=0,Z110=0)),"-","Что-то не так!")</f>
        <v>-</v>
      </c>
      <c r="AC110" s="19" t="s">
        <v>165</v>
      </c>
      <c r="AD110" s="115"/>
    </row>
    <row r="111" customFormat="false" ht="12.75" hidden="false" customHeight="true" outlineLevel="0" collapsed="false">
      <c r="A111" s="82"/>
      <c r="B111" s="83"/>
      <c r="C111" s="51" t="s">
        <v>1</v>
      </c>
      <c r="D111" s="51" t="s">
        <v>645</v>
      </c>
      <c r="E111" s="194" t="n">
        <f aca="false">NETWORKDAYS(Итого!C$2,Отчёт!C$2,Итого!C$3)</f>
        <v>18</v>
      </c>
      <c r="F111" s="155" t="n">
        <v>0.583333333333333</v>
      </c>
      <c r="G111" s="151" t="n">
        <v>1</v>
      </c>
      <c r="H111" s="97" t="n">
        <f aca="false">G111*F111</f>
        <v>0.583333333333333</v>
      </c>
      <c r="I111" s="98" t="n">
        <v>11</v>
      </c>
      <c r="J111" s="99" t="n">
        <f aca="false">H111*E111</f>
        <v>10.5</v>
      </c>
      <c r="K111" s="111" t="n">
        <v>130</v>
      </c>
      <c r="L111" s="141" t="n">
        <f aca="false">K111*J111</f>
        <v>1365</v>
      </c>
      <c r="M111" s="51"/>
      <c r="N111" s="197" t="n">
        <v>43185</v>
      </c>
      <c r="O111" s="200" t="n">
        <v>9</v>
      </c>
      <c r="P111" s="76" t="n">
        <v>1</v>
      </c>
      <c r="Q111" s="76" t="n">
        <v>1</v>
      </c>
      <c r="R111" s="76" t="n">
        <v>1</v>
      </c>
      <c r="S111" s="76" t="n">
        <v>1</v>
      </c>
      <c r="T111" s="76" t="n">
        <v>1</v>
      </c>
      <c r="U111" s="76" t="n">
        <v>1</v>
      </c>
      <c r="V111" s="76" t="n">
        <v>1</v>
      </c>
      <c r="W111" s="76" t="n">
        <v>1</v>
      </c>
      <c r="X111" s="76" t="n">
        <v>1</v>
      </c>
      <c r="Y111" s="126" t="n">
        <f aca="false">COUNTIF(P111:X111,1)</f>
        <v>9</v>
      </c>
      <c r="Z111" s="91" t="n">
        <f aca="false">Y111/O111</f>
        <v>1</v>
      </c>
      <c r="AA111" s="79"/>
      <c r="AB111" s="19" t="str">
        <f aca="false">IF(OR(AND(E111&gt;0,Z111&gt;0),AND(E111=0,Z111=0)),"-","Что-то не так!")</f>
        <v>-</v>
      </c>
      <c r="AD111" s="115"/>
    </row>
    <row r="112" customFormat="false" ht="12.75" hidden="false" customHeight="true" outlineLevel="0" collapsed="false">
      <c r="A112" s="82"/>
      <c r="B112" s="83"/>
      <c r="C112" s="51" t="s">
        <v>1</v>
      </c>
      <c r="D112" s="51" t="s">
        <v>646</v>
      </c>
      <c r="E112" s="194" t="n">
        <f aca="false">NETWORKDAYS(Итого!C$2,Отчёт!C$2,Итого!C$3)</f>
        <v>18</v>
      </c>
      <c r="F112" s="155" t="n">
        <v>0.583333333333333</v>
      </c>
      <c r="G112" s="151" t="n">
        <v>1</v>
      </c>
      <c r="H112" s="97" t="n">
        <f aca="false">G112*F112</f>
        <v>0.583333333333333</v>
      </c>
      <c r="I112" s="98" t="n">
        <v>11</v>
      </c>
      <c r="J112" s="99" t="n">
        <f aca="false">H112*E112</f>
        <v>10.5</v>
      </c>
      <c r="K112" s="111" t="n">
        <v>130</v>
      </c>
      <c r="L112" s="141" t="n">
        <f aca="false">K112*J112</f>
        <v>1365</v>
      </c>
      <c r="M112" s="51"/>
      <c r="N112" s="197" t="n">
        <v>43185</v>
      </c>
      <c r="O112" s="200" t="n">
        <v>6</v>
      </c>
      <c r="P112" s="76" t="s">
        <v>74</v>
      </c>
      <c r="Q112" s="76" t="s">
        <v>74</v>
      </c>
      <c r="R112" s="76" t="s">
        <v>74</v>
      </c>
      <c r="S112" s="76" t="n">
        <v>1</v>
      </c>
      <c r="T112" s="76" t="n">
        <v>1</v>
      </c>
      <c r="U112" s="76" t="n">
        <v>1</v>
      </c>
      <c r="V112" s="76" t="n">
        <v>1</v>
      </c>
      <c r="W112" s="76" t="n">
        <v>1</v>
      </c>
      <c r="X112" s="76" t="n">
        <v>1</v>
      </c>
      <c r="Y112" s="126" t="n">
        <f aca="false">COUNTIF(P112:X112,1)</f>
        <v>6</v>
      </c>
      <c r="Z112" s="91" t="n">
        <f aca="false">Y112/O112</f>
        <v>1</v>
      </c>
      <c r="AA112" s="104" t="s">
        <v>647</v>
      </c>
      <c r="AB112" s="19" t="str">
        <f aca="false">IF(OR(AND(E112&gt;0,Z112&gt;0),AND(E112=0,Z112=0)),"-","Что-то не так!")</f>
        <v>-</v>
      </c>
      <c r="AD112" s="115"/>
    </row>
    <row r="113" customFormat="false" ht="12.75" hidden="false" customHeight="true" outlineLevel="0" collapsed="false">
      <c r="A113" s="82"/>
      <c r="B113" s="83"/>
      <c r="C113" s="51" t="s">
        <v>1</v>
      </c>
      <c r="D113" s="51" t="s">
        <v>648</v>
      </c>
      <c r="E113" s="194" t="n">
        <f aca="false">NETWORKDAYS(Итого!C$2,Отчёт!C$2,Итого!C$3)</f>
        <v>18</v>
      </c>
      <c r="F113" s="155" t="n">
        <v>0.583333333333333</v>
      </c>
      <c r="G113" s="151" t="n">
        <v>1</v>
      </c>
      <c r="H113" s="97" t="n">
        <f aca="false">G113*F113</f>
        <v>0.583333333333333</v>
      </c>
      <c r="I113" s="98" t="n">
        <v>11</v>
      </c>
      <c r="J113" s="99" t="n">
        <f aca="false">H113*E113</f>
        <v>10.5</v>
      </c>
      <c r="K113" s="111" t="n">
        <v>130</v>
      </c>
      <c r="L113" s="141" t="n">
        <f aca="false">K113*J113</f>
        <v>1365</v>
      </c>
      <c r="M113" s="51"/>
      <c r="N113" s="197" t="n">
        <v>43185</v>
      </c>
      <c r="O113" s="200" t="n">
        <v>9</v>
      </c>
      <c r="P113" s="76" t="n">
        <v>1</v>
      </c>
      <c r="Q113" s="76" t="n">
        <v>1</v>
      </c>
      <c r="R113" s="76" t="n">
        <v>1</v>
      </c>
      <c r="S113" s="76" t="n">
        <v>1</v>
      </c>
      <c r="T113" s="76" t="n">
        <v>1</v>
      </c>
      <c r="U113" s="76" t="n">
        <v>1</v>
      </c>
      <c r="V113" s="76" t="n">
        <v>1</v>
      </c>
      <c r="W113" s="76" t="n">
        <v>1</v>
      </c>
      <c r="X113" s="76" t="n">
        <v>1</v>
      </c>
      <c r="Y113" s="126" t="n">
        <f aca="false">COUNTIF(P113:X113,1)</f>
        <v>9</v>
      </c>
      <c r="Z113" s="91" t="n">
        <f aca="false">Y113/O113</f>
        <v>1</v>
      </c>
      <c r="AA113" s="104"/>
      <c r="AB113" s="19" t="str">
        <f aca="false">IF(OR(AND(E113&gt;0,Z113&gt;0),AND(E113=0,Z113=0)),"-","Что-то не так!")</f>
        <v>-</v>
      </c>
      <c r="AC113" s="19" t="s">
        <v>165</v>
      </c>
      <c r="AD113" s="115"/>
    </row>
    <row r="114" customFormat="false" ht="12.75" hidden="false" customHeight="true" outlineLevel="0" collapsed="false">
      <c r="A114" s="82"/>
      <c r="B114" s="83"/>
      <c r="C114" s="51" t="s">
        <v>1</v>
      </c>
      <c r="D114" s="51" t="s">
        <v>649</v>
      </c>
      <c r="E114" s="194" t="n">
        <f aca="false">NETWORKDAYS(Итого!C$2,Отчёт!C$2,Итого!C$3)</f>
        <v>18</v>
      </c>
      <c r="F114" s="155" t="n">
        <v>0.583333333333333</v>
      </c>
      <c r="G114" s="151" t="n">
        <v>1</v>
      </c>
      <c r="H114" s="97" t="n">
        <f aca="false">G114*F114</f>
        <v>0.583333333333333</v>
      </c>
      <c r="I114" s="98" t="n">
        <v>11</v>
      </c>
      <c r="J114" s="99" t="n">
        <f aca="false">H114*E114</f>
        <v>10.5</v>
      </c>
      <c r="K114" s="111" t="n">
        <v>130</v>
      </c>
      <c r="L114" s="141" t="n">
        <f aca="false">K114*J114</f>
        <v>1365</v>
      </c>
      <c r="M114" s="51"/>
      <c r="N114" s="197" t="n">
        <v>43185</v>
      </c>
      <c r="O114" s="200" t="n">
        <v>9</v>
      </c>
      <c r="P114" s="76" t="n">
        <v>1</v>
      </c>
      <c r="Q114" s="76" t="n">
        <v>1</v>
      </c>
      <c r="R114" s="76" t="n">
        <v>1</v>
      </c>
      <c r="S114" s="76" t="n">
        <v>1</v>
      </c>
      <c r="T114" s="76" t="n">
        <v>1</v>
      </c>
      <c r="U114" s="76" t="n">
        <v>1</v>
      </c>
      <c r="V114" s="76" t="n">
        <v>1</v>
      </c>
      <c r="W114" s="76" t="n">
        <v>1</v>
      </c>
      <c r="X114" s="76" t="n">
        <v>1</v>
      </c>
      <c r="Y114" s="126" t="n">
        <f aca="false">COUNTIF(P114:X114,1)</f>
        <v>9</v>
      </c>
      <c r="Z114" s="91" t="n">
        <f aca="false">Y114/O114</f>
        <v>1</v>
      </c>
      <c r="AA114" s="79"/>
      <c r="AB114" s="19" t="str">
        <f aca="false">IF(OR(AND(E114&gt;0,Z114&gt;0),AND(E114=0,Z114=0)),"-","Что-то не так!")</f>
        <v>-</v>
      </c>
      <c r="AD114" s="115"/>
    </row>
    <row r="115" customFormat="false" ht="12.75" hidden="false" customHeight="true" outlineLevel="0" collapsed="false">
      <c r="A115" s="82"/>
      <c r="B115" s="83"/>
      <c r="C115" s="51" t="s">
        <v>1</v>
      </c>
      <c r="D115" s="51" t="s">
        <v>650</v>
      </c>
      <c r="E115" s="194" t="n">
        <f aca="false">NETWORKDAYS(Итого!C$2,Отчёт!C$2,Итого!C$3)</f>
        <v>18</v>
      </c>
      <c r="F115" s="155" t="n">
        <v>0.583333333333333</v>
      </c>
      <c r="G115" s="151" t="n">
        <v>1</v>
      </c>
      <c r="H115" s="97" t="n">
        <f aca="false">G115*F115</f>
        <v>0.583333333333333</v>
      </c>
      <c r="I115" s="98" t="n">
        <v>11</v>
      </c>
      <c r="J115" s="99" t="n">
        <f aca="false">H115*E115</f>
        <v>10.5</v>
      </c>
      <c r="K115" s="111" t="n">
        <v>130</v>
      </c>
      <c r="L115" s="141" t="n">
        <f aca="false">K115*J115</f>
        <v>1365</v>
      </c>
      <c r="M115" s="51"/>
      <c r="N115" s="197" t="n">
        <v>43185</v>
      </c>
      <c r="O115" s="200" t="n">
        <v>9</v>
      </c>
      <c r="P115" s="76" t="n">
        <v>1</v>
      </c>
      <c r="Q115" s="76" t="n">
        <v>1</v>
      </c>
      <c r="R115" s="76" t="n">
        <v>1</v>
      </c>
      <c r="S115" s="76" t="n">
        <v>1</v>
      </c>
      <c r="T115" s="76" t="n">
        <v>1</v>
      </c>
      <c r="U115" s="76" t="n">
        <v>1</v>
      </c>
      <c r="V115" s="76" t="n">
        <v>1</v>
      </c>
      <c r="W115" s="76" t="n">
        <v>1</v>
      </c>
      <c r="X115" s="76" t="n">
        <v>1</v>
      </c>
      <c r="Y115" s="126" t="n">
        <f aca="false">COUNTIF(P115:X115,1)</f>
        <v>9</v>
      </c>
      <c r="Z115" s="91" t="n">
        <f aca="false">Y115/O115</f>
        <v>1</v>
      </c>
      <c r="AA115" s="104"/>
      <c r="AB115" s="19" t="str">
        <f aca="false">IF(OR(AND(E115&gt;0,Z115&gt;0),AND(E115=0,Z115=0)),"-","Что-то не так!")</f>
        <v>-</v>
      </c>
      <c r="AD115" s="115"/>
    </row>
    <row r="116" customFormat="false" ht="12.75" hidden="false" customHeight="true" outlineLevel="0" collapsed="false">
      <c r="A116" s="82"/>
      <c r="B116" s="83"/>
      <c r="C116" s="51" t="s">
        <v>1</v>
      </c>
      <c r="D116" s="51" t="s">
        <v>651</v>
      </c>
      <c r="E116" s="194" t="n">
        <f aca="false">NETWORKDAYS(Итого!C$2,Отчёт!C$2,Итого!C$3)</f>
        <v>18</v>
      </c>
      <c r="F116" s="155" t="n">
        <v>0.583333333333333</v>
      </c>
      <c r="G116" s="151" t="n">
        <v>1</v>
      </c>
      <c r="H116" s="97" t="n">
        <f aca="false">G116*F116</f>
        <v>0.583333333333333</v>
      </c>
      <c r="I116" s="98" t="n">
        <v>11</v>
      </c>
      <c r="J116" s="99" t="n">
        <f aca="false">H116*E116</f>
        <v>10.5</v>
      </c>
      <c r="K116" s="111" t="n">
        <v>130</v>
      </c>
      <c r="L116" s="141" t="n">
        <f aca="false">K116*J116</f>
        <v>1365</v>
      </c>
      <c r="M116" s="51"/>
      <c r="N116" s="197" t="n">
        <v>43185</v>
      </c>
      <c r="O116" s="200" t="n">
        <v>9</v>
      </c>
      <c r="P116" s="76" t="n">
        <v>1</v>
      </c>
      <c r="Q116" s="76" t="n">
        <v>1</v>
      </c>
      <c r="R116" s="76" t="n">
        <v>1</v>
      </c>
      <c r="S116" s="76" t="n">
        <v>1</v>
      </c>
      <c r="T116" s="76" t="n">
        <v>1</v>
      </c>
      <c r="U116" s="76" t="n">
        <v>1</v>
      </c>
      <c r="V116" s="76" t="n">
        <v>1</v>
      </c>
      <c r="W116" s="76" t="n">
        <v>1</v>
      </c>
      <c r="X116" s="76" t="n">
        <v>1</v>
      </c>
      <c r="Y116" s="126" t="n">
        <f aca="false">COUNTIF(P116:X116,1)</f>
        <v>9</v>
      </c>
      <c r="Z116" s="91" t="n">
        <f aca="false">Y116/O116</f>
        <v>1</v>
      </c>
      <c r="AA116" s="79"/>
      <c r="AB116" s="19" t="str">
        <f aca="false">IF(OR(AND(E116&gt;0,Z116&gt;0),AND(E116=0,Z116=0)),"-","Что-то не так!")</f>
        <v>-</v>
      </c>
      <c r="AD116" s="115"/>
    </row>
    <row r="117" customFormat="false" ht="12.75" hidden="false" customHeight="true" outlineLevel="0" collapsed="false">
      <c r="A117" s="82"/>
      <c r="B117" s="83"/>
      <c r="C117" s="51" t="s">
        <v>1</v>
      </c>
      <c r="D117" s="51" t="s">
        <v>652</v>
      </c>
      <c r="E117" s="194" t="n">
        <f aca="false">NETWORKDAYS(Итого!C$2,Отчёт!C$2,Итого!C$3)</f>
        <v>18</v>
      </c>
      <c r="F117" s="155" t="n">
        <v>0.583333333333333</v>
      </c>
      <c r="G117" s="151" t="n">
        <v>1</v>
      </c>
      <c r="H117" s="97" t="n">
        <f aca="false">G117*F117</f>
        <v>0.583333333333333</v>
      </c>
      <c r="I117" s="98" t="n">
        <v>11</v>
      </c>
      <c r="J117" s="99" t="n">
        <f aca="false">H117*E117</f>
        <v>10.5</v>
      </c>
      <c r="K117" s="111" t="n">
        <v>130</v>
      </c>
      <c r="L117" s="141" t="n">
        <f aca="false">K117*J117</f>
        <v>1365</v>
      </c>
      <c r="M117" s="51"/>
      <c r="N117" s="197" t="n">
        <v>43185</v>
      </c>
      <c r="O117" s="200" t="n">
        <v>9</v>
      </c>
      <c r="P117" s="76" t="n">
        <v>1</v>
      </c>
      <c r="Q117" s="76" t="n">
        <v>1</v>
      </c>
      <c r="R117" s="76" t="n">
        <v>1</v>
      </c>
      <c r="S117" s="76" t="n">
        <v>1</v>
      </c>
      <c r="T117" s="76" t="n">
        <v>1</v>
      </c>
      <c r="U117" s="76" t="n">
        <v>1</v>
      </c>
      <c r="V117" s="76" t="n">
        <v>1</v>
      </c>
      <c r="W117" s="76" t="n">
        <v>1</v>
      </c>
      <c r="X117" s="76" t="n">
        <v>1</v>
      </c>
      <c r="Y117" s="126" t="n">
        <f aca="false">COUNTIF(P117:X117,1)</f>
        <v>9</v>
      </c>
      <c r="Z117" s="91" t="n">
        <f aca="false">Y117/O117</f>
        <v>1</v>
      </c>
      <c r="AA117" s="79"/>
      <c r="AB117" s="19" t="str">
        <f aca="false">IF(OR(AND(E117&gt;0,Z117&gt;0),AND(E117=0,Z117=0)),"-","Что-то не так!")</f>
        <v>-</v>
      </c>
      <c r="AD117" s="115"/>
    </row>
    <row r="118" customFormat="false" ht="12.75" hidden="false" customHeight="true" outlineLevel="0" collapsed="false">
      <c r="A118" s="82"/>
      <c r="B118" s="83"/>
      <c r="C118" s="51" t="s">
        <v>1</v>
      </c>
      <c r="D118" s="51" t="s">
        <v>653</v>
      </c>
      <c r="E118" s="194" t="n">
        <f aca="false">NETWORKDAYS(Итого!C$2,Отчёт!C$2,Итого!C$3)</f>
        <v>18</v>
      </c>
      <c r="F118" s="155" t="n">
        <v>0.583333333333333</v>
      </c>
      <c r="G118" s="151" t="n">
        <v>1</v>
      </c>
      <c r="H118" s="97" t="n">
        <f aca="false">G118*F118</f>
        <v>0.583333333333333</v>
      </c>
      <c r="I118" s="98" t="n">
        <v>11</v>
      </c>
      <c r="J118" s="99" t="n">
        <f aca="false">H118*E118</f>
        <v>10.5</v>
      </c>
      <c r="K118" s="111" t="n">
        <v>130</v>
      </c>
      <c r="L118" s="141" t="n">
        <f aca="false">K118*J118</f>
        <v>1365</v>
      </c>
      <c r="M118" s="51"/>
      <c r="N118" s="197" t="n">
        <v>43185</v>
      </c>
      <c r="O118" s="200" t="n">
        <v>9</v>
      </c>
      <c r="P118" s="76" t="n">
        <v>1</v>
      </c>
      <c r="Q118" s="76" t="n">
        <v>1</v>
      </c>
      <c r="R118" s="76" t="n">
        <v>1</v>
      </c>
      <c r="S118" s="76" t="n">
        <v>1</v>
      </c>
      <c r="T118" s="76" t="n">
        <v>1</v>
      </c>
      <c r="U118" s="76" t="n">
        <v>1</v>
      </c>
      <c r="V118" s="76" t="n">
        <v>1</v>
      </c>
      <c r="W118" s="76" t="n">
        <v>1</v>
      </c>
      <c r="X118" s="76" t="n">
        <v>1</v>
      </c>
      <c r="Y118" s="126" t="n">
        <f aca="false">COUNTIF(P118:X118,1)</f>
        <v>9</v>
      </c>
      <c r="Z118" s="91" t="n">
        <f aca="false">Y118/O118</f>
        <v>1</v>
      </c>
      <c r="AA118" s="79"/>
      <c r="AB118" s="19" t="str">
        <f aca="false">IF(OR(AND(E118&gt;0,Z118&gt;0),AND(E118=0,Z118=0)),"-","Что-то не так!")</f>
        <v>-</v>
      </c>
      <c r="AD118" s="115"/>
    </row>
    <row r="119" customFormat="false" ht="12.75" hidden="false" customHeight="true" outlineLevel="0" collapsed="false">
      <c r="A119" s="82"/>
      <c r="B119" s="83"/>
      <c r="C119" s="51" t="s">
        <v>1</v>
      </c>
      <c r="D119" s="51" t="s">
        <v>654</v>
      </c>
      <c r="E119" s="194" t="n">
        <f aca="false">NETWORKDAYS(Итого!C$2,Отчёт!C$2,Итого!C$3)</f>
        <v>18</v>
      </c>
      <c r="F119" s="155" t="n">
        <v>0.583333333333333</v>
      </c>
      <c r="G119" s="151" t="n">
        <v>1</v>
      </c>
      <c r="H119" s="97" t="n">
        <f aca="false">G119*F119</f>
        <v>0.583333333333333</v>
      </c>
      <c r="I119" s="98" t="n">
        <v>11</v>
      </c>
      <c r="J119" s="99" t="n">
        <f aca="false">H119*E119</f>
        <v>10.5</v>
      </c>
      <c r="K119" s="111" t="n">
        <v>130</v>
      </c>
      <c r="L119" s="141" t="n">
        <f aca="false">K119*J119</f>
        <v>1365</v>
      </c>
      <c r="M119" s="51"/>
      <c r="N119" s="197" t="n">
        <v>43185</v>
      </c>
      <c r="O119" s="200" t="n">
        <v>9</v>
      </c>
      <c r="P119" s="76" t="n">
        <v>1</v>
      </c>
      <c r="Q119" s="76" t="n">
        <v>1</v>
      </c>
      <c r="R119" s="76" t="n">
        <v>1</v>
      </c>
      <c r="S119" s="76" t="n">
        <v>1</v>
      </c>
      <c r="T119" s="76" t="n">
        <v>1</v>
      </c>
      <c r="U119" s="76" t="n">
        <v>1</v>
      </c>
      <c r="V119" s="76" t="n">
        <v>0</v>
      </c>
      <c r="W119" s="76" t="n">
        <v>1</v>
      </c>
      <c r="X119" s="76" t="n">
        <v>1</v>
      </c>
      <c r="Y119" s="126" t="n">
        <f aca="false">COUNTIF(P119:X119,1)</f>
        <v>8</v>
      </c>
      <c r="Z119" s="91" t="n">
        <f aca="false">Y119/O119</f>
        <v>0.888888888888889</v>
      </c>
      <c r="AA119" s="94" t="s">
        <v>557</v>
      </c>
      <c r="AB119" s="19" t="str">
        <f aca="false">IF(OR(AND(E119&gt;0,Z119&gt;0),AND(E119=0,Z119=0)),"-","Что-то не так!")</f>
        <v>-</v>
      </c>
      <c r="AD119" s="115"/>
    </row>
    <row r="120" customFormat="false" ht="12.75" hidden="false" customHeight="true" outlineLevel="0" collapsed="false">
      <c r="A120" s="82"/>
      <c r="B120" s="83"/>
      <c r="C120" s="51" t="s">
        <v>1</v>
      </c>
      <c r="D120" s="51" t="s">
        <v>655</v>
      </c>
      <c r="E120" s="194" t="n">
        <f aca="false">NETWORKDAYS(Итого!C$2,Отчёт!C$2,Итого!C$3)</f>
        <v>18</v>
      </c>
      <c r="F120" s="155" t="n">
        <v>0.583333333333333</v>
      </c>
      <c r="G120" s="151" t="n">
        <v>1</v>
      </c>
      <c r="H120" s="97" t="n">
        <f aca="false">G120*F120</f>
        <v>0.583333333333333</v>
      </c>
      <c r="I120" s="98" t="n">
        <v>11</v>
      </c>
      <c r="J120" s="99" t="n">
        <f aca="false">H120*E120</f>
        <v>10.5</v>
      </c>
      <c r="K120" s="111" t="n">
        <v>130</v>
      </c>
      <c r="L120" s="141" t="n">
        <f aca="false">K120*J120</f>
        <v>1365</v>
      </c>
      <c r="M120" s="51"/>
      <c r="N120" s="197" t="n">
        <v>43185</v>
      </c>
      <c r="O120" s="200" t="n">
        <v>9</v>
      </c>
      <c r="P120" s="76" t="n">
        <v>0</v>
      </c>
      <c r="Q120" s="76" t="n">
        <v>1</v>
      </c>
      <c r="R120" s="76" t="n">
        <v>1</v>
      </c>
      <c r="S120" s="76" t="n">
        <v>1</v>
      </c>
      <c r="T120" s="76" t="n">
        <v>0</v>
      </c>
      <c r="U120" s="76" t="n">
        <v>1</v>
      </c>
      <c r="V120" s="76" t="n">
        <v>0</v>
      </c>
      <c r="W120" s="76" t="n">
        <v>1</v>
      </c>
      <c r="X120" s="76" t="n">
        <v>1</v>
      </c>
      <c r="Y120" s="126" t="n">
        <f aca="false">COUNTIF(P120:X120,1)</f>
        <v>6</v>
      </c>
      <c r="Z120" s="91" t="n">
        <f aca="false">Y120/O120</f>
        <v>0.666666666666667</v>
      </c>
      <c r="AA120" s="79" t="s">
        <v>480</v>
      </c>
      <c r="AB120" s="19" t="str">
        <f aca="false">IF(OR(AND(E120&gt;0,Z120&gt;0),AND(E120=0,Z120=0)),"-","Что-то не так!")</f>
        <v>-</v>
      </c>
      <c r="AD120" s="115"/>
    </row>
    <row r="121" customFormat="false" ht="12.75" hidden="false" customHeight="true" outlineLevel="0" collapsed="false">
      <c r="A121" s="82"/>
      <c r="B121" s="83"/>
      <c r="C121" s="51" t="s">
        <v>1</v>
      </c>
      <c r="D121" s="51" t="s">
        <v>656</v>
      </c>
      <c r="E121" s="194" t="n">
        <f aca="false">NETWORKDAYS(Итого!C$2,Отчёт!C$2,Итого!C$3)</f>
        <v>18</v>
      </c>
      <c r="F121" s="155" t="n">
        <v>0.583333333333333</v>
      </c>
      <c r="G121" s="151" t="n">
        <v>1</v>
      </c>
      <c r="H121" s="97" t="n">
        <f aca="false">G121*F121</f>
        <v>0.583333333333333</v>
      </c>
      <c r="I121" s="98" t="n">
        <v>11</v>
      </c>
      <c r="J121" s="99" t="n">
        <f aca="false">H121*E121</f>
        <v>10.5</v>
      </c>
      <c r="K121" s="111" t="n">
        <v>130</v>
      </c>
      <c r="L121" s="141" t="n">
        <f aca="false">K121*J121</f>
        <v>1365</v>
      </c>
      <c r="M121" s="51"/>
      <c r="N121" s="197" t="n">
        <v>43185</v>
      </c>
      <c r="O121" s="200" t="n">
        <v>9</v>
      </c>
      <c r="P121" s="76" t="n">
        <v>1</v>
      </c>
      <c r="Q121" s="76" t="n">
        <v>1</v>
      </c>
      <c r="R121" s="76" t="n">
        <v>1</v>
      </c>
      <c r="S121" s="76" t="n">
        <v>1</v>
      </c>
      <c r="T121" s="76" t="n">
        <v>1</v>
      </c>
      <c r="U121" s="76" t="n">
        <v>1</v>
      </c>
      <c r="V121" s="76" t="n">
        <v>1</v>
      </c>
      <c r="W121" s="76" t="n">
        <v>1</v>
      </c>
      <c r="X121" s="76" t="n">
        <v>1</v>
      </c>
      <c r="Y121" s="126" t="n">
        <f aca="false">COUNTIF(P121:X121,1)</f>
        <v>9</v>
      </c>
      <c r="Z121" s="91" t="n">
        <f aca="false">Y121/O121</f>
        <v>1</v>
      </c>
      <c r="AA121" s="79"/>
      <c r="AB121" s="19" t="str">
        <f aca="false">IF(OR(AND(E121&gt;0,Z121&gt;0),AND(E121=0,Z121=0)),"-","Что-то не так!")</f>
        <v>-</v>
      </c>
      <c r="AD121" s="115"/>
    </row>
    <row r="122" customFormat="false" ht="12.75" hidden="false" customHeight="true" outlineLevel="0" collapsed="false">
      <c r="A122" s="82"/>
      <c r="B122" s="83"/>
      <c r="C122" s="51" t="s">
        <v>1</v>
      </c>
      <c r="D122" s="51" t="s">
        <v>657</v>
      </c>
      <c r="E122" s="194" t="n">
        <f aca="false">NETWORKDAYS(Итого!C$2,Отчёт!C$2,Итого!C$3)</f>
        <v>18</v>
      </c>
      <c r="F122" s="155" t="n">
        <v>0.583333333333333</v>
      </c>
      <c r="G122" s="151" t="n">
        <v>1</v>
      </c>
      <c r="H122" s="97" t="n">
        <f aca="false">G122*F122</f>
        <v>0.583333333333333</v>
      </c>
      <c r="I122" s="98" t="n">
        <v>12</v>
      </c>
      <c r="J122" s="99" t="n">
        <f aca="false">H122*E122</f>
        <v>10.5</v>
      </c>
      <c r="K122" s="111" t="n">
        <v>130</v>
      </c>
      <c r="L122" s="141" t="n">
        <f aca="false">K122*J122</f>
        <v>1365</v>
      </c>
      <c r="M122" s="51"/>
      <c r="N122" s="197" t="n">
        <v>43185</v>
      </c>
      <c r="O122" s="200" t="n">
        <v>9</v>
      </c>
      <c r="P122" s="76" t="n">
        <v>1</v>
      </c>
      <c r="Q122" s="76" t="n">
        <v>1</v>
      </c>
      <c r="R122" s="76" t="n">
        <v>1</v>
      </c>
      <c r="S122" s="76" t="n">
        <v>1</v>
      </c>
      <c r="T122" s="76" t="n">
        <v>1</v>
      </c>
      <c r="U122" s="76" t="n">
        <v>1</v>
      </c>
      <c r="V122" s="76" t="n">
        <v>1</v>
      </c>
      <c r="W122" s="76" t="n">
        <v>1</v>
      </c>
      <c r="X122" s="76" t="n">
        <v>1</v>
      </c>
      <c r="Y122" s="126" t="n">
        <f aca="false">COUNTIF(P122:X122,1)</f>
        <v>9</v>
      </c>
      <c r="Z122" s="91" t="n">
        <f aca="false">Y122/O122</f>
        <v>1</v>
      </c>
      <c r="AA122" s="79"/>
      <c r="AB122" s="19" t="str">
        <f aca="false">IF(OR(AND(E122&gt;0,Z122&gt;0),AND(E122=0,Z122=0)),"-","Что-то не так!")</f>
        <v>-</v>
      </c>
      <c r="AD122" s="115"/>
    </row>
    <row r="123" customFormat="false" ht="12.75" hidden="false" customHeight="true" outlineLevel="0" collapsed="false">
      <c r="A123" s="82"/>
      <c r="B123" s="83"/>
      <c r="C123" s="51" t="s">
        <v>1</v>
      </c>
      <c r="D123" s="51" t="s">
        <v>658</v>
      </c>
      <c r="E123" s="194" t="n">
        <f aca="false">NETWORKDAYS(Итого!C$2,Отчёт!C$2,Итого!C$3)-2</f>
        <v>16</v>
      </c>
      <c r="F123" s="155" t="n">
        <v>0.583333333333333</v>
      </c>
      <c r="G123" s="151" t="n">
        <v>1</v>
      </c>
      <c r="H123" s="97" t="n">
        <f aca="false">G123*F123</f>
        <v>0.583333333333333</v>
      </c>
      <c r="I123" s="98" t="n">
        <v>13</v>
      </c>
      <c r="J123" s="99" t="n">
        <f aca="false">H123*E123</f>
        <v>9.33333333333333</v>
      </c>
      <c r="K123" s="111" t="n">
        <v>130</v>
      </c>
      <c r="L123" s="141" t="n">
        <f aca="false">K123*J123</f>
        <v>1213.33333333333</v>
      </c>
      <c r="M123" s="51"/>
      <c r="N123" s="197" t="n">
        <v>43185</v>
      </c>
      <c r="O123" s="200" t="n">
        <v>9</v>
      </c>
      <c r="P123" s="76" t="n">
        <v>1</v>
      </c>
      <c r="Q123" s="76" t="n">
        <v>1</v>
      </c>
      <c r="R123" s="76" t="n">
        <v>1</v>
      </c>
      <c r="S123" s="76" t="n">
        <v>1</v>
      </c>
      <c r="T123" s="76" t="n">
        <v>1</v>
      </c>
      <c r="U123" s="76" t="n">
        <v>1</v>
      </c>
      <c r="V123" s="76" t="n">
        <v>1</v>
      </c>
      <c r="W123" s="76" t="n">
        <v>1</v>
      </c>
      <c r="X123" s="76" t="n">
        <v>1</v>
      </c>
      <c r="Y123" s="126" t="n">
        <f aca="false">COUNTIF(P123:X123,1)</f>
        <v>9</v>
      </c>
      <c r="Z123" s="91" t="n">
        <f aca="false">Y123/O123</f>
        <v>1</v>
      </c>
      <c r="AA123" s="79"/>
      <c r="AB123" s="19" t="str">
        <f aca="false">IF(OR(AND(E123&gt;0,Z123&gt;0),AND(E123=0,Z123=0)),"-","Что-то не так!")</f>
        <v>-</v>
      </c>
      <c r="AD123" s="115"/>
    </row>
    <row r="124" customFormat="false" ht="12.75" hidden="false" customHeight="true" outlineLevel="0" collapsed="false">
      <c r="D124" s="45"/>
      <c r="X124" s="19" t="s">
        <v>32</v>
      </c>
      <c r="Y124" s="201" t="n">
        <f aca="false">COUNT(N3:N18)</f>
        <v>16</v>
      </c>
      <c r="AA124" s="49"/>
    </row>
    <row r="125" customFormat="false" ht="12.75" hidden="false" customHeight="true" outlineLevel="0" collapsed="false">
      <c r="D125" s="45"/>
      <c r="X125" s="19" t="s">
        <v>659</v>
      </c>
      <c r="Y125" s="201" t="n">
        <f aca="false">COUNT(N19:N123)</f>
        <v>105</v>
      </c>
      <c r="AA125" s="49"/>
    </row>
    <row r="126" customFormat="false" ht="12.75" hidden="false" customHeight="true" outlineLevel="0" collapsed="false">
      <c r="D126" s="45"/>
      <c r="X126" s="19" t="s">
        <v>206</v>
      </c>
      <c r="Y126" s="202" t="n">
        <f aca="false">COUNTIF(N3:N123, "=26.03.18")</f>
        <v>121</v>
      </c>
      <c r="AA126" s="49"/>
    </row>
  </sheetData>
  <autoFilter ref="A2:AA118"/>
  <mergeCells count="1">
    <mergeCell ref="AE1:AH1"/>
  </mergeCells>
  <conditionalFormatting sqref="Z3:Z119">
    <cfRule type="cellIs" priority="2" operator="greaterThan" aboveAverage="0" equalAverage="0" bottom="0" percent="0" rank="0" text="" dxfId="0">
      <formula>1</formula>
    </cfRule>
  </conditionalFormatting>
  <conditionalFormatting sqref="Z120:Z123">
    <cfRule type="cellIs" priority="3" operator="greaterThan" aboveAverage="0" equalAverage="0" bottom="0" percent="0" rank="0" text="" dxfId="1">
      <formula>1</formula>
    </cfRule>
  </conditionalFormatting>
  <conditionalFormatting sqref="P107:W121">
    <cfRule type="cellIs" priority="4" operator="equal" aboveAverage="0" equalAverage="0" bottom="0" percent="0" rank="0" text="" dxfId="1">
      <formula>1</formula>
    </cfRule>
  </conditionalFormatting>
  <conditionalFormatting sqref="X107:X121">
    <cfRule type="cellIs" priority="5" operator="equal" aboveAverage="0" equalAverage="0" bottom="0" percent="0" rank="0" text="" dxfId="2">
      <formula>1</formula>
    </cfRule>
  </conditionalFormatting>
  <conditionalFormatting sqref="P122:W122">
    <cfRule type="cellIs" priority="6" operator="equal" aboveAverage="0" equalAverage="0" bottom="0" percent="0" rank="0" text="" dxfId="3">
      <formula>1</formula>
    </cfRule>
  </conditionalFormatting>
  <conditionalFormatting sqref="X122">
    <cfRule type="cellIs" priority="7" operator="equal" aboveAverage="0" equalAverage="0" bottom="0" percent="0" rank="0" text="" dxfId="4">
      <formula>1</formula>
    </cfRule>
  </conditionalFormatting>
  <conditionalFormatting sqref="P123:W123">
    <cfRule type="cellIs" priority="8" operator="equal" aboveAverage="0" equalAverage="0" bottom="0" percent="0" rank="0" text="" dxfId="0">
      <formula>1</formula>
    </cfRule>
  </conditionalFormatting>
  <conditionalFormatting sqref="X123">
    <cfRule type="cellIs" priority="9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4" ySplit="2" topLeftCell="J18" activePane="bottomRight" state="frozen"/>
      <selection pane="topLeft" activeCell="A1" activeCellId="0" sqref="A1"/>
      <selection pane="topRight" activeCell="J1" activeCellId="0" sqref="J1"/>
      <selection pane="bottomLeft" activeCell="A18" activeCellId="0" sqref="A18"/>
      <selection pane="bottomRight" activeCell="AA7" activeCellId="1" sqref="O3:O62 AA7"/>
    </sheetView>
  </sheetViews>
  <sheetFormatPr defaultRowHeight="15"/>
  <cols>
    <col collapsed="false" hidden="false" max="3" min="1" style="0" width="6.0765306122449"/>
    <col collapsed="false" hidden="false" max="4" min="4" style="0" width="39.280612244898"/>
    <col collapsed="false" hidden="false" max="12" min="5" style="0" width="8.36734693877551"/>
    <col collapsed="false" hidden="false" max="13" min="13" style="0" width="11.0714285714286"/>
    <col collapsed="false" hidden="false" max="14" min="14" style="0" width="8.50510204081633"/>
    <col collapsed="false" hidden="false" max="15" min="15" style="0" width="8.36734693877551"/>
    <col collapsed="false" hidden="false" max="16" min="16" style="0" width="10.8010204081633"/>
    <col collapsed="false" hidden="false" max="17" min="17" style="0" width="9.71938775510204"/>
    <col collapsed="false" hidden="false" max="19" min="18" style="0" width="9.17857142857143"/>
    <col collapsed="false" hidden="false" max="20" min="20" style="0" width="10.6632653061225"/>
    <col collapsed="false" hidden="false" max="21" min="21" style="0" width="11.3418367346939"/>
    <col collapsed="false" hidden="false" max="22" min="22" style="0" width="10.1224489795918"/>
    <col collapsed="false" hidden="false" max="23" min="23" style="0" width="11.0714285714286"/>
    <col collapsed="false" hidden="false" max="24" min="24" style="0" width="12.2857142857143"/>
    <col collapsed="false" hidden="false" max="25" min="25" style="0" width="8.36734693877551"/>
    <col collapsed="false" hidden="false" max="26" min="26" style="0" width="8.10204081632653"/>
    <col collapsed="false" hidden="false" max="27" min="27" style="0" width="41.5765306122449"/>
    <col collapsed="false" hidden="false" max="28" min="28" style="0" width="8.10204081632653"/>
    <col collapsed="false" hidden="false" max="29" min="29" style="0" width="2.15816326530612"/>
    <col collapsed="false" hidden="false" max="1025" min="30" style="0" width="13.3622448979592"/>
  </cols>
  <sheetData>
    <row r="1" customFormat="false" ht="12.75" hidden="false" customHeight="true" outlineLevel="0" collapsed="false">
      <c r="B1" s="27"/>
      <c r="D1" s="45"/>
      <c r="L1" s="46" t="n">
        <f aca="false">SUM(L3:L36)</f>
        <v>69875</v>
      </c>
      <c r="M1" s="107"/>
      <c r="N1" s="107"/>
      <c r="Z1" s="135"/>
      <c r="AA1" s="45"/>
      <c r="AD1" s="50" t="s">
        <v>35</v>
      </c>
      <c r="AE1" s="50"/>
      <c r="AF1" s="50"/>
      <c r="AG1" s="50"/>
    </row>
    <row r="2" customFormat="false" ht="136.5" hidden="false" customHeight="true" outlineLevel="0" collapsed="false">
      <c r="A2" s="51" t="s">
        <v>36</v>
      </c>
      <c r="B2" s="9" t="s">
        <v>37</v>
      </c>
      <c r="C2" s="203" t="s">
        <v>38</v>
      </c>
      <c r="D2" s="204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205" t="s">
        <v>31</v>
      </c>
      <c r="N2" s="205" t="s">
        <v>48</v>
      </c>
      <c r="O2" s="206" t="s">
        <v>49</v>
      </c>
      <c r="P2" s="207" t="s">
        <v>496</v>
      </c>
      <c r="Q2" s="207" t="s">
        <v>53</v>
      </c>
      <c r="R2" s="207" t="s">
        <v>54</v>
      </c>
      <c r="S2" s="207" t="s">
        <v>55</v>
      </c>
      <c r="T2" s="207" t="s">
        <v>56</v>
      </c>
      <c r="U2" s="207" t="s">
        <v>57</v>
      </c>
      <c r="V2" s="208" t="s">
        <v>660</v>
      </c>
      <c r="W2" s="208" t="s">
        <v>286</v>
      </c>
      <c r="X2" s="207" t="s">
        <v>62</v>
      </c>
      <c r="Y2" s="206" t="s">
        <v>64</v>
      </c>
      <c r="Z2" s="209" t="s">
        <v>5</v>
      </c>
      <c r="AA2" s="210" t="s">
        <v>65</v>
      </c>
      <c r="AB2" s="45" t="s">
        <v>66</v>
      </c>
      <c r="AC2" s="115"/>
      <c r="AD2" s="116" t="s">
        <v>67</v>
      </c>
      <c r="AE2" s="117" t="s">
        <v>68</v>
      </c>
      <c r="AF2" s="116" t="s">
        <v>69</v>
      </c>
      <c r="AG2" s="118" t="s">
        <v>70</v>
      </c>
    </row>
    <row r="3" customFormat="false" ht="12.75" hidden="false" customHeight="true" outlineLevel="0" collapsed="false">
      <c r="A3" s="150" t="n">
        <v>140</v>
      </c>
      <c r="B3" s="184" t="s">
        <v>501</v>
      </c>
      <c r="C3" s="211" t="s">
        <v>661</v>
      </c>
      <c r="D3" s="212" t="s">
        <v>662</v>
      </c>
      <c r="E3" s="213" t="n">
        <f aca="false">NETWORKDAYS(Итого!C$2,Отчёт!C$2,Итого!C$3)</f>
        <v>18</v>
      </c>
      <c r="F3" s="214" t="n">
        <v>0.5</v>
      </c>
      <c r="G3" s="213" t="n">
        <v>2</v>
      </c>
      <c r="H3" s="215" t="n">
        <f aca="false">G3*F3</f>
        <v>1</v>
      </c>
      <c r="I3" s="216" t="n">
        <v>9</v>
      </c>
      <c r="J3" s="217" t="n">
        <f aca="false">H3*E3</f>
        <v>18</v>
      </c>
      <c r="K3" s="218" t="n">
        <v>130</v>
      </c>
      <c r="L3" s="219" t="n">
        <f aca="false">K3*J3</f>
        <v>2340</v>
      </c>
      <c r="M3" s="174" t="n">
        <v>43185</v>
      </c>
      <c r="N3" s="150"/>
      <c r="O3" s="220" t="n">
        <f aca="false">9-COUNTIF(P3:X3,"х")</f>
        <v>9</v>
      </c>
      <c r="P3" s="76" t="n">
        <v>1</v>
      </c>
      <c r="Q3" s="76" t="n">
        <v>1</v>
      </c>
      <c r="R3" s="76" t="n">
        <v>1</v>
      </c>
      <c r="S3" s="76" t="n">
        <v>1</v>
      </c>
      <c r="T3" s="76" t="n">
        <v>1</v>
      </c>
      <c r="U3" s="76" t="n">
        <v>1</v>
      </c>
      <c r="V3" s="76" t="n">
        <v>1</v>
      </c>
      <c r="W3" s="76" t="n">
        <v>1</v>
      </c>
      <c r="X3" s="76" t="n">
        <v>1</v>
      </c>
      <c r="Y3" s="221" t="n">
        <f aca="false">COUNTIF(P3:X3, "=1")</f>
        <v>9</v>
      </c>
      <c r="Z3" s="222" t="n">
        <f aca="false">Y3/O3</f>
        <v>1</v>
      </c>
      <c r="AA3" s="223"/>
      <c r="AB3" s="19" t="str">
        <f aca="false">IF(OR(AND(E3&gt;0,Z3&gt;0),AND(E3=0,Z3=0)),"-","Что-то не так!")</f>
        <v>-</v>
      </c>
      <c r="AC3" s="115"/>
    </row>
    <row r="4" customFormat="false" ht="12.75" hidden="false" customHeight="true" outlineLevel="0" collapsed="false">
      <c r="A4" s="51" t="n">
        <v>141</v>
      </c>
      <c r="B4" s="9" t="s">
        <v>501</v>
      </c>
      <c r="C4" s="203" t="s">
        <v>663</v>
      </c>
      <c r="D4" s="224" t="s">
        <v>664</v>
      </c>
      <c r="E4" s="225" t="n">
        <f aca="false">NETWORKDAYS(Итого!C$2,Отчёт!C$2,Итого!C$3)</f>
        <v>18</v>
      </c>
      <c r="F4" s="214" t="n">
        <v>0.5</v>
      </c>
      <c r="G4" s="225" t="n">
        <v>2</v>
      </c>
      <c r="H4" s="226" t="n">
        <f aca="false">G4*F4</f>
        <v>1</v>
      </c>
      <c r="I4" s="227" t="n">
        <v>9</v>
      </c>
      <c r="J4" s="228" t="n">
        <f aca="false">H4*E4</f>
        <v>18</v>
      </c>
      <c r="K4" s="229" t="n">
        <v>130</v>
      </c>
      <c r="L4" s="230" t="n">
        <f aca="false">K4*J4</f>
        <v>2340</v>
      </c>
      <c r="M4" s="174" t="n">
        <v>43185</v>
      </c>
      <c r="N4" s="51"/>
      <c r="O4" s="220" t="n">
        <f aca="false">9-COUNTIF(P4:X4,"х")</f>
        <v>9</v>
      </c>
      <c r="P4" s="76" t="n">
        <v>1</v>
      </c>
      <c r="Q4" s="76" t="n">
        <v>1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76" t="n">
        <v>1</v>
      </c>
      <c r="X4" s="76" t="n">
        <v>0</v>
      </c>
      <c r="Y4" s="231" t="n">
        <f aca="false">COUNTIF(P4:X4, "=1")</f>
        <v>8</v>
      </c>
      <c r="Z4" s="232" t="n">
        <f aca="false">Y4/O4</f>
        <v>0.888888888888889</v>
      </c>
      <c r="AA4" s="233" t="s">
        <v>104</v>
      </c>
      <c r="AB4" s="19" t="str">
        <f aca="false">IF(OR(AND(E4&gt;0,Z4&gt;0),AND(E4=0,Z4=0)),"-","Что-то не так!")</f>
        <v>-</v>
      </c>
      <c r="AC4" s="115"/>
    </row>
    <row r="5" customFormat="false" ht="12.75" hidden="false" customHeight="true" outlineLevel="0" collapsed="false">
      <c r="A5" s="51" t="n">
        <v>142</v>
      </c>
      <c r="B5" s="9" t="s">
        <v>501</v>
      </c>
      <c r="C5" s="203" t="s">
        <v>665</v>
      </c>
      <c r="D5" s="224" t="s">
        <v>666</v>
      </c>
      <c r="E5" s="225" t="n">
        <f aca="false">NETWORKDAYS(Итого!C$2,Отчёт!C$2,Итого!C$3)</f>
        <v>18</v>
      </c>
      <c r="F5" s="214" t="n">
        <v>0.5</v>
      </c>
      <c r="G5" s="225" t="n">
        <v>2</v>
      </c>
      <c r="H5" s="226" t="n">
        <f aca="false">G5*F5</f>
        <v>1</v>
      </c>
      <c r="I5" s="227" t="n">
        <v>9</v>
      </c>
      <c r="J5" s="228" t="n">
        <f aca="false">H5*E5</f>
        <v>18</v>
      </c>
      <c r="K5" s="229" t="n">
        <v>130</v>
      </c>
      <c r="L5" s="230" t="n">
        <f aca="false">K5*J5</f>
        <v>2340</v>
      </c>
      <c r="M5" s="174" t="n">
        <v>43185</v>
      </c>
      <c r="N5" s="51"/>
      <c r="O5" s="220" t="n">
        <f aca="false">9-COUNTIF(P5:X5,"х")</f>
        <v>9</v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n">
        <v>1</v>
      </c>
      <c r="V5" s="76" t="n">
        <v>1</v>
      </c>
      <c r="W5" s="76" t="n">
        <v>1</v>
      </c>
      <c r="X5" s="76" t="n">
        <v>1</v>
      </c>
      <c r="Y5" s="231" t="n">
        <f aca="false">COUNTIF(P5:X5, "=1")</f>
        <v>9</v>
      </c>
      <c r="Z5" s="232" t="n">
        <f aca="false">Y5/O5</f>
        <v>1</v>
      </c>
      <c r="AA5" s="233"/>
      <c r="AB5" s="19" t="str">
        <f aca="false">IF(OR(AND(E5&gt;0,Z5&gt;0),AND(E5=0,Z5=0)),"-","Что-то не так!")</f>
        <v>-</v>
      </c>
      <c r="AC5" s="115"/>
    </row>
    <row r="6" customFormat="false" ht="12.75" hidden="false" customHeight="true" outlineLevel="0" collapsed="false">
      <c r="A6" s="51" t="n">
        <v>143</v>
      </c>
      <c r="B6" s="9" t="s">
        <v>501</v>
      </c>
      <c r="C6" s="203" t="s">
        <v>667</v>
      </c>
      <c r="D6" s="224" t="s">
        <v>668</v>
      </c>
      <c r="E6" s="225" t="n">
        <f aca="false">NETWORKDAYS(Итого!C$2,Отчёт!C$2,Итого!C$3)</f>
        <v>18</v>
      </c>
      <c r="F6" s="214" t="n">
        <v>0.5</v>
      </c>
      <c r="G6" s="225" t="n">
        <v>2</v>
      </c>
      <c r="H6" s="226" t="n">
        <f aca="false">G6*F6</f>
        <v>1</v>
      </c>
      <c r="I6" s="227" t="n">
        <v>9</v>
      </c>
      <c r="J6" s="228" t="n">
        <f aca="false">H6*E6</f>
        <v>18</v>
      </c>
      <c r="K6" s="229" t="n">
        <v>130</v>
      </c>
      <c r="L6" s="230" t="n">
        <f aca="false">K6*J6</f>
        <v>2340</v>
      </c>
      <c r="M6" s="174" t="n">
        <v>43185</v>
      </c>
      <c r="N6" s="51"/>
      <c r="O6" s="220" t="n">
        <f aca="false">9-COUNTIF(P6:X6,"х")</f>
        <v>9</v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76" t="n">
        <v>1</v>
      </c>
      <c r="X6" s="76" t="n">
        <v>1</v>
      </c>
      <c r="Y6" s="231" t="n">
        <f aca="false">COUNTIF(P6:X6, "=1")</f>
        <v>9</v>
      </c>
      <c r="Z6" s="232" t="n">
        <f aca="false">Y6/O6</f>
        <v>1</v>
      </c>
      <c r="AA6" s="233"/>
      <c r="AB6" s="19" t="str">
        <f aca="false">IF(OR(AND(E6&gt;0,Z6&gt;0),AND(E6=0,Z6=0)),"-","Что-то не так!")</f>
        <v>-</v>
      </c>
      <c r="AC6" s="115"/>
    </row>
    <row r="7" customFormat="false" ht="12.75" hidden="false" customHeight="true" outlineLevel="0" collapsed="false">
      <c r="A7" s="51" t="n">
        <v>144</v>
      </c>
      <c r="B7" s="9" t="s">
        <v>501</v>
      </c>
      <c r="C7" s="203" t="s">
        <v>669</v>
      </c>
      <c r="D7" s="224" t="s">
        <v>670</v>
      </c>
      <c r="E7" s="225" t="n">
        <f aca="false">NETWORKDAYS(Итого!C$2,Отчёт!C$2,Итого!C$3)</f>
        <v>18</v>
      </c>
      <c r="F7" s="214" t="n">
        <v>0.5</v>
      </c>
      <c r="G7" s="225" t="n">
        <v>2</v>
      </c>
      <c r="H7" s="226" t="n">
        <f aca="false">G7*F7</f>
        <v>1</v>
      </c>
      <c r="I7" s="227" t="n">
        <v>9</v>
      </c>
      <c r="J7" s="228" t="n">
        <f aca="false">H7*E7</f>
        <v>18</v>
      </c>
      <c r="K7" s="229" t="n">
        <v>130</v>
      </c>
      <c r="L7" s="230" t="n">
        <f aca="false">K7*J7</f>
        <v>2340</v>
      </c>
      <c r="M7" s="174" t="n">
        <v>43185</v>
      </c>
      <c r="N7" s="51"/>
      <c r="O7" s="220" t="n">
        <f aca="false">9-COUNTIF(P7:X7,"х")</f>
        <v>9</v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76" t="n">
        <v>1</v>
      </c>
      <c r="X7" s="76" t="n">
        <v>1</v>
      </c>
      <c r="Y7" s="231" t="n">
        <f aca="false">COUNTIF(P7:X7, "=1")</f>
        <v>9</v>
      </c>
      <c r="Z7" s="232" t="n">
        <f aca="false">Y7/O7</f>
        <v>1</v>
      </c>
      <c r="AA7" s="233"/>
      <c r="AB7" s="19" t="str">
        <f aca="false">IF(OR(AND(E7&gt;0,Z7&gt;0),AND(E7=0,Z7=0)),"-","Что-то не так!")</f>
        <v>-</v>
      </c>
      <c r="AC7" s="115"/>
    </row>
    <row r="8" customFormat="false" ht="12.75" hidden="false" customHeight="true" outlineLevel="0" collapsed="false">
      <c r="A8" s="51" t="n">
        <v>145</v>
      </c>
      <c r="B8" s="9" t="s">
        <v>501</v>
      </c>
      <c r="C8" s="203" t="s">
        <v>671</v>
      </c>
      <c r="D8" s="224" t="s">
        <v>672</v>
      </c>
      <c r="E8" s="225" t="n">
        <f aca="false">NETWORKDAYS(Итого!C$2,Отчёт!C$2,Итого!C$3)</f>
        <v>18</v>
      </c>
      <c r="F8" s="214" t="n">
        <v>0.5</v>
      </c>
      <c r="G8" s="225" t="n">
        <v>2</v>
      </c>
      <c r="H8" s="226" t="n">
        <f aca="false">G8*F8</f>
        <v>1</v>
      </c>
      <c r="I8" s="227" t="n">
        <v>9</v>
      </c>
      <c r="J8" s="228" t="n">
        <f aca="false">H8*E8</f>
        <v>18</v>
      </c>
      <c r="K8" s="229" t="n">
        <v>130</v>
      </c>
      <c r="L8" s="230" t="n">
        <f aca="false">K8*J8</f>
        <v>2340</v>
      </c>
      <c r="M8" s="174" t="n">
        <v>43185</v>
      </c>
      <c r="N8" s="51"/>
      <c r="O8" s="220" t="n">
        <f aca="false">9-COUNTIF(P8:X8,"х")</f>
        <v>9</v>
      </c>
      <c r="P8" s="76" t="n">
        <v>0</v>
      </c>
      <c r="Q8" s="76" t="n">
        <v>1</v>
      </c>
      <c r="R8" s="76" t="n">
        <v>1</v>
      </c>
      <c r="S8" s="76" t="n">
        <v>1</v>
      </c>
      <c r="T8" s="76" t="n">
        <v>1</v>
      </c>
      <c r="U8" s="76" t="n">
        <v>1</v>
      </c>
      <c r="V8" s="76" t="n">
        <v>1</v>
      </c>
      <c r="W8" s="76" t="n">
        <v>1</v>
      </c>
      <c r="X8" s="76" t="n">
        <v>1</v>
      </c>
      <c r="Y8" s="231" t="n">
        <f aca="false">COUNTIF(P8:X8, "=1")</f>
        <v>8</v>
      </c>
      <c r="Z8" s="232" t="n">
        <f aca="false">Y8/O8</f>
        <v>0.888888888888889</v>
      </c>
      <c r="AA8" s="233" t="s">
        <v>141</v>
      </c>
      <c r="AB8" s="19" t="str">
        <f aca="false">IF(OR(AND(E8&gt;0,Z8&gt;0),AND(E8=0,Z8=0)),"-","Что-то не так!")</f>
        <v>-</v>
      </c>
      <c r="AC8" s="115"/>
    </row>
    <row r="9" customFormat="false" ht="12.75" hidden="false" customHeight="true" outlineLevel="0" collapsed="false">
      <c r="A9" s="51" t="n">
        <v>146</v>
      </c>
      <c r="B9" s="9" t="s">
        <v>501</v>
      </c>
      <c r="C9" s="203" t="s">
        <v>673</v>
      </c>
      <c r="D9" s="224" t="s">
        <v>674</v>
      </c>
      <c r="E9" s="225" t="n">
        <f aca="false">NETWORKDAYS(Итого!C$2,Отчёт!C$2,Итого!C$3)</f>
        <v>18</v>
      </c>
      <c r="F9" s="214" t="n">
        <v>0.5</v>
      </c>
      <c r="G9" s="225" t="n">
        <v>2</v>
      </c>
      <c r="H9" s="226" t="n">
        <f aca="false">G9*F9</f>
        <v>1</v>
      </c>
      <c r="I9" s="227" t="n">
        <v>9</v>
      </c>
      <c r="J9" s="228" t="n">
        <f aca="false">H9*E9</f>
        <v>18</v>
      </c>
      <c r="K9" s="229" t="n">
        <v>130</v>
      </c>
      <c r="L9" s="230" t="n">
        <f aca="false">K9*J9</f>
        <v>2340</v>
      </c>
      <c r="M9" s="174" t="n">
        <v>43185</v>
      </c>
      <c r="N9" s="51"/>
      <c r="O9" s="220" t="n">
        <f aca="false">9-COUNTIF(P9:X9,"х")</f>
        <v>9</v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n">
        <v>1</v>
      </c>
      <c r="W9" s="76" t="n">
        <v>1</v>
      </c>
      <c r="X9" s="76" t="n">
        <v>1</v>
      </c>
      <c r="Y9" s="231" t="n">
        <f aca="false">COUNTIF(P9:X9, "=1")</f>
        <v>9</v>
      </c>
      <c r="Z9" s="232" t="n">
        <f aca="false">Y9/O9</f>
        <v>1</v>
      </c>
      <c r="AA9" s="233"/>
      <c r="AB9" s="19" t="str">
        <f aca="false">IF(OR(AND(E9&gt;0,Z9&gt;0),AND(E9=0,Z9=0)),"-","Что-то не так!")</f>
        <v>-</v>
      </c>
      <c r="AC9" s="115"/>
    </row>
    <row r="10" customFormat="false" ht="12.75" hidden="false" customHeight="true" outlineLevel="0" collapsed="false">
      <c r="A10" s="51" t="n">
        <v>147</v>
      </c>
      <c r="B10" s="9" t="s">
        <v>501</v>
      </c>
      <c r="C10" s="203" t="s">
        <v>675</v>
      </c>
      <c r="D10" s="224" t="s">
        <v>676</v>
      </c>
      <c r="E10" s="225" t="n">
        <f aca="false">NETWORKDAYS(Итого!C$2,Отчёт!C$2,Итого!C$3)</f>
        <v>18</v>
      </c>
      <c r="F10" s="214" t="n">
        <v>0.5</v>
      </c>
      <c r="G10" s="225" t="n">
        <v>2</v>
      </c>
      <c r="H10" s="226" t="n">
        <f aca="false">G10*F10</f>
        <v>1</v>
      </c>
      <c r="I10" s="227" t="n">
        <v>7</v>
      </c>
      <c r="J10" s="228" t="n">
        <f aca="false">H10*E10</f>
        <v>18</v>
      </c>
      <c r="K10" s="229" t="n">
        <v>130</v>
      </c>
      <c r="L10" s="230" t="n">
        <f aca="false">K10*J10</f>
        <v>2340</v>
      </c>
      <c r="M10" s="174" t="n">
        <v>43185</v>
      </c>
      <c r="N10" s="51"/>
      <c r="O10" s="220" t="n">
        <f aca="false">9-COUNTIF(P10:X10,"х")</f>
        <v>9</v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1</v>
      </c>
      <c r="U10" s="76" t="n">
        <v>1</v>
      </c>
      <c r="V10" s="76" t="n">
        <v>1</v>
      </c>
      <c r="W10" s="76" t="n">
        <v>1</v>
      </c>
      <c r="X10" s="76" t="n">
        <v>1</v>
      </c>
      <c r="Y10" s="231" t="n">
        <f aca="false">COUNTIF(P10:X10, "=1")</f>
        <v>9</v>
      </c>
      <c r="Z10" s="232" t="n">
        <f aca="false">Y10/O10</f>
        <v>1</v>
      </c>
      <c r="AA10" s="233"/>
      <c r="AB10" s="19" t="str">
        <f aca="false">IF(OR(AND(E10&gt;0,Z10&gt;0),AND(E10=0,Z10=0)),"-","Что-то не так!")</f>
        <v>-</v>
      </c>
      <c r="AC10" s="115"/>
    </row>
    <row r="11" customFormat="false" ht="12.75" hidden="false" customHeight="true" outlineLevel="0" collapsed="false">
      <c r="A11" s="51" t="n">
        <v>148</v>
      </c>
      <c r="B11" s="9" t="s">
        <v>501</v>
      </c>
      <c r="C11" s="203" t="s">
        <v>677</v>
      </c>
      <c r="D11" s="224" t="s">
        <v>678</v>
      </c>
      <c r="E11" s="225" t="n">
        <f aca="false">NETWORKDAYS(Итого!C$2,Отчёт!C$2,Итого!C$3)</f>
        <v>18</v>
      </c>
      <c r="F11" s="214" t="n">
        <v>0.5</v>
      </c>
      <c r="G11" s="225" t="n">
        <v>2</v>
      </c>
      <c r="H11" s="226" t="n">
        <f aca="false">G11*F11</f>
        <v>1</v>
      </c>
      <c r="I11" s="227" t="n">
        <v>9</v>
      </c>
      <c r="J11" s="228" t="n">
        <f aca="false">H11*E11</f>
        <v>18</v>
      </c>
      <c r="K11" s="229" t="n">
        <v>130</v>
      </c>
      <c r="L11" s="230" t="n">
        <f aca="false">K11*J11</f>
        <v>2340</v>
      </c>
      <c r="M11" s="174" t="n">
        <v>43185</v>
      </c>
      <c r="N11" s="51"/>
      <c r="O11" s="220" t="n">
        <f aca="false">9-COUNTIF(P11:X11,"х")</f>
        <v>9</v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n">
        <v>1</v>
      </c>
      <c r="V11" s="76" t="n">
        <v>1</v>
      </c>
      <c r="W11" s="76" t="n">
        <v>1</v>
      </c>
      <c r="X11" s="76" t="n">
        <v>1</v>
      </c>
      <c r="Y11" s="231" t="n">
        <f aca="false">COUNTIF(P11:X11, "=1")</f>
        <v>9</v>
      </c>
      <c r="Z11" s="232" t="n">
        <f aca="false">Y11/O11</f>
        <v>1</v>
      </c>
      <c r="AA11" s="233"/>
      <c r="AB11" s="19" t="str">
        <f aca="false">IF(OR(AND(E11&gt;0,Z11&gt;0),AND(E11=0,Z11=0)),"-","Что-то не так!")</f>
        <v>-</v>
      </c>
      <c r="AC11" s="115"/>
    </row>
    <row r="12" customFormat="false" ht="12.75" hidden="false" customHeight="true" outlineLevel="0" collapsed="false">
      <c r="A12" s="51" t="n">
        <v>149</v>
      </c>
      <c r="B12" s="9" t="s">
        <v>501</v>
      </c>
      <c r="C12" s="203" t="s">
        <v>679</v>
      </c>
      <c r="D12" s="224" t="s">
        <v>680</v>
      </c>
      <c r="E12" s="225" t="n">
        <f aca="false">NETWORKDAYS(Итого!C$2,Отчёт!C$2,Итого!C$3)</f>
        <v>18</v>
      </c>
      <c r="F12" s="214" t="n">
        <v>0.5</v>
      </c>
      <c r="G12" s="225" t="n">
        <v>2</v>
      </c>
      <c r="H12" s="226" t="n">
        <f aca="false">G12*F12</f>
        <v>1</v>
      </c>
      <c r="I12" s="227" t="n">
        <v>9</v>
      </c>
      <c r="J12" s="228" t="n">
        <f aca="false">H12*E12</f>
        <v>18</v>
      </c>
      <c r="K12" s="229" t="n">
        <v>130</v>
      </c>
      <c r="L12" s="230" t="n">
        <f aca="false">K12*J12</f>
        <v>2340</v>
      </c>
      <c r="M12" s="174" t="n">
        <v>43185</v>
      </c>
      <c r="N12" s="51"/>
      <c r="O12" s="220" t="n">
        <f aca="false">9-COUNTIF(P12:X12,"х")</f>
        <v>9</v>
      </c>
      <c r="P12" s="76" t="n">
        <v>1</v>
      </c>
      <c r="Q12" s="76" t="n">
        <v>1</v>
      </c>
      <c r="R12" s="76" t="n">
        <v>1</v>
      </c>
      <c r="S12" s="76" t="n">
        <v>1</v>
      </c>
      <c r="T12" s="76" t="n">
        <v>1</v>
      </c>
      <c r="U12" s="76" t="n">
        <v>1</v>
      </c>
      <c r="V12" s="76" t="n">
        <v>1</v>
      </c>
      <c r="W12" s="76" t="n">
        <v>1</v>
      </c>
      <c r="X12" s="76" t="n">
        <v>1</v>
      </c>
      <c r="Y12" s="231" t="n">
        <f aca="false">COUNTIF(P12:X12, "=1")</f>
        <v>9</v>
      </c>
      <c r="Z12" s="232" t="n">
        <f aca="false">Y12/O12</f>
        <v>1</v>
      </c>
      <c r="AA12" s="233"/>
      <c r="AB12" s="19" t="str">
        <f aca="false">IF(OR(AND(E12&gt;0,Z12&gt;0),AND(E12=0,Z12=0)),"-","Что-то не так!")</f>
        <v>-</v>
      </c>
      <c r="AC12" s="115"/>
    </row>
    <row r="13" customFormat="false" ht="12.75" hidden="false" customHeight="true" outlineLevel="0" collapsed="false">
      <c r="A13" s="51" t="n">
        <v>150</v>
      </c>
      <c r="B13" s="9" t="s">
        <v>501</v>
      </c>
      <c r="C13" s="203" t="s">
        <v>681</v>
      </c>
      <c r="D13" s="224" t="s">
        <v>682</v>
      </c>
      <c r="E13" s="225" t="n">
        <f aca="false">NETWORKDAYS(Итого!C$2,Отчёт!C$2,Итого!C$3)</f>
        <v>18</v>
      </c>
      <c r="F13" s="214" t="n">
        <v>0.5</v>
      </c>
      <c r="G13" s="225" t="n">
        <v>2</v>
      </c>
      <c r="H13" s="226" t="n">
        <f aca="false">G13*F13</f>
        <v>1</v>
      </c>
      <c r="I13" s="227" t="n">
        <v>9</v>
      </c>
      <c r="J13" s="228" t="n">
        <f aca="false">H13*E13</f>
        <v>18</v>
      </c>
      <c r="K13" s="229" t="n">
        <v>130</v>
      </c>
      <c r="L13" s="230" t="n">
        <f aca="false">K13*J13</f>
        <v>2340</v>
      </c>
      <c r="M13" s="174" t="n">
        <v>43185</v>
      </c>
      <c r="N13" s="51"/>
      <c r="O13" s="220" t="n">
        <f aca="false">9-COUNTIF(P13:X13,"х")</f>
        <v>9</v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n">
        <v>1</v>
      </c>
      <c r="V13" s="76" t="n">
        <v>1</v>
      </c>
      <c r="W13" s="76" t="n">
        <v>1</v>
      </c>
      <c r="X13" s="76" t="n">
        <v>1</v>
      </c>
      <c r="Y13" s="231" t="n">
        <f aca="false">COUNTIF(P13:X13, "=1")</f>
        <v>9</v>
      </c>
      <c r="Z13" s="232" t="n">
        <f aca="false">Y13/O13</f>
        <v>1</v>
      </c>
      <c r="AA13" s="233"/>
      <c r="AB13" s="19" t="str">
        <f aca="false">IF(OR(AND(E13&gt;0,Z13&gt;0),AND(E13=0,Z13=0)),"-","Что-то не так!")</f>
        <v>-</v>
      </c>
      <c r="AC13" s="115"/>
    </row>
    <row r="14" customFormat="false" ht="12.75" hidden="false" customHeight="true" outlineLevel="0" collapsed="false">
      <c r="A14" s="51" t="n">
        <v>151</v>
      </c>
      <c r="B14" s="9" t="s">
        <v>501</v>
      </c>
      <c r="C14" s="203" t="s">
        <v>683</v>
      </c>
      <c r="D14" s="224" t="s">
        <v>684</v>
      </c>
      <c r="E14" s="225" t="n">
        <f aca="false">NETWORKDAYS(Итого!C$2,Отчёт!C$2,Итого!C$3)</f>
        <v>18</v>
      </c>
      <c r="F14" s="214" t="n">
        <v>0.5</v>
      </c>
      <c r="G14" s="225" t="n">
        <v>2</v>
      </c>
      <c r="H14" s="226" t="n">
        <f aca="false">G14*F14</f>
        <v>1</v>
      </c>
      <c r="I14" s="227" t="n">
        <v>9</v>
      </c>
      <c r="J14" s="228" t="n">
        <f aca="false">H14*E14</f>
        <v>18</v>
      </c>
      <c r="K14" s="229" t="n">
        <v>130</v>
      </c>
      <c r="L14" s="230" t="n">
        <f aca="false">K14*J14</f>
        <v>2340</v>
      </c>
      <c r="M14" s="174" t="n">
        <v>43185</v>
      </c>
      <c r="N14" s="51"/>
      <c r="O14" s="220" t="n">
        <f aca="false">9-COUNTIF(P14:X14,"х")</f>
        <v>9</v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0</v>
      </c>
      <c r="V14" s="76" t="n">
        <v>1</v>
      </c>
      <c r="W14" s="76" t="n">
        <v>1</v>
      </c>
      <c r="X14" s="76" t="n">
        <v>1</v>
      </c>
      <c r="Y14" s="231" t="n">
        <f aca="false">COUNTIF(P14:X14, "=1")</f>
        <v>8</v>
      </c>
      <c r="Z14" s="232" t="n">
        <f aca="false">Y14/O14</f>
        <v>0.888888888888889</v>
      </c>
      <c r="AA14" s="233" t="s">
        <v>104</v>
      </c>
      <c r="AB14" s="19" t="str">
        <f aca="false">IF(OR(AND(E14&gt;0,Z14&gt;0),AND(E14=0,Z14=0)),"-","Что-то не так!")</f>
        <v>-</v>
      </c>
      <c r="AC14" s="115"/>
    </row>
    <row r="15" customFormat="false" ht="12.75" hidden="false" customHeight="true" outlineLevel="0" collapsed="false">
      <c r="A15" s="51" t="n">
        <v>152</v>
      </c>
      <c r="B15" s="9" t="s">
        <v>501</v>
      </c>
      <c r="C15" s="203" t="s">
        <v>685</v>
      </c>
      <c r="D15" s="224" t="s">
        <v>686</v>
      </c>
      <c r="E15" s="225" t="n">
        <f aca="false">NETWORKDAYS(Итого!C$2,Отчёт!C$2,Итого!C$3)</f>
        <v>18</v>
      </c>
      <c r="F15" s="214" t="n">
        <v>0.5</v>
      </c>
      <c r="G15" s="225" t="n">
        <v>2</v>
      </c>
      <c r="H15" s="226" t="n">
        <f aca="false">G15*F15</f>
        <v>1</v>
      </c>
      <c r="I15" s="227" t="n">
        <v>9</v>
      </c>
      <c r="J15" s="228" t="n">
        <f aca="false">H15*E15</f>
        <v>18</v>
      </c>
      <c r="K15" s="229" t="n">
        <v>130</v>
      </c>
      <c r="L15" s="230" t="n">
        <f aca="false">K15*J15</f>
        <v>2340</v>
      </c>
      <c r="M15" s="174" t="n">
        <v>43185</v>
      </c>
      <c r="N15" s="51"/>
      <c r="O15" s="220" t="n">
        <f aca="false">9-COUNTIF(P15:X15,"х")</f>
        <v>9</v>
      </c>
      <c r="P15" s="76" t="n">
        <v>1</v>
      </c>
      <c r="Q15" s="76" t="n">
        <v>1</v>
      </c>
      <c r="R15" s="76" t="n">
        <v>1</v>
      </c>
      <c r="S15" s="76" t="n">
        <v>1</v>
      </c>
      <c r="T15" s="76" t="n">
        <v>1</v>
      </c>
      <c r="U15" s="76" t="n">
        <v>1</v>
      </c>
      <c r="V15" s="76" t="n">
        <v>1</v>
      </c>
      <c r="W15" s="76" t="n">
        <v>1</v>
      </c>
      <c r="X15" s="76" t="n">
        <v>1</v>
      </c>
      <c r="Y15" s="231" t="n">
        <f aca="false">COUNTIF(P15:X15, "=1")</f>
        <v>9</v>
      </c>
      <c r="Z15" s="232" t="n">
        <f aca="false">Y15/O15</f>
        <v>1</v>
      </c>
      <c r="AA15" s="233"/>
      <c r="AB15" s="19" t="str">
        <f aca="false">IF(OR(AND(E15&gt;0,Z15&gt;0),AND(E15=0,Z15=0)),"-","Что-то не так!")</f>
        <v>-</v>
      </c>
      <c r="AC15" s="115"/>
    </row>
    <row r="16" customFormat="false" ht="12.75" hidden="false" customHeight="true" outlineLevel="0" collapsed="false">
      <c r="A16" s="51" t="n">
        <v>153</v>
      </c>
      <c r="B16" s="9" t="s">
        <v>501</v>
      </c>
      <c r="C16" s="203" t="s">
        <v>687</v>
      </c>
      <c r="D16" s="224" t="s">
        <v>688</v>
      </c>
      <c r="E16" s="225" t="n">
        <f aca="false">NETWORKDAYS(Итого!C$2,Отчёт!C$2,Итого!C$3)</f>
        <v>18</v>
      </c>
      <c r="F16" s="214" t="n">
        <v>0.5</v>
      </c>
      <c r="G16" s="225" t="n">
        <v>2</v>
      </c>
      <c r="H16" s="226" t="n">
        <f aca="false">G16*F16</f>
        <v>1</v>
      </c>
      <c r="I16" s="227" t="n">
        <v>9</v>
      </c>
      <c r="J16" s="228" t="n">
        <f aca="false">H16*E16</f>
        <v>18</v>
      </c>
      <c r="K16" s="229" t="n">
        <v>130</v>
      </c>
      <c r="L16" s="230" t="n">
        <f aca="false">K16*J16</f>
        <v>2340</v>
      </c>
      <c r="M16" s="174" t="n">
        <v>43185</v>
      </c>
      <c r="N16" s="51"/>
      <c r="O16" s="220" t="n">
        <f aca="false">9-COUNTIF(P16:X16,"х")</f>
        <v>9</v>
      </c>
      <c r="P16" s="76" t="n">
        <v>1</v>
      </c>
      <c r="Q16" s="76" t="n">
        <v>1</v>
      </c>
      <c r="R16" s="76" t="n">
        <v>1</v>
      </c>
      <c r="S16" s="76" t="n">
        <v>1</v>
      </c>
      <c r="T16" s="76" t="n">
        <v>1</v>
      </c>
      <c r="U16" s="76" t="n">
        <v>1</v>
      </c>
      <c r="V16" s="76" t="n">
        <v>1</v>
      </c>
      <c r="W16" s="76" t="n">
        <v>1</v>
      </c>
      <c r="X16" s="76" t="n">
        <v>1</v>
      </c>
      <c r="Y16" s="231" t="n">
        <f aca="false">COUNTIF(P16:X16, "=1")</f>
        <v>9</v>
      </c>
      <c r="Z16" s="232" t="n">
        <f aca="false">Y16/O16</f>
        <v>1</v>
      </c>
      <c r="AA16" s="233"/>
      <c r="AB16" s="19" t="str">
        <f aca="false">IF(OR(AND(E16&gt;0,Z16&gt;0),AND(E16=0,Z16=0)),"-","Что-то не так!")</f>
        <v>-</v>
      </c>
      <c r="AC16" s="115"/>
    </row>
    <row r="17" customFormat="false" ht="12.75" hidden="false" customHeight="true" outlineLevel="0" collapsed="false">
      <c r="A17" s="51" t="n">
        <v>154</v>
      </c>
      <c r="B17" s="9" t="s">
        <v>501</v>
      </c>
      <c r="C17" s="203" t="s">
        <v>689</v>
      </c>
      <c r="D17" s="224" t="s">
        <v>690</v>
      </c>
      <c r="E17" s="225" t="n">
        <f aca="false">NETWORKDAYS(Итого!C$2,Отчёт!C$2,Итого!C$3)</f>
        <v>18</v>
      </c>
      <c r="F17" s="214" t="n">
        <v>0.5</v>
      </c>
      <c r="G17" s="225" t="n">
        <v>2</v>
      </c>
      <c r="H17" s="226" t="n">
        <f aca="false">G17*F17</f>
        <v>1</v>
      </c>
      <c r="I17" s="227" t="n">
        <v>9</v>
      </c>
      <c r="J17" s="228" t="n">
        <f aca="false">H17*E17</f>
        <v>18</v>
      </c>
      <c r="K17" s="229" t="n">
        <v>130</v>
      </c>
      <c r="L17" s="230" t="n">
        <f aca="false">K17*J17</f>
        <v>2340</v>
      </c>
      <c r="M17" s="174" t="n">
        <v>43185</v>
      </c>
      <c r="N17" s="51"/>
      <c r="O17" s="220" t="n">
        <f aca="false">9-COUNTIF(P17:X17,"х")</f>
        <v>9</v>
      </c>
      <c r="P17" s="76" t="n">
        <v>1</v>
      </c>
      <c r="Q17" s="76" t="n">
        <v>1</v>
      </c>
      <c r="R17" s="76" t="n">
        <v>1</v>
      </c>
      <c r="S17" s="76" t="n">
        <v>1</v>
      </c>
      <c r="T17" s="76" t="n">
        <v>1</v>
      </c>
      <c r="U17" s="76" t="n">
        <v>1</v>
      </c>
      <c r="V17" s="76" t="n">
        <v>1</v>
      </c>
      <c r="W17" s="76" t="n">
        <v>1</v>
      </c>
      <c r="X17" s="76" t="n">
        <v>1</v>
      </c>
      <c r="Y17" s="231" t="n">
        <f aca="false">COUNTIF(P17:X17, "=1")</f>
        <v>9</v>
      </c>
      <c r="Z17" s="232" t="n">
        <f aca="false">Y17/O17</f>
        <v>1</v>
      </c>
      <c r="AA17" s="233"/>
      <c r="AB17" s="19" t="str">
        <f aca="false">IF(OR(AND(E17&gt;0,Z17&gt;0),AND(E17=0,Z17=0)),"-","Что-то не так!")</f>
        <v>-</v>
      </c>
      <c r="AC17" s="115"/>
    </row>
    <row r="18" customFormat="false" ht="12.75" hidden="false" customHeight="true" outlineLevel="0" collapsed="false">
      <c r="A18" s="51" t="n">
        <v>155</v>
      </c>
      <c r="B18" s="9" t="s">
        <v>501</v>
      </c>
      <c r="C18" s="203" t="s">
        <v>691</v>
      </c>
      <c r="D18" s="224" t="s">
        <v>692</v>
      </c>
      <c r="E18" s="225" t="n">
        <f aca="false">NETWORKDAYS(Итого!C$2,Отчёт!C$2,Итого!C$3)</f>
        <v>18</v>
      </c>
      <c r="F18" s="214" t="n">
        <v>0.5</v>
      </c>
      <c r="G18" s="225" t="n">
        <v>2</v>
      </c>
      <c r="H18" s="226" t="n">
        <f aca="false">G18*F18</f>
        <v>1</v>
      </c>
      <c r="I18" s="227" t="n">
        <v>9</v>
      </c>
      <c r="J18" s="228" t="n">
        <f aca="false">H18*E18</f>
        <v>18</v>
      </c>
      <c r="K18" s="229" t="n">
        <v>130</v>
      </c>
      <c r="L18" s="230" t="n">
        <f aca="false">K18*J18</f>
        <v>2340</v>
      </c>
      <c r="M18" s="174" t="n">
        <v>43185</v>
      </c>
      <c r="N18" s="51"/>
      <c r="O18" s="220" t="n">
        <f aca="false">9-COUNTIF(P18:X18,"х")</f>
        <v>9</v>
      </c>
      <c r="P18" s="76" t="n">
        <v>1</v>
      </c>
      <c r="Q18" s="76" t="n">
        <v>1</v>
      </c>
      <c r="R18" s="76" t="n">
        <v>1</v>
      </c>
      <c r="S18" s="76" t="n">
        <v>1</v>
      </c>
      <c r="T18" s="76" t="n">
        <v>1</v>
      </c>
      <c r="U18" s="76" t="n">
        <v>1</v>
      </c>
      <c r="V18" s="76" t="n">
        <v>1</v>
      </c>
      <c r="W18" s="76" t="n">
        <v>1</v>
      </c>
      <c r="X18" s="76" t="n">
        <v>1</v>
      </c>
      <c r="Y18" s="231" t="n">
        <f aca="false">COUNTIF(P18:X18, "=1")</f>
        <v>9</v>
      </c>
      <c r="Z18" s="232" t="n">
        <f aca="false">Y18/O18</f>
        <v>1</v>
      </c>
      <c r="AA18" s="233"/>
      <c r="AB18" s="19" t="str">
        <f aca="false">IF(OR(AND(E18&gt;0,Z18&gt;0),AND(E18=0,Z18=0)),"-","Что-то не так!")</f>
        <v>-</v>
      </c>
      <c r="AC18" s="115"/>
    </row>
    <row r="19" customFormat="false" ht="12.75" hidden="false" customHeight="true" outlineLevel="0" collapsed="false">
      <c r="A19" s="51" t="n">
        <v>156</v>
      </c>
      <c r="B19" s="9" t="s">
        <v>693</v>
      </c>
      <c r="C19" s="203" t="s">
        <v>694</v>
      </c>
      <c r="D19" s="224" t="s">
        <v>695</v>
      </c>
      <c r="E19" s="225" t="n">
        <f aca="false">NETWORKDAYS(Итого!C$2,Отчёт!C$2,Итого!C$3)</f>
        <v>18</v>
      </c>
      <c r="F19" s="214" t="n">
        <f aca="false">7/12</f>
        <v>0.583333333333333</v>
      </c>
      <c r="G19" s="225" t="n">
        <v>1</v>
      </c>
      <c r="H19" s="226" t="n">
        <f aca="false">G19*F19</f>
        <v>0.583333333333333</v>
      </c>
      <c r="I19" s="227" t="n">
        <v>6</v>
      </c>
      <c r="J19" s="228" t="n">
        <f aca="false">H19*E19</f>
        <v>10.5</v>
      </c>
      <c r="K19" s="229" t="n">
        <v>130</v>
      </c>
      <c r="L19" s="230" t="n">
        <f aca="false">K19*J19</f>
        <v>1365</v>
      </c>
      <c r="M19" s="174" t="n">
        <v>43185</v>
      </c>
      <c r="N19" s="51"/>
      <c r="O19" s="220" t="n">
        <f aca="false">9-COUNTIF(P19:X19,"х")</f>
        <v>6</v>
      </c>
      <c r="P19" s="76" t="s">
        <v>74</v>
      </c>
      <c r="Q19" s="76" t="n">
        <v>1</v>
      </c>
      <c r="R19" s="76" t="n">
        <v>1</v>
      </c>
      <c r="S19" s="76" t="s">
        <v>74</v>
      </c>
      <c r="T19" s="76" t="n">
        <v>1</v>
      </c>
      <c r="U19" s="76" t="n">
        <v>1</v>
      </c>
      <c r="V19" s="76" t="s">
        <v>74</v>
      </c>
      <c r="W19" s="76" t="n">
        <v>1</v>
      </c>
      <c r="X19" s="76" t="n">
        <v>1</v>
      </c>
      <c r="Y19" s="231" t="n">
        <f aca="false">COUNTIF(P19:X19, "=1")</f>
        <v>6</v>
      </c>
      <c r="Z19" s="232" t="n">
        <f aca="false">Y19/O19</f>
        <v>1</v>
      </c>
      <c r="AA19" s="233"/>
      <c r="AB19" s="19" t="str">
        <f aca="false">IF(OR(AND(E19&gt;0,Z19&gt;0),AND(E19=0,Z19=0)),"-","Что-то не так!")</f>
        <v>-</v>
      </c>
      <c r="AC19" s="115"/>
    </row>
    <row r="20" customFormat="false" ht="12.75" hidden="false" customHeight="true" outlineLevel="0" collapsed="false">
      <c r="A20" s="51" t="n">
        <v>157</v>
      </c>
      <c r="B20" s="9" t="s">
        <v>693</v>
      </c>
      <c r="C20" s="203" t="s">
        <v>696</v>
      </c>
      <c r="D20" s="224" t="s">
        <v>697</v>
      </c>
      <c r="E20" s="225" t="n">
        <f aca="false">NETWORKDAYS(Итого!C$2,Отчёт!C$2,Итого!C$3)</f>
        <v>18</v>
      </c>
      <c r="F20" s="214" t="n">
        <f aca="false">7/12</f>
        <v>0.583333333333333</v>
      </c>
      <c r="G20" s="225" t="n">
        <v>1</v>
      </c>
      <c r="H20" s="226" t="n">
        <f aca="false">G20*F20</f>
        <v>0.583333333333333</v>
      </c>
      <c r="I20" s="227" t="n">
        <v>6</v>
      </c>
      <c r="J20" s="228" t="n">
        <f aca="false">H20*E20</f>
        <v>10.5</v>
      </c>
      <c r="K20" s="229" t="n">
        <v>130</v>
      </c>
      <c r="L20" s="230" t="n">
        <f aca="false">K20*J20</f>
        <v>1365</v>
      </c>
      <c r="M20" s="174" t="n">
        <v>43185</v>
      </c>
      <c r="N20" s="51"/>
      <c r="O20" s="220" t="n">
        <f aca="false">9-COUNTIF(P20:X20,"х")</f>
        <v>9</v>
      </c>
      <c r="P20" s="76" t="n">
        <v>1</v>
      </c>
      <c r="Q20" s="76" t="n">
        <v>1</v>
      </c>
      <c r="R20" s="76" t="n">
        <v>1</v>
      </c>
      <c r="S20" s="76" t="n">
        <v>1</v>
      </c>
      <c r="T20" s="76" t="n">
        <v>1</v>
      </c>
      <c r="U20" s="76" t="n">
        <v>1</v>
      </c>
      <c r="V20" s="76" t="n">
        <v>1</v>
      </c>
      <c r="W20" s="76" t="n">
        <v>1</v>
      </c>
      <c r="X20" s="76" t="n">
        <v>1</v>
      </c>
      <c r="Y20" s="231" t="n">
        <f aca="false">COUNTIF(P20:X20, "=1")</f>
        <v>9</v>
      </c>
      <c r="Z20" s="232" t="n">
        <f aca="false">Y20/O20</f>
        <v>1</v>
      </c>
      <c r="AA20" s="233"/>
      <c r="AB20" s="19" t="str">
        <f aca="false">IF(OR(AND(E20&gt;0,Z20&gt;0),AND(E20=0,Z20=0)),"-","Что-то не так!")</f>
        <v>-</v>
      </c>
      <c r="AC20" s="115"/>
    </row>
    <row r="21" customFormat="false" ht="12.75" hidden="false" customHeight="true" outlineLevel="0" collapsed="false">
      <c r="A21" s="51" t="n">
        <v>158</v>
      </c>
      <c r="B21" s="9" t="s">
        <v>693</v>
      </c>
      <c r="C21" s="203" t="s">
        <v>698</v>
      </c>
      <c r="D21" s="224" t="s">
        <v>699</v>
      </c>
      <c r="E21" s="225" t="n">
        <v>6</v>
      </c>
      <c r="F21" s="214" t="n">
        <f aca="false">7/12</f>
        <v>0.583333333333333</v>
      </c>
      <c r="G21" s="225" t="n">
        <v>1</v>
      </c>
      <c r="H21" s="226" t="n">
        <f aca="false">G21*F21</f>
        <v>0.583333333333333</v>
      </c>
      <c r="I21" s="227" t="n">
        <v>6</v>
      </c>
      <c r="J21" s="228" t="n">
        <f aca="false">H21*E21</f>
        <v>3.5</v>
      </c>
      <c r="K21" s="229" t="n">
        <v>130</v>
      </c>
      <c r="L21" s="230" t="n">
        <f aca="false">K21*J21</f>
        <v>455</v>
      </c>
      <c r="M21" s="174" t="n">
        <v>43171</v>
      </c>
      <c r="N21" s="51"/>
      <c r="O21" s="220" t="n">
        <f aca="false">9-COUNTIF(P21:X21,"х")</f>
        <v>9</v>
      </c>
      <c r="P21" s="76" t="n">
        <v>0</v>
      </c>
      <c r="Q21" s="76" t="n">
        <v>0</v>
      </c>
      <c r="R21" s="76" t="n">
        <v>0</v>
      </c>
      <c r="S21" s="76" t="n">
        <v>0</v>
      </c>
      <c r="T21" s="76" t="n">
        <v>0</v>
      </c>
      <c r="U21" s="76" t="n">
        <v>0</v>
      </c>
      <c r="V21" s="76" t="n">
        <v>0</v>
      </c>
      <c r="W21" s="76" t="n">
        <v>0</v>
      </c>
      <c r="X21" s="76" t="n">
        <v>0</v>
      </c>
      <c r="Y21" s="231" t="n">
        <f aca="false">COUNTIF(P21:X21, "=1")</f>
        <v>0</v>
      </c>
      <c r="Z21" s="232" t="n">
        <f aca="false">Y21/O21</f>
        <v>0</v>
      </c>
      <c r="AA21" s="233" t="s">
        <v>700</v>
      </c>
      <c r="AB21" s="19" t="str">
        <f aca="false">IF(OR(AND(E21&gt;0,Z21&gt;0),AND(E21=0,Z21=0)),"-","Что-то не так!")</f>
        <v>Что-то не так!</v>
      </c>
      <c r="AC21" s="115"/>
    </row>
    <row r="22" customFormat="false" ht="12.75" hidden="false" customHeight="true" outlineLevel="0" collapsed="false">
      <c r="A22" s="51" t="n">
        <v>159</v>
      </c>
      <c r="B22" s="9" t="s">
        <v>693</v>
      </c>
      <c r="C22" s="203" t="s">
        <v>701</v>
      </c>
      <c r="D22" s="224" t="s">
        <v>702</v>
      </c>
      <c r="E22" s="225" t="n">
        <f aca="false">NETWORKDAYS(Итого!C$2,Отчёт!C$2,Итого!C$3)</f>
        <v>18</v>
      </c>
      <c r="F22" s="214" t="n">
        <f aca="false">7/12</f>
        <v>0.583333333333333</v>
      </c>
      <c r="G22" s="225" t="n">
        <v>1</v>
      </c>
      <c r="H22" s="226" t="n">
        <f aca="false">G22*F22</f>
        <v>0.583333333333333</v>
      </c>
      <c r="I22" s="227" t="n">
        <v>4</v>
      </c>
      <c r="J22" s="228" t="n">
        <f aca="false">H22*E22</f>
        <v>10.5</v>
      </c>
      <c r="K22" s="229" t="n">
        <v>130</v>
      </c>
      <c r="L22" s="230" t="n">
        <f aca="false">K22*J22</f>
        <v>1365</v>
      </c>
      <c r="M22" s="174" t="n">
        <v>43185</v>
      </c>
      <c r="N22" s="51"/>
      <c r="O22" s="220" t="n">
        <f aca="false">9-COUNTIF(P22:X22,"х")</f>
        <v>6</v>
      </c>
      <c r="P22" s="76" t="s">
        <v>74</v>
      </c>
      <c r="Q22" s="76" t="n">
        <v>1</v>
      </c>
      <c r="R22" s="76" t="n">
        <v>1</v>
      </c>
      <c r="S22" s="76" t="s">
        <v>74</v>
      </c>
      <c r="T22" s="76" t="n">
        <v>1</v>
      </c>
      <c r="U22" s="76" t="n">
        <v>0</v>
      </c>
      <c r="V22" s="76" t="s">
        <v>74</v>
      </c>
      <c r="W22" s="76" t="n">
        <v>1</v>
      </c>
      <c r="X22" s="76" t="n">
        <v>1</v>
      </c>
      <c r="Y22" s="231" t="n">
        <f aca="false">COUNTIF(P22:X22, "=1")</f>
        <v>5</v>
      </c>
      <c r="Z22" s="232" t="n">
        <f aca="false">Y22/O22</f>
        <v>0.833333333333333</v>
      </c>
      <c r="AA22" s="233" t="s">
        <v>141</v>
      </c>
      <c r="AB22" s="19" t="str">
        <f aca="false">IF(OR(AND(E22&gt;0,Z22&gt;0),AND(E22=0,Z22=0)),"-","Что-то не так!")</f>
        <v>-</v>
      </c>
      <c r="AC22" s="115"/>
    </row>
    <row r="23" customFormat="false" ht="12.75" hidden="false" customHeight="true" outlineLevel="0" collapsed="false">
      <c r="A23" s="51" t="n">
        <v>160</v>
      </c>
      <c r="B23" s="9" t="s">
        <v>693</v>
      </c>
      <c r="C23" s="203" t="s">
        <v>703</v>
      </c>
      <c r="D23" s="224" t="s">
        <v>704</v>
      </c>
      <c r="E23" s="225" t="n">
        <f aca="false">NETWORKDAYS(Итого!C$2,Отчёт!C$2,Итого!C$3)</f>
        <v>18</v>
      </c>
      <c r="F23" s="214" t="n">
        <f aca="false">7/12</f>
        <v>0.583333333333333</v>
      </c>
      <c r="G23" s="225" t="n">
        <v>1</v>
      </c>
      <c r="H23" s="226" t="n">
        <f aca="false">G23*F23</f>
        <v>0.583333333333333</v>
      </c>
      <c r="I23" s="227" t="n">
        <v>6</v>
      </c>
      <c r="J23" s="228" t="n">
        <f aca="false">H23*E23</f>
        <v>10.5</v>
      </c>
      <c r="K23" s="229" t="n">
        <v>130</v>
      </c>
      <c r="L23" s="230" t="n">
        <f aca="false">K23*J23</f>
        <v>1365</v>
      </c>
      <c r="M23" s="174" t="n">
        <v>43185</v>
      </c>
      <c r="N23" s="51"/>
      <c r="O23" s="220" t="n">
        <f aca="false">9-COUNTIF(P23:X23,"х")</f>
        <v>9</v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0</v>
      </c>
      <c r="V23" s="76" t="n">
        <v>1</v>
      </c>
      <c r="W23" s="76" t="n">
        <v>1</v>
      </c>
      <c r="X23" s="76" t="n">
        <v>1</v>
      </c>
      <c r="Y23" s="231" t="n">
        <f aca="false">COUNTIF(P23:X23, "=1")</f>
        <v>8</v>
      </c>
      <c r="Z23" s="232" t="n">
        <f aca="false">Y23/O23</f>
        <v>0.888888888888889</v>
      </c>
      <c r="AA23" s="233" t="s">
        <v>141</v>
      </c>
      <c r="AB23" s="19" t="str">
        <f aca="false">IF(OR(AND(E23&gt;0,Z23&gt;0),AND(E23=0,Z23=0)),"-","Что-то не так!")</f>
        <v>-</v>
      </c>
      <c r="AC23" s="115"/>
    </row>
    <row r="24" customFormat="false" ht="12.75" hidden="false" customHeight="true" outlineLevel="0" collapsed="false">
      <c r="A24" s="51" t="n">
        <v>161</v>
      </c>
      <c r="B24" s="9" t="s">
        <v>693</v>
      </c>
      <c r="C24" s="203" t="s">
        <v>705</v>
      </c>
      <c r="D24" s="224" t="s">
        <v>706</v>
      </c>
      <c r="E24" s="225" t="n">
        <f aca="false">NETWORKDAYS(Итого!C$2,Отчёт!C$2,Итого!C$3)</f>
        <v>18</v>
      </c>
      <c r="F24" s="214" t="n">
        <f aca="false">7/12</f>
        <v>0.583333333333333</v>
      </c>
      <c r="G24" s="225" t="n">
        <v>1</v>
      </c>
      <c r="H24" s="226" t="n">
        <f aca="false">G24*F24</f>
        <v>0.583333333333333</v>
      </c>
      <c r="I24" s="227" t="n">
        <v>6</v>
      </c>
      <c r="J24" s="228" t="n">
        <f aca="false">H24*E24</f>
        <v>10.5</v>
      </c>
      <c r="K24" s="229" t="n">
        <v>130</v>
      </c>
      <c r="L24" s="230" t="n">
        <f aca="false">K24*J24</f>
        <v>1365</v>
      </c>
      <c r="M24" s="174" t="n">
        <v>43185</v>
      </c>
      <c r="N24" s="51"/>
      <c r="O24" s="220" t="n">
        <f aca="false">9-COUNTIF(P24:X24,"х")</f>
        <v>8</v>
      </c>
      <c r="P24" s="76" t="s">
        <v>74</v>
      </c>
      <c r="Q24" s="76" t="n">
        <v>1</v>
      </c>
      <c r="R24" s="76" t="n">
        <v>1</v>
      </c>
      <c r="S24" s="76" t="n">
        <v>1</v>
      </c>
      <c r="T24" s="76" t="n">
        <v>1</v>
      </c>
      <c r="U24" s="76" t="n">
        <v>1</v>
      </c>
      <c r="V24" s="76" t="n">
        <v>0</v>
      </c>
      <c r="W24" s="76" t="n">
        <v>0</v>
      </c>
      <c r="X24" s="76" t="n">
        <v>1</v>
      </c>
      <c r="Y24" s="231" t="n">
        <f aca="false">COUNTIF(P24:X24, "=1")</f>
        <v>6</v>
      </c>
      <c r="Z24" s="232" t="n">
        <f aca="false">Y24/O24</f>
        <v>0.75</v>
      </c>
      <c r="AA24" s="233" t="s">
        <v>141</v>
      </c>
      <c r="AB24" s="19" t="str">
        <f aca="false">IF(OR(AND(E24&gt;0,Z24&gt;0),AND(E24=0,Z24=0)),"-","Что-то не так!")</f>
        <v>-</v>
      </c>
      <c r="AC24" s="115"/>
    </row>
    <row r="25" customFormat="false" ht="12.75" hidden="false" customHeight="true" outlineLevel="0" collapsed="false">
      <c r="A25" s="51" t="n">
        <v>162</v>
      </c>
      <c r="B25" s="9" t="s">
        <v>693</v>
      </c>
      <c r="C25" s="203" t="s">
        <v>707</v>
      </c>
      <c r="D25" s="224" t="s">
        <v>708</v>
      </c>
      <c r="E25" s="225" t="n">
        <f aca="false">NETWORKDAYS(Итого!C$2,Отчёт!C$2,Итого!C$3)</f>
        <v>18</v>
      </c>
      <c r="F25" s="214" t="n">
        <f aca="false">7/12</f>
        <v>0.583333333333333</v>
      </c>
      <c r="G25" s="225" t="n">
        <v>1</v>
      </c>
      <c r="H25" s="226" t="n">
        <f aca="false">G25*F25</f>
        <v>0.583333333333333</v>
      </c>
      <c r="I25" s="227" t="n">
        <v>6</v>
      </c>
      <c r="J25" s="228" t="n">
        <f aca="false">H25*E25</f>
        <v>10.5</v>
      </c>
      <c r="K25" s="229" t="n">
        <v>130</v>
      </c>
      <c r="L25" s="230" t="n">
        <f aca="false">K25*J25</f>
        <v>1365</v>
      </c>
      <c r="M25" s="174" t="n">
        <v>43185</v>
      </c>
      <c r="N25" s="51"/>
      <c r="O25" s="220" t="n">
        <f aca="false">9-COUNTIF(P25:X25,"х")</f>
        <v>8</v>
      </c>
      <c r="P25" s="76" t="n">
        <v>1</v>
      </c>
      <c r="Q25" s="76" t="n">
        <v>1</v>
      </c>
      <c r="R25" s="76" t="n">
        <v>1</v>
      </c>
      <c r="S25" s="76" t="n">
        <v>1</v>
      </c>
      <c r="T25" s="76" t="n">
        <v>0</v>
      </c>
      <c r="U25" s="76" t="s">
        <v>74</v>
      </c>
      <c r="V25" s="76" t="n">
        <v>1</v>
      </c>
      <c r="W25" s="76" t="n">
        <v>1</v>
      </c>
      <c r="X25" s="76" t="n">
        <v>1</v>
      </c>
      <c r="Y25" s="231" t="n">
        <f aca="false">COUNTIF(P25:X25, "=1")</f>
        <v>7</v>
      </c>
      <c r="Z25" s="232" t="n">
        <f aca="false">Y25/O25</f>
        <v>0.875</v>
      </c>
      <c r="AA25" s="233" t="s">
        <v>262</v>
      </c>
      <c r="AB25" s="19" t="str">
        <f aca="false">IF(OR(AND(E25&gt;0,Z25&gt;0),AND(E25=0,Z25=0)),"-","Что-то не так!")</f>
        <v>-</v>
      </c>
      <c r="AC25" s="115"/>
    </row>
    <row r="26" customFormat="false" ht="12.75" hidden="false" customHeight="true" outlineLevel="0" collapsed="false">
      <c r="A26" s="51" t="n">
        <v>117</v>
      </c>
      <c r="B26" s="9" t="s">
        <v>288</v>
      </c>
      <c r="C26" s="51" t="s">
        <v>1</v>
      </c>
      <c r="D26" s="128" t="s">
        <v>709</v>
      </c>
      <c r="E26" s="225" t="n">
        <f aca="false">NETWORKDAYS(Итого!C$2,Отчёт!C$2,Итого!C$3)</f>
        <v>18</v>
      </c>
      <c r="F26" s="214" t="n">
        <f aca="false">7/12</f>
        <v>0.583333333333333</v>
      </c>
      <c r="G26" s="85" t="n">
        <v>1</v>
      </c>
      <c r="H26" s="234" t="n">
        <f aca="false">G26*F26</f>
        <v>0.583333333333333</v>
      </c>
      <c r="I26" s="98" t="n">
        <v>7</v>
      </c>
      <c r="J26" s="235" t="n">
        <f aca="false">H26*E26</f>
        <v>10.5</v>
      </c>
      <c r="K26" s="129" t="n">
        <v>130</v>
      </c>
      <c r="L26" s="132" t="n">
        <f aca="false">K26*J26</f>
        <v>1365</v>
      </c>
      <c r="M26" s="174" t="n">
        <v>43185</v>
      </c>
      <c r="N26" s="51"/>
      <c r="O26" s="220" t="n">
        <f aca="false">9-COUNTIF(P26:X26,"х")</f>
        <v>6</v>
      </c>
      <c r="P26" s="76" t="s">
        <v>74</v>
      </c>
      <c r="Q26" s="76" t="n">
        <v>1</v>
      </c>
      <c r="R26" s="76" t="n">
        <v>0</v>
      </c>
      <c r="S26" s="76" t="n">
        <v>0</v>
      </c>
      <c r="T26" s="76" t="n">
        <v>1</v>
      </c>
      <c r="U26" s="76" t="n">
        <v>1</v>
      </c>
      <c r="V26" s="76" t="s">
        <v>74</v>
      </c>
      <c r="W26" s="76" t="n">
        <v>1</v>
      </c>
      <c r="X26" s="76" t="s">
        <v>74</v>
      </c>
      <c r="Y26" s="231" t="n">
        <f aca="false">COUNTIF(P26:X26, "=1")</f>
        <v>4</v>
      </c>
      <c r="Z26" s="232" t="n">
        <f aca="false">Y26/O26</f>
        <v>0.666666666666667</v>
      </c>
      <c r="AA26" s="233" t="s">
        <v>224</v>
      </c>
      <c r="AB26" s="19" t="str">
        <f aca="false">IF(OR(AND(E26&gt;0,Z26&gt;0),AND(E26=0,Z26=0)),"-","Что-то не так!")</f>
        <v>-</v>
      </c>
      <c r="AC26" s="115"/>
    </row>
    <row r="27" customFormat="false" ht="12.75" hidden="false" customHeight="true" outlineLevel="0" collapsed="false">
      <c r="A27" s="51"/>
      <c r="B27" s="9"/>
      <c r="C27" s="51" t="s">
        <v>1</v>
      </c>
      <c r="D27" s="51" t="s">
        <v>710</v>
      </c>
      <c r="E27" s="225" t="n">
        <f aca="false">NETWORKDAYS(Итого!C$2,Отчёт!C$2,Итого!C$3)</f>
        <v>18</v>
      </c>
      <c r="F27" s="214" t="n">
        <f aca="false">7/12</f>
        <v>0.583333333333333</v>
      </c>
      <c r="G27" s="85" t="n">
        <v>1</v>
      </c>
      <c r="H27" s="234" t="n">
        <f aca="false">G27*F27</f>
        <v>0.583333333333333</v>
      </c>
      <c r="I27" s="98" t="n">
        <v>7</v>
      </c>
      <c r="J27" s="235" t="n">
        <f aca="false">H27*E27</f>
        <v>10.5</v>
      </c>
      <c r="K27" s="129" t="n">
        <v>130</v>
      </c>
      <c r="L27" s="132" t="n">
        <f aca="false">K27*J27</f>
        <v>1365</v>
      </c>
      <c r="M27" s="174" t="n">
        <v>43185</v>
      </c>
      <c r="N27" s="51"/>
      <c r="O27" s="220" t="n">
        <f aca="false">9-COUNTIF(P27:X27,"х")</f>
        <v>9</v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1</v>
      </c>
      <c r="U27" s="76" t="n">
        <v>1</v>
      </c>
      <c r="V27" s="76" t="n">
        <v>1</v>
      </c>
      <c r="W27" s="76" t="n">
        <v>1</v>
      </c>
      <c r="X27" s="76" t="n">
        <v>1</v>
      </c>
      <c r="Y27" s="231" t="n">
        <f aca="false">COUNTIF(P27:X27, "=1")</f>
        <v>9</v>
      </c>
      <c r="Z27" s="232" t="n">
        <f aca="false">Y27/O27</f>
        <v>1</v>
      </c>
      <c r="AA27" s="233"/>
      <c r="AC27" s="115"/>
    </row>
    <row r="28" customFormat="false" ht="12.75" hidden="false" customHeight="true" outlineLevel="0" collapsed="false">
      <c r="A28" s="51" t="n">
        <v>1</v>
      </c>
      <c r="B28" s="9" t="s">
        <v>501</v>
      </c>
      <c r="C28" s="203" t="s">
        <v>22</v>
      </c>
      <c r="D28" s="224" t="s">
        <v>711</v>
      </c>
      <c r="E28" s="225" t="n">
        <f aca="false">NETWORKDAYS(Итого!C$2,Отчёт!C$2,Итого!C$3)</f>
        <v>18</v>
      </c>
      <c r="F28" s="214" t="n">
        <v>0.5</v>
      </c>
      <c r="G28" s="225" t="n">
        <v>2</v>
      </c>
      <c r="H28" s="226" t="n">
        <f aca="false">G28*F28</f>
        <v>1</v>
      </c>
      <c r="I28" s="227" t="n">
        <v>9</v>
      </c>
      <c r="J28" s="228" t="n">
        <f aca="false">H28*E28</f>
        <v>18</v>
      </c>
      <c r="K28" s="229" t="n">
        <v>130</v>
      </c>
      <c r="L28" s="230" t="n">
        <f aca="false">K28*J28</f>
        <v>2340</v>
      </c>
      <c r="M28" s="174" t="n">
        <v>43185</v>
      </c>
      <c r="N28" s="51"/>
      <c r="O28" s="220" t="n">
        <f aca="false">9-COUNTIF(P28:X28,"х")</f>
        <v>9</v>
      </c>
      <c r="P28" s="76" t="n">
        <v>1</v>
      </c>
      <c r="Q28" s="76" t="n">
        <v>1</v>
      </c>
      <c r="R28" s="76" t="n">
        <v>1</v>
      </c>
      <c r="S28" s="76" t="n">
        <v>1</v>
      </c>
      <c r="T28" s="76" t="n">
        <v>1</v>
      </c>
      <c r="U28" s="76" t="n">
        <v>1</v>
      </c>
      <c r="V28" s="76" t="n">
        <v>1</v>
      </c>
      <c r="W28" s="76" t="n">
        <v>1</v>
      </c>
      <c r="X28" s="76" t="n">
        <v>1</v>
      </c>
      <c r="Y28" s="231" t="n">
        <f aca="false">COUNTIF(P28:X28, "=1")</f>
        <v>9</v>
      </c>
      <c r="Z28" s="232" t="n">
        <f aca="false">Y28/O28</f>
        <v>1</v>
      </c>
      <c r="AA28" s="233"/>
      <c r="AB28" s="19" t="str">
        <f aca="false">IF(OR(AND(E28&gt;0,Z28&gt;0),AND(E28=0,Z28=0)),"-","Что-то не так!")</f>
        <v>-</v>
      </c>
      <c r="AC28" s="115"/>
    </row>
    <row r="29" customFormat="false" ht="12.75" hidden="false" customHeight="true" outlineLevel="0" collapsed="false">
      <c r="A29" s="51" t="n">
        <v>2</v>
      </c>
      <c r="B29" s="9" t="s">
        <v>501</v>
      </c>
      <c r="C29" s="203" t="s">
        <v>22</v>
      </c>
      <c r="D29" s="224" t="s">
        <v>712</v>
      </c>
      <c r="E29" s="225" t="n">
        <f aca="false">NETWORKDAYS(Итого!C$2,Отчёт!C$2,Итого!C$3)</f>
        <v>18</v>
      </c>
      <c r="F29" s="214" t="n">
        <v>0.5</v>
      </c>
      <c r="G29" s="225" t="n">
        <v>2</v>
      </c>
      <c r="H29" s="226" t="n">
        <f aca="false">G29*F29</f>
        <v>1</v>
      </c>
      <c r="I29" s="227" t="n">
        <v>9</v>
      </c>
      <c r="J29" s="228" t="n">
        <f aca="false">H29*E29</f>
        <v>18</v>
      </c>
      <c r="K29" s="229" t="n">
        <v>130</v>
      </c>
      <c r="L29" s="230" t="n">
        <f aca="false">K29*J29</f>
        <v>2340</v>
      </c>
      <c r="M29" s="174" t="n">
        <v>43185</v>
      </c>
      <c r="N29" s="51"/>
      <c r="O29" s="220" t="n">
        <f aca="false">9-COUNTIF(P29:X29,"х")</f>
        <v>9</v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0</v>
      </c>
      <c r="U29" s="76" t="n">
        <v>1</v>
      </c>
      <c r="V29" s="76" t="n">
        <v>1</v>
      </c>
      <c r="W29" s="76" t="n">
        <v>1</v>
      </c>
      <c r="X29" s="76" t="n">
        <v>1</v>
      </c>
      <c r="Y29" s="231" t="n">
        <f aca="false">COUNTIF(P29:X29, "=1")</f>
        <v>8</v>
      </c>
      <c r="Z29" s="232" t="n">
        <f aca="false">Y29/O29</f>
        <v>0.888888888888889</v>
      </c>
      <c r="AA29" s="233" t="s">
        <v>90</v>
      </c>
      <c r="AB29" s="19" t="str">
        <f aca="false">IF(OR(AND(E29&gt;0,Z29&gt;0),AND(E29=0,Z29=0)),"-","Что-то не так!")</f>
        <v>-</v>
      </c>
      <c r="AC29" s="115"/>
    </row>
    <row r="30" customFormat="false" ht="12.75" hidden="false" customHeight="true" outlineLevel="0" collapsed="false">
      <c r="A30" s="51" t="n">
        <v>3</v>
      </c>
      <c r="B30" s="9" t="s">
        <v>501</v>
      </c>
      <c r="C30" s="203" t="s">
        <v>22</v>
      </c>
      <c r="D30" s="224" t="s">
        <v>713</v>
      </c>
      <c r="E30" s="225" t="n">
        <f aca="false">NETWORKDAYS(Итого!C$2,Отчёт!C$2,Итого!C$3)</f>
        <v>18</v>
      </c>
      <c r="F30" s="214" t="n">
        <v>0.5</v>
      </c>
      <c r="G30" s="225" t="n">
        <v>2</v>
      </c>
      <c r="H30" s="226" t="n">
        <f aca="false">G30*F30</f>
        <v>1</v>
      </c>
      <c r="I30" s="227" t="n">
        <v>9</v>
      </c>
      <c r="J30" s="228" t="n">
        <f aca="false">H30*E30</f>
        <v>18</v>
      </c>
      <c r="K30" s="229" t="n">
        <v>130</v>
      </c>
      <c r="L30" s="230" t="n">
        <f aca="false">K30*J30</f>
        <v>2340</v>
      </c>
      <c r="M30" s="174" t="n">
        <v>43185</v>
      </c>
      <c r="N30" s="51"/>
      <c r="O30" s="220" t="n">
        <f aca="false">9-COUNTIF(P30:X30,"х")</f>
        <v>9</v>
      </c>
      <c r="P30" s="76" t="n">
        <v>1</v>
      </c>
      <c r="Q30" s="76" t="n">
        <v>1</v>
      </c>
      <c r="R30" s="76" t="n">
        <v>1</v>
      </c>
      <c r="S30" s="76" t="n">
        <v>1</v>
      </c>
      <c r="T30" s="76" t="n">
        <v>1</v>
      </c>
      <c r="U30" s="76" t="n">
        <v>1</v>
      </c>
      <c r="V30" s="76" t="n">
        <v>1</v>
      </c>
      <c r="W30" s="76" t="n">
        <v>1</v>
      </c>
      <c r="X30" s="76" t="n">
        <v>1</v>
      </c>
      <c r="Y30" s="231" t="n">
        <f aca="false">COUNTIF(P30:X30, "=1")</f>
        <v>9</v>
      </c>
      <c r="Z30" s="232" t="n">
        <f aca="false">Y30/O30</f>
        <v>1</v>
      </c>
      <c r="AA30" s="233"/>
      <c r="AB30" s="19" t="str">
        <f aca="false">IF(OR(AND(E30&gt;0,Z30&gt;0),AND(E30=0,Z30=0)),"-","Что-то не так!")</f>
        <v>-</v>
      </c>
      <c r="AC30" s="115"/>
    </row>
    <row r="31" customFormat="false" ht="12.75" hidden="false" customHeight="true" outlineLevel="0" collapsed="false">
      <c r="A31" s="51" t="n">
        <v>4</v>
      </c>
      <c r="B31" s="9" t="s">
        <v>501</v>
      </c>
      <c r="C31" s="203" t="s">
        <v>22</v>
      </c>
      <c r="D31" s="224" t="s">
        <v>714</v>
      </c>
      <c r="E31" s="225" t="n">
        <f aca="false">NETWORKDAYS(Итого!C$2,Отчёт!C$2,Итого!C$3)</f>
        <v>18</v>
      </c>
      <c r="F31" s="214" t="n">
        <v>0.5</v>
      </c>
      <c r="G31" s="225" t="n">
        <v>2</v>
      </c>
      <c r="H31" s="226" t="n">
        <f aca="false">G31*F31</f>
        <v>1</v>
      </c>
      <c r="I31" s="227" t="n">
        <v>9</v>
      </c>
      <c r="J31" s="228" t="n">
        <f aca="false">H31*E31</f>
        <v>18</v>
      </c>
      <c r="K31" s="229" t="n">
        <v>130</v>
      </c>
      <c r="L31" s="230" t="n">
        <f aca="false">K31*J31</f>
        <v>2340</v>
      </c>
      <c r="M31" s="174" t="n">
        <v>43185</v>
      </c>
      <c r="N31" s="51"/>
      <c r="O31" s="220" t="n">
        <f aca="false">9-COUNTIF(P31:X31,"х")</f>
        <v>4</v>
      </c>
      <c r="P31" s="76" t="s">
        <v>74</v>
      </c>
      <c r="Q31" s="76" t="n">
        <v>1</v>
      </c>
      <c r="R31" s="76" t="n">
        <v>1</v>
      </c>
      <c r="S31" s="76" t="s">
        <v>74</v>
      </c>
      <c r="T31" s="76" t="s">
        <v>74</v>
      </c>
      <c r="U31" s="76" t="s">
        <v>74</v>
      </c>
      <c r="V31" s="76" t="n">
        <v>1</v>
      </c>
      <c r="W31" s="76" t="n">
        <v>1</v>
      </c>
      <c r="X31" s="76" t="s">
        <v>74</v>
      </c>
      <c r="Y31" s="231" t="n">
        <f aca="false">COUNTIF(P31:X31, "=1")</f>
        <v>4</v>
      </c>
      <c r="Z31" s="232" t="n">
        <f aca="false">Y31/O31</f>
        <v>1</v>
      </c>
      <c r="AA31" s="233" t="s">
        <v>715</v>
      </c>
      <c r="AB31" s="19" t="str">
        <f aca="false">IF(OR(AND(E31&gt;0,Z31&gt;0),AND(E31=0,Z31=0)),"-","Что-то не так!")</f>
        <v>-</v>
      </c>
      <c r="AC31" s="115"/>
    </row>
    <row r="32" customFormat="false" ht="12.75" hidden="false" customHeight="true" outlineLevel="0" collapsed="false">
      <c r="A32" s="51" t="n">
        <v>5</v>
      </c>
      <c r="B32" s="9" t="s">
        <v>501</v>
      </c>
      <c r="C32" s="203" t="s">
        <v>22</v>
      </c>
      <c r="D32" s="224" t="s">
        <v>716</v>
      </c>
      <c r="E32" s="225" t="n">
        <f aca="false">NETWORKDAYS(Итого!C$2,Отчёт!C$2,Итого!C$3)</f>
        <v>18</v>
      </c>
      <c r="F32" s="214" t="n">
        <v>0.5</v>
      </c>
      <c r="G32" s="225" t="n">
        <v>2</v>
      </c>
      <c r="H32" s="226" t="n">
        <f aca="false">G32*F32</f>
        <v>1</v>
      </c>
      <c r="I32" s="227" t="n">
        <v>9</v>
      </c>
      <c r="J32" s="228" t="n">
        <f aca="false">H32*E32</f>
        <v>18</v>
      </c>
      <c r="K32" s="229" t="n">
        <v>130</v>
      </c>
      <c r="L32" s="230" t="n">
        <f aca="false">K32*J32</f>
        <v>2340</v>
      </c>
      <c r="M32" s="174" t="n">
        <v>43185</v>
      </c>
      <c r="N32" s="51"/>
      <c r="O32" s="220" t="n">
        <f aca="false">9-COUNTIF(P32:X32,"х")</f>
        <v>9</v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1</v>
      </c>
      <c r="W32" s="76" t="n">
        <v>1</v>
      </c>
      <c r="X32" s="76" t="n">
        <v>1</v>
      </c>
      <c r="Y32" s="231" t="n">
        <f aca="false">COUNTIF(P32:X32, "=1")</f>
        <v>9</v>
      </c>
      <c r="Z32" s="232" t="n">
        <f aca="false">Y32/O32</f>
        <v>1</v>
      </c>
      <c r="AA32" s="233"/>
      <c r="AB32" s="19" t="str">
        <f aca="false">IF(OR(AND(E32&gt;0,Z32&gt;0),AND(E32=0,Z32=0)),"-","Что-то не так!")</f>
        <v>-</v>
      </c>
      <c r="AC32" s="115"/>
    </row>
    <row r="33" customFormat="false" ht="12.75" hidden="false" customHeight="true" outlineLevel="0" collapsed="false">
      <c r="A33" s="51" t="n">
        <v>6</v>
      </c>
      <c r="B33" s="9" t="s">
        <v>501</v>
      </c>
      <c r="C33" s="203" t="s">
        <v>22</v>
      </c>
      <c r="D33" s="224" t="s">
        <v>717</v>
      </c>
      <c r="E33" s="225" t="n">
        <f aca="false">NETWORKDAYS(Итого!C$2,Отчёт!C$2,Итого!C$3)</f>
        <v>18</v>
      </c>
      <c r="F33" s="214" t="n">
        <v>0.5</v>
      </c>
      <c r="G33" s="225" t="n">
        <v>2</v>
      </c>
      <c r="H33" s="226" t="n">
        <f aca="false">G33*F33</f>
        <v>1</v>
      </c>
      <c r="I33" s="227" t="n">
        <v>9</v>
      </c>
      <c r="J33" s="228" t="n">
        <f aca="false">H33*E33</f>
        <v>18</v>
      </c>
      <c r="K33" s="229" t="n">
        <v>130</v>
      </c>
      <c r="L33" s="230" t="n">
        <f aca="false">K33*J33</f>
        <v>2340</v>
      </c>
      <c r="M33" s="174" t="n">
        <v>43185</v>
      </c>
      <c r="N33" s="51"/>
      <c r="O33" s="220" t="n">
        <f aca="false">9-COUNTIF(P33:X33,"х")</f>
        <v>9</v>
      </c>
      <c r="P33" s="76" t="n">
        <v>1</v>
      </c>
      <c r="Q33" s="76" t="n">
        <v>1</v>
      </c>
      <c r="R33" s="76" t="n">
        <v>1</v>
      </c>
      <c r="S33" s="76" t="n">
        <v>1</v>
      </c>
      <c r="T33" s="76" t="n">
        <v>1</v>
      </c>
      <c r="U33" s="76" t="n">
        <v>1</v>
      </c>
      <c r="V33" s="76" t="n">
        <v>1</v>
      </c>
      <c r="W33" s="76" t="n">
        <v>1</v>
      </c>
      <c r="X33" s="76" t="n">
        <v>1</v>
      </c>
      <c r="Y33" s="231" t="n">
        <f aca="false">COUNTIF(P33:X33, "=1")</f>
        <v>9</v>
      </c>
      <c r="Z33" s="232" t="n">
        <f aca="false">Y33/O33</f>
        <v>1</v>
      </c>
      <c r="AA33" s="233"/>
      <c r="AB33" s="19" t="str">
        <f aca="false">IF(OR(AND(E33&gt;0,Z33&gt;0),AND(E33=0,Z33=0)),"-","Что-то не так!")</f>
        <v>-</v>
      </c>
      <c r="AC33" s="115"/>
    </row>
    <row r="34" customFormat="false" ht="12.75" hidden="false" customHeight="true" outlineLevel="0" collapsed="false">
      <c r="A34" s="51" t="n">
        <v>7</v>
      </c>
      <c r="B34" s="9" t="s">
        <v>501</v>
      </c>
      <c r="C34" s="203" t="s">
        <v>22</v>
      </c>
      <c r="D34" s="224" t="s">
        <v>718</v>
      </c>
      <c r="E34" s="225" t="n">
        <f aca="false">NETWORKDAYS(Итого!C$2,Отчёт!C$2,Итого!C$3)</f>
        <v>18</v>
      </c>
      <c r="F34" s="214" t="n">
        <v>0.5</v>
      </c>
      <c r="G34" s="225" t="n">
        <v>2</v>
      </c>
      <c r="H34" s="226" t="n">
        <f aca="false">G34*F34</f>
        <v>1</v>
      </c>
      <c r="I34" s="227" t="n">
        <v>9</v>
      </c>
      <c r="J34" s="228" t="n">
        <f aca="false">H34*E34</f>
        <v>18</v>
      </c>
      <c r="K34" s="229" t="n">
        <v>130</v>
      </c>
      <c r="L34" s="230" t="n">
        <f aca="false">K34*J34</f>
        <v>2340</v>
      </c>
      <c r="M34" s="174" t="n">
        <v>43185</v>
      </c>
      <c r="N34" s="51"/>
      <c r="O34" s="220" t="n">
        <f aca="false">9-COUNTIF(P34:X34,"х")</f>
        <v>5</v>
      </c>
      <c r="P34" s="76" t="s">
        <v>74</v>
      </c>
      <c r="Q34" s="76" t="n">
        <v>1</v>
      </c>
      <c r="R34" s="76" t="n">
        <v>1</v>
      </c>
      <c r="S34" s="76" t="s">
        <v>74</v>
      </c>
      <c r="T34" s="76" t="n">
        <v>1</v>
      </c>
      <c r="U34" s="76" t="s">
        <v>74</v>
      </c>
      <c r="V34" s="76" t="n">
        <v>1</v>
      </c>
      <c r="W34" s="76" t="n">
        <v>1</v>
      </c>
      <c r="X34" s="76" t="s">
        <v>74</v>
      </c>
      <c r="Y34" s="231" t="n">
        <f aca="false">COUNTIF(P34:X34, "=1")</f>
        <v>5</v>
      </c>
      <c r="Z34" s="232" t="n">
        <f aca="false">Y34/O34</f>
        <v>1</v>
      </c>
      <c r="AA34" s="233"/>
      <c r="AB34" s="19" t="str">
        <f aca="false">IF(OR(AND(E34&gt;0,Z34&gt;0),AND(E34=0,Z34=0)),"-","Что-то не так!")</f>
        <v>-</v>
      </c>
      <c r="AC34" s="115"/>
    </row>
    <row r="35" customFormat="false" ht="12.75" hidden="false" customHeight="true" outlineLevel="0" collapsed="false">
      <c r="A35" s="51" t="n">
        <v>8</v>
      </c>
      <c r="B35" s="9" t="s">
        <v>501</v>
      </c>
      <c r="C35" s="203" t="s">
        <v>22</v>
      </c>
      <c r="D35" s="224" t="s">
        <v>719</v>
      </c>
      <c r="E35" s="225" t="n">
        <f aca="false">NETWORKDAYS(Итого!C$2,Отчёт!C$2,Итого!C$3)</f>
        <v>18</v>
      </c>
      <c r="F35" s="214" t="n">
        <v>0.5</v>
      </c>
      <c r="G35" s="225" t="n">
        <v>2</v>
      </c>
      <c r="H35" s="226" t="n">
        <f aca="false">G35*F35</f>
        <v>1</v>
      </c>
      <c r="I35" s="227" t="n">
        <v>9</v>
      </c>
      <c r="J35" s="228" t="n">
        <f aca="false">H35*E35</f>
        <v>18</v>
      </c>
      <c r="K35" s="229" t="n">
        <v>130</v>
      </c>
      <c r="L35" s="230" t="n">
        <f aca="false">K35*J35</f>
        <v>2340</v>
      </c>
      <c r="M35" s="174" t="n">
        <v>43185</v>
      </c>
      <c r="N35" s="51"/>
      <c r="O35" s="220" t="n">
        <f aca="false">9-COUNTIF(P35:X35,"х")</f>
        <v>9</v>
      </c>
      <c r="P35" s="76" t="n">
        <v>1</v>
      </c>
      <c r="Q35" s="76" t="n">
        <v>1</v>
      </c>
      <c r="R35" s="76" t="n">
        <v>1</v>
      </c>
      <c r="S35" s="76" t="n">
        <v>1</v>
      </c>
      <c r="T35" s="76" t="n">
        <v>1</v>
      </c>
      <c r="U35" s="76" t="n">
        <v>1</v>
      </c>
      <c r="V35" s="76" t="n">
        <v>1</v>
      </c>
      <c r="W35" s="76" t="n">
        <v>1</v>
      </c>
      <c r="X35" s="76" t="n">
        <v>1</v>
      </c>
      <c r="Y35" s="231" t="n">
        <f aca="false">COUNTIF(P35:X35, "=1")</f>
        <v>9</v>
      </c>
      <c r="Z35" s="232" t="n">
        <f aca="false">Y35/O35</f>
        <v>1</v>
      </c>
      <c r="AA35" s="233"/>
      <c r="AB35" s="19" t="str">
        <f aca="false">IF(OR(AND(E35&gt;0,Z35&gt;0),AND(E35=0,Z35=0)),"-","Что-то не так!")</f>
        <v>-</v>
      </c>
      <c r="AC35" s="115"/>
    </row>
    <row r="36" customFormat="false" ht="12.75" hidden="false" customHeight="true" outlineLevel="0" collapsed="false">
      <c r="A36" s="51" t="n">
        <v>9</v>
      </c>
      <c r="B36" s="9" t="s">
        <v>501</v>
      </c>
      <c r="C36" s="203" t="s">
        <v>22</v>
      </c>
      <c r="D36" s="224" t="s">
        <v>720</v>
      </c>
      <c r="E36" s="225" t="n">
        <f aca="false">NETWORKDAYS(Итого!C$2,Отчёт!C$2,Итого!C$3)</f>
        <v>18</v>
      </c>
      <c r="F36" s="214" t="n">
        <v>0.5</v>
      </c>
      <c r="G36" s="225" t="n">
        <v>2</v>
      </c>
      <c r="H36" s="226" t="n">
        <f aca="false">G36*F36</f>
        <v>1</v>
      </c>
      <c r="I36" s="227" t="n">
        <v>9</v>
      </c>
      <c r="J36" s="228" t="n">
        <f aca="false">H36*E36</f>
        <v>18</v>
      </c>
      <c r="K36" s="229" t="n">
        <v>130</v>
      </c>
      <c r="L36" s="230" t="n">
        <f aca="false">K36*J36</f>
        <v>2340</v>
      </c>
      <c r="M36" s="174" t="n">
        <v>43185</v>
      </c>
      <c r="N36" s="51"/>
      <c r="O36" s="220" t="n">
        <f aca="false">9-COUNTIF(P36:X36,"х")</f>
        <v>8</v>
      </c>
      <c r="P36" s="76" t="n">
        <v>1</v>
      </c>
      <c r="Q36" s="76" t="n">
        <v>1</v>
      </c>
      <c r="R36" s="76" t="n">
        <v>1</v>
      </c>
      <c r="S36" s="76" t="n">
        <v>1</v>
      </c>
      <c r="T36" s="76" t="n">
        <v>1</v>
      </c>
      <c r="U36" s="76" t="n">
        <v>1</v>
      </c>
      <c r="V36" s="76" t="n">
        <v>1</v>
      </c>
      <c r="W36" s="76" t="n">
        <v>1</v>
      </c>
      <c r="X36" s="76" t="s">
        <v>74</v>
      </c>
      <c r="Y36" s="231" t="n">
        <f aca="false">COUNTIF(P36:X36, "=1")</f>
        <v>8</v>
      </c>
      <c r="Z36" s="232" t="n">
        <f aca="false">Y36/O36</f>
        <v>1</v>
      </c>
      <c r="AA36" s="233"/>
      <c r="AB36" s="19" t="str">
        <f aca="false">IF(OR(AND(E36&gt;0,Z36&gt;0),AND(E36=0,Z36=0)),"-","Что-то не так!")</f>
        <v>-</v>
      </c>
      <c r="AC36" s="115"/>
    </row>
    <row r="37" customFormat="false" ht="12.75" hidden="false" customHeight="true" outlineLevel="0" collapsed="false">
      <c r="D37" s="45"/>
      <c r="X37" s="19" t="s">
        <v>1</v>
      </c>
      <c r="Y37" s="105" t="n">
        <f aca="false">COUNT(M3:M27)</f>
        <v>25</v>
      </c>
      <c r="Z37" s="21"/>
      <c r="AA37" s="45"/>
    </row>
    <row r="38" customFormat="false" ht="12.75" hidden="false" customHeight="true" outlineLevel="0" collapsed="false">
      <c r="D38" s="45"/>
      <c r="X38" s="19" t="s">
        <v>32</v>
      </c>
      <c r="Y38" s="105" t="n">
        <f aca="false">COUNT(M28:M36)</f>
        <v>9</v>
      </c>
      <c r="AA38" s="45"/>
    </row>
    <row r="39" customFormat="false" ht="12.75" hidden="false" customHeight="true" outlineLevel="0" collapsed="false">
      <c r="D39" s="45"/>
      <c r="E39" s="48"/>
      <c r="F39" s="48"/>
      <c r="X39" s="166" t="s">
        <v>206</v>
      </c>
      <c r="Y39" s="19" t="n">
        <f aca="false">COUNTIF(M3:M36,"=26.03.18")</f>
        <v>33</v>
      </c>
      <c r="AA39" s="45"/>
    </row>
  </sheetData>
  <autoFilter ref="A2:AA39"/>
  <mergeCells count="1">
    <mergeCell ref="AD1:AG1"/>
  </mergeCells>
  <conditionalFormatting sqref="Z3:Z36">
    <cfRule type="cellIs" priority="2" operator="greaterThan" aboveAverage="0" equalAverage="0" bottom="0" percent="0" rank="0" text="" dxfId="0">
      <formula>1</formula>
    </cfRule>
  </conditionalFormatting>
  <conditionalFormatting sqref="P3:X25">
    <cfRule type="cellIs" priority="3" operator="equal" aboveAverage="0" equalAverage="0" bottom="0" percent="0" rank="0" text="" dxfId="1">
      <formula>1</formula>
    </cfRule>
  </conditionalFormatting>
  <conditionalFormatting sqref="P26:X36">
    <cfRule type="cellIs" priority="4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5" ySplit="7" topLeftCell="I8" activePane="bottomRight" state="frozen"/>
      <selection pane="topLeft" activeCell="A1" activeCellId="0" sqref="A1"/>
      <selection pane="topRight" activeCell="I1" activeCellId="0" sqref="I1"/>
      <selection pane="bottomLeft" activeCell="A8" activeCellId="0" sqref="A8"/>
      <selection pane="bottomRight" activeCell="Y26" activeCellId="1" sqref="O3:O62 Y26"/>
    </sheetView>
  </sheetViews>
  <sheetFormatPr defaultRowHeight="15"/>
  <cols>
    <col collapsed="false" hidden="false" max="2" min="1" style="0" width="8.10204081632653"/>
    <col collapsed="false" hidden="false" max="3" min="3" style="0" width="15.6581632653061"/>
    <col collapsed="false" hidden="false" max="4" min="4" style="0" width="71.5459183673469"/>
    <col collapsed="false" hidden="false" max="12" min="5" style="0" width="8.36734693877551"/>
    <col collapsed="false" hidden="false" max="13" min="13" style="0" width="8.10204081632653"/>
    <col collapsed="false" hidden="false" max="28" min="14" style="0" width="8.36734693877551"/>
    <col collapsed="false" hidden="false" max="29" min="29" style="0" width="25.6479591836735"/>
    <col collapsed="false" hidden="false" max="30" min="30" style="0" width="8.10204081632653"/>
    <col collapsed="false" hidden="false" max="31" min="31" style="0" width="4.05102040816327"/>
    <col collapsed="false" hidden="false" max="1025" min="32" style="0" width="13.3622448979592"/>
  </cols>
  <sheetData>
    <row r="1" customFormat="false" ht="12.75" hidden="false" customHeight="true" outlineLevel="0" collapsed="false">
      <c r="B1" s="27"/>
      <c r="L1" s="46" t="n">
        <f aca="false">SUM(L3:L16)</f>
        <v>10458</v>
      </c>
      <c r="M1" s="107"/>
      <c r="AB1" s="135"/>
      <c r="AF1" s="50" t="s">
        <v>35</v>
      </c>
      <c r="AG1" s="50"/>
      <c r="AH1" s="50"/>
      <c r="AI1" s="50"/>
    </row>
    <row r="2" customFormat="false" ht="102" hidden="false" customHeight="false" outlineLevel="0" collapsed="false">
      <c r="A2" s="51" t="s">
        <v>36</v>
      </c>
      <c r="B2" s="9" t="s">
        <v>37</v>
      </c>
      <c r="C2" s="51" t="s">
        <v>38</v>
      </c>
      <c r="D2" s="9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58" t="s">
        <v>31</v>
      </c>
      <c r="N2" s="236" t="s">
        <v>49</v>
      </c>
      <c r="O2" s="237" t="s">
        <v>53</v>
      </c>
      <c r="P2" s="237" t="s">
        <v>54</v>
      </c>
      <c r="Q2" s="237" t="s">
        <v>55</v>
      </c>
      <c r="R2" s="237" t="s">
        <v>326</v>
      </c>
      <c r="S2" s="237" t="s">
        <v>721</v>
      </c>
      <c r="T2" s="237" t="s">
        <v>722</v>
      </c>
      <c r="U2" s="237" t="s">
        <v>723</v>
      </c>
      <c r="V2" s="237" t="s">
        <v>58</v>
      </c>
      <c r="W2" s="237" t="s">
        <v>724</v>
      </c>
      <c r="X2" s="237" t="s">
        <v>725</v>
      </c>
      <c r="Y2" s="237" t="s">
        <v>726</v>
      </c>
      <c r="Z2" s="238" t="s">
        <v>727</v>
      </c>
      <c r="AA2" s="236" t="s">
        <v>64</v>
      </c>
      <c r="AB2" s="239" t="s">
        <v>5</v>
      </c>
      <c r="AC2" s="239" t="s">
        <v>728</v>
      </c>
      <c r="AD2" s="45" t="s">
        <v>66</v>
      </c>
      <c r="AE2" s="115"/>
      <c r="AF2" s="116" t="s">
        <v>67</v>
      </c>
      <c r="AG2" s="117" t="s">
        <v>68</v>
      </c>
      <c r="AH2" s="116" t="s">
        <v>69</v>
      </c>
      <c r="AI2" s="118" t="s">
        <v>70</v>
      </c>
    </row>
    <row r="3" customFormat="false" ht="12.75" hidden="false" customHeight="true" outlineLevel="0" collapsed="false">
      <c r="A3" s="51" t="n">
        <v>1</v>
      </c>
      <c r="B3" s="9" t="s">
        <v>123</v>
      </c>
      <c r="C3" s="51" t="s">
        <v>22</v>
      </c>
      <c r="D3" s="51" t="s">
        <v>729</v>
      </c>
      <c r="E3" s="240" t="n">
        <f aca="false">NETWORKDAYS(Итого!C$2,Отчёт!C$2,Итого!C$3)</f>
        <v>18</v>
      </c>
      <c r="F3" s="155" t="n">
        <v>0.5</v>
      </c>
      <c r="G3" s="96" t="n">
        <v>1</v>
      </c>
      <c r="H3" s="97" t="n">
        <v>0.5</v>
      </c>
      <c r="I3" s="98" t="n">
        <v>7</v>
      </c>
      <c r="J3" s="99" t="n">
        <f aca="false">H3*E3</f>
        <v>9</v>
      </c>
      <c r="K3" s="129" t="n">
        <v>83</v>
      </c>
      <c r="L3" s="132" t="n">
        <f aca="false">K3*J3</f>
        <v>747</v>
      </c>
      <c r="M3" s="153" t="n">
        <v>43185</v>
      </c>
      <c r="N3" s="51" t="n">
        <f aca="false">12-COUNTIF(O3:Z3,"х")</f>
        <v>12</v>
      </c>
      <c r="O3" s="241" t="n">
        <v>1</v>
      </c>
      <c r="P3" s="241" t="n">
        <v>1</v>
      </c>
      <c r="Q3" s="241" t="n">
        <v>1</v>
      </c>
      <c r="R3" s="241" t="n">
        <v>1</v>
      </c>
      <c r="S3" s="241" t="n">
        <v>1</v>
      </c>
      <c r="T3" s="241" t="n">
        <v>1</v>
      </c>
      <c r="U3" s="241" t="n">
        <v>1</v>
      </c>
      <c r="V3" s="241" t="n">
        <v>1</v>
      </c>
      <c r="W3" s="241" t="n">
        <v>1</v>
      </c>
      <c r="X3" s="241" t="n">
        <v>1</v>
      </c>
      <c r="Y3" s="241" t="n">
        <v>1</v>
      </c>
      <c r="Z3" s="241" t="n">
        <v>0</v>
      </c>
      <c r="AA3" s="51" t="n">
        <f aca="false">SUM(O3:Z3)</f>
        <v>11</v>
      </c>
      <c r="AB3" s="242" t="n">
        <f aca="false">AA3/N3</f>
        <v>0.916666666666667</v>
      </c>
      <c r="AC3" s="243" t="s">
        <v>104</v>
      </c>
      <c r="AD3" s="26" t="str">
        <f aca="false">IF(OR(AND(E3&gt;0,AB3&gt;0),AND(E3=0,AB3=0)),"-","Что-то не так!")</f>
        <v>-</v>
      </c>
      <c r="AE3" s="115"/>
    </row>
    <row r="4" customFormat="false" ht="12.75" hidden="false" customHeight="true" outlineLevel="0" collapsed="false">
      <c r="A4" s="51" t="n">
        <v>2</v>
      </c>
      <c r="B4" s="9" t="s">
        <v>123</v>
      </c>
      <c r="C4" s="51" t="s">
        <v>22</v>
      </c>
      <c r="D4" s="51" t="s">
        <v>730</v>
      </c>
      <c r="E4" s="240" t="n">
        <f aca="false">NETWORKDAYS(Итого!C$2,Отчёт!C$2,Итого!C$3)</f>
        <v>18</v>
      </c>
      <c r="F4" s="155" t="n">
        <v>0.5</v>
      </c>
      <c r="G4" s="96" t="n">
        <v>1</v>
      </c>
      <c r="H4" s="97" t="n">
        <v>0.5</v>
      </c>
      <c r="I4" s="98" t="n">
        <v>7</v>
      </c>
      <c r="J4" s="99" t="n">
        <f aca="false">H4*E4</f>
        <v>9</v>
      </c>
      <c r="K4" s="129" t="n">
        <v>83</v>
      </c>
      <c r="L4" s="132" t="n">
        <f aca="false">K4*J4</f>
        <v>747</v>
      </c>
      <c r="M4" s="153" t="n">
        <v>43185</v>
      </c>
      <c r="N4" s="51" t="n">
        <f aca="false">12-COUNTIF(O4:Z4,"х")</f>
        <v>6</v>
      </c>
      <c r="O4" s="241" t="n">
        <v>1</v>
      </c>
      <c r="P4" s="241" t="n">
        <v>1</v>
      </c>
      <c r="Q4" s="241" t="s">
        <v>74</v>
      </c>
      <c r="R4" s="241" t="n">
        <v>1</v>
      </c>
      <c r="S4" s="241" t="s">
        <v>74</v>
      </c>
      <c r="T4" s="241" t="s">
        <v>74</v>
      </c>
      <c r="U4" s="241" t="s">
        <v>74</v>
      </c>
      <c r="V4" s="241" t="s">
        <v>74</v>
      </c>
      <c r="W4" s="241" t="s">
        <v>74</v>
      </c>
      <c r="X4" s="241" t="n">
        <v>1</v>
      </c>
      <c r="Y4" s="241" t="n">
        <v>1</v>
      </c>
      <c r="Z4" s="241" t="n">
        <v>1</v>
      </c>
      <c r="AA4" s="51" t="n">
        <f aca="false">SUM(O4:Z4)</f>
        <v>6</v>
      </c>
      <c r="AB4" s="242" t="n">
        <f aca="false">AA4/N4</f>
        <v>1</v>
      </c>
      <c r="AC4" s="243" t="s">
        <v>731</v>
      </c>
      <c r="AD4" s="26" t="str">
        <f aca="false">IF(OR(AND(E4&gt;0,AB4&gt;0),AND(E4=0,AB4=0)),"-","Что-то не так!")</f>
        <v>-</v>
      </c>
      <c r="AE4" s="115"/>
    </row>
    <row r="5" customFormat="false" ht="12.75" hidden="false" customHeight="true" outlineLevel="0" collapsed="false">
      <c r="A5" s="51" t="n">
        <v>3</v>
      </c>
      <c r="B5" s="9" t="s">
        <v>123</v>
      </c>
      <c r="C5" s="51" t="s">
        <v>22</v>
      </c>
      <c r="D5" s="51" t="s">
        <v>732</v>
      </c>
      <c r="E5" s="240" t="n">
        <f aca="false">NETWORKDAYS(Итого!C$2,Отчёт!C$2,Итого!C$3)</f>
        <v>18</v>
      </c>
      <c r="F5" s="155" t="n">
        <v>0.5</v>
      </c>
      <c r="G5" s="96" t="n">
        <v>1</v>
      </c>
      <c r="H5" s="97" t="n">
        <v>0.5</v>
      </c>
      <c r="I5" s="98" t="n">
        <v>7</v>
      </c>
      <c r="J5" s="99" t="n">
        <f aca="false">H5*E5</f>
        <v>9</v>
      </c>
      <c r="K5" s="129" t="n">
        <v>83</v>
      </c>
      <c r="L5" s="132" t="n">
        <f aca="false">K5*J5</f>
        <v>747</v>
      </c>
      <c r="M5" s="153" t="n">
        <v>43185</v>
      </c>
      <c r="N5" s="51" t="n">
        <f aca="false">12-COUNTIF(O5:Z5,"х")</f>
        <v>9</v>
      </c>
      <c r="O5" s="241" t="n">
        <v>1</v>
      </c>
      <c r="P5" s="241" t="n">
        <v>1</v>
      </c>
      <c r="Q5" s="241" t="n">
        <v>1</v>
      </c>
      <c r="R5" s="241" t="n">
        <v>1</v>
      </c>
      <c r="S5" s="241" t="s">
        <v>74</v>
      </c>
      <c r="T5" s="241" t="n">
        <v>1</v>
      </c>
      <c r="U5" s="241" t="s">
        <v>74</v>
      </c>
      <c r="V5" s="241" t="n">
        <v>1</v>
      </c>
      <c r="W5" s="241" t="s">
        <v>74</v>
      </c>
      <c r="X5" s="241" t="n">
        <v>1</v>
      </c>
      <c r="Y5" s="241" t="n">
        <v>1</v>
      </c>
      <c r="Z5" s="241" t="n">
        <v>1</v>
      </c>
      <c r="AA5" s="51" t="n">
        <f aca="false">SUM(O5:Z5)</f>
        <v>9</v>
      </c>
      <c r="AB5" s="242" t="n">
        <f aca="false">AA5/N5</f>
        <v>1</v>
      </c>
      <c r="AC5" s="243"/>
      <c r="AD5" s="26" t="str">
        <f aca="false">IF(OR(AND(E5&gt;0,AB5&gt;0),AND(E5=0,AB5=0)),"-","Что-то не так!")</f>
        <v>-</v>
      </c>
      <c r="AE5" s="115"/>
    </row>
    <row r="6" customFormat="false" ht="12.75" hidden="false" customHeight="true" outlineLevel="0" collapsed="false">
      <c r="A6" s="51" t="n">
        <v>4</v>
      </c>
      <c r="B6" s="9" t="s">
        <v>123</v>
      </c>
      <c r="C6" s="51" t="s">
        <v>22</v>
      </c>
      <c r="D6" s="51" t="s">
        <v>733</v>
      </c>
      <c r="E6" s="240" t="n">
        <f aca="false">NETWORKDAYS(Итого!C$2,Отчёт!C$2,Итого!C$3)</f>
        <v>18</v>
      </c>
      <c r="F6" s="155" t="n">
        <v>0.5</v>
      </c>
      <c r="G6" s="96" t="n">
        <v>1</v>
      </c>
      <c r="H6" s="97" t="n">
        <v>0.5</v>
      </c>
      <c r="I6" s="98" t="n">
        <v>7</v>
      </c>
      <c r="J6" s="99" t="n">
        <f aca="false">H6*E6</f>
        <v>9</v>
      </c>
      <c r="K6" s="129" t="n">
        <v>83</v>
      </c>
      <c r="L6" s="132" t="n">
        <f aca="false">K6*J6</f>
        <v>747</v>
      </c>
      <c r="M6" s="153" t="n">
        <v>43185</v>
      </c>
      <c r="N6" s="51" t="n">
        <f aca="false">12-COUNTIF(O6:Z6,"х")</f>
        <v>6</v>
      </c>
      <c r="O6" s="241" t="n">
        <v>1</v>
      </c>
      <c r="P6" s="241" t="n">
        <v>1</v>
      </c>
      <c r="Q6" s="241" t="s">
        <v>74</v>
      </c>
      <c r="R6" s="241" t="n">
        <v>1</v>
      </c>
      <c r="S6" s="241" t="s">
        <v>74</v>
      </c>
      <c r="T6" s="241" t="s">
        <v>74</v>
      </c>
      <c r="U6" s="241" t="s">
        <v>74</v>
      </c>
      <c r="V6" s="241" t="s">
        <v>74</v>
      </c>
      <c r="W6" s="241" t="s">
        <v>74</v>
      </c>
      <c r="X6" s="241" t="n">
        <v>1</v>
      </c>
      <c r="Y6" s="241" t="n">
        <v>1</v>
      </c>
      <c r="Z6" s="241" t="n">
        <v>1</v>
      </c>
      <c r="AA6" s="51" t="n">
        <f aca="false">SUM(O6:Z6)</f>
        <v>6</v>
      </c>
      <c r="AB6" s="242" t="n">
        <f aca="false">AA6/N6</f>
        <v>1</v>
      </c>
      <c r="AC6" s="243" t="s">
        <v>731</v>
      </c>
      <c r="AD6" s="26" t="str">
        <f aca="false">IF(OR(AND(E6&gt;0,AB6&gt;0),AND(E6=0,AB6=0)),"-","Что-то не так!")</f>
        <v>-</v>
      </c>
      <c r="AE6" s="115"/>
    </row>
    <row r="7" customFormat="false" ht="12.75" hidden="false" customHeight="true" outlineLevel="0" collapsed="false">
      <c r="A7" s="51" t="n">
        <v>5</v>
      </c>
      <c r="B7" s="9" t="s">
        <v>123</v>
      </c>
      <c r="C7" s="51" t="s">
        <v>22</v>
      </c>
      <c r="D7" s="51" t="s">
        <v>734</v>
      </c>
      <c r="E7" s="240" t="n">
        <f aca="false">NETWORKDAYS(Итого!C$2,Отчёт!C$2,Итого!C$3)</f>
        <v>18</v>
      </c>
      <c r="F7" s="155" t="n">
        <v>0.5</v>
      </c>
      <c r="G7" s="96" t="n">
        <v>1</v>
      </c>
      <c r="H7" s="97" t="n">
        <v>0.5</v>
      </c>
      <c r="I7" s="98" t="n">
        <v>7</v>
      </c>
      <c r="J7" s="99" t="n">
        <f aca="false">H7*E7</f>
        <v>9</v>
      </c>
      <c r="K7" s="129" t="n">
        <v>83</v>
      </c>
      <c r="L7" s="132" t="n">
        <f aca="false">K7*J7</f>
        <v>747</v>
      </c>
      <c r="M7" s="153" t="n">
        <v>43185</v>
      </c>
      <c r="N7" s="51" t="n">
        <f aca="false">12-COUNTIF(O7:Z7,"х")</f>
        <v>12</v>
      </c>
      <c r="O7" s="241" t="n">
        <v>1</v>
      </c>
      <c r="P7" s="241" t="n">
        <v>1</v>
      </c>
      <c r="Q7" s="241" t="n">
        <v>1</v>
      </c>
      <c r="R7" s="241" t="n">
        <v>1</v>
      </c>
      <c r="S7" s="241" t="n">
        <v>1</v>
      </c>
      <c r="T7" s="241" t="n">
        <v>1</v>
      </c>
      <c r="U7" s="241" t="n">
        <v>1</v>
      </c>
      <c r="V7" s="241" t="n">
        <v>1</v>
      </c>
      <c r="W7" s="241" t="n">
        <v>1</v>
      </c>
      <c r="X7" s="241" t="n">
        <v>1</v>
      </c>
      <c r="Y7" s="241" t="n">
        <v>1</v>
      </c>
      <c r="Z7" s="241" t="n">
        <v>1</v>
      </c>
      <c r="AA7" s="51" t="n">
        <f aca="false">SUM(O7:Z7)</f>
        <v>12</v>
      </c>
      <c r="AB7" s="242" t="n">
        <f aca="false">AA7/N7</f>
        <v>1</v>
      </c>
      <c r="AC7" s="243"/>
      <c r="AD7" s="26" t="str">
        <f aca="false">IF(OR(AND(E7&gt;0,AB7&gt;0),AND(E7=0,AB7=0)),"-","Что-то не так!")</f>
        <v>-</v>
      </c>
      <c r="AE7" s="115"/>
    </row>
    <row r="8" customFormat="false" ht="12.75" hidden="false" customHeight="true" outlineLevel="0" collapsed="false">
      <c r="A8" s="51" t="n">
        <v>7</v>
      </c>
      <c r="B8" s="9" t="s">
        <v>123</v>
      </c>
      <c r="C8" s="51" t="s">
        <v>22</v>
      </c>
      <c r="D8" s="51" t="s">
        <v>735</v>
      </c>
      <c r="E8" s="240" t="n">
        <f aca="false">NETWORKDAYS(Итого!C$2,Отчёт!C$2,Итого!C$3)</f>
        <v>18</v>
      </c>
      <c r="F8" s="155" t="n">
        <v>0.5</v>
      </c>
      <c r="G8" s="96" t="n">
        <v>1</v>
      </c>
      <c r="H8" s="97" t="n">
        <v>0.5</v>
      </c>
      <c r="I8" s="98" t="n">
        <v>7</v>
      </c>
      <c r="J8" s="99" t="n">
        <f aca="false">H8*E8</f>
        <v>9</v>
      </c>
      <c r="K8" s="129" t="n">
        <v>83</v>
      </c>
      <c r="L8" s="132" t="n">
        <f aca="false">K8*J8</f>
        <v>747</v>
      </c>
      <c r="M8" s="153" t="n">
        <v>43185</v>
      </c>
      <c r="N8" s="51" t="n">
        <f aca="false">12-COUNTIF(O8:Z8,"х")</f>
        <v>6</v>
      </c>
      <c r="O8" s="241" t="n">
        <v>1</v>
      </c>
      <c r="P8" s="241" t="n">
        <v>1</v>
      </c>
      <c r="Q8" s="241" t="s">
        <v>74</v>
      </c>
      <c r="R8" s="241" t="n">
        <v>1</v>
      </c>
      <c r="S8" s="241" t="s">
        <v>74</v>
      </c>
      <c r="T8" s="241" t="s">
        <v>74</v>
      </c>
      <c r="U8" s="241" t="s">
        <v>74</v>
      </c>
      <c r="V8" s="241" t="s">
        <v>74</v>
      </c>
      <c r="W8" s="241" t="s">
        <v>74</v>
      </c>
      <c r="X8" s="241" t="n">
        <v>1</v>
      </c>
      <c r="Y8" s="241" t="n">
        <v>1</v>
      </c>
      <c r="Z8" s="241" t="n">
        <v>0</v>
      </c>
      <c r="AA8" s="51" t="n">
        <f aca="false">SUM(O8:Z8)</f>
        <v>5</v>
      </c>
      <c r="AB8" s="242" t="n">
        <f aca="false">AA8/N8</f>
        <v>0.833333333333333</v>
      </c>
      <c r="AC8" s="243" t="s">
        <v>75</v>
      </c>
      <c r="AD8" s="26" t="str">
        <f aca="false">IF(OR(AND(E8&gt;0,AB8&gt;0),AND(E8=0,AB8=0)),"-","Что-то не так!")</f>
        <v>-</v>
      </c>
      <c r="AE8" s="115"/>
    </row>
    <row r="9" customFormat="false" ht="12.75" hidden="false" customHeight="true" outlineLevel="0" collapsed="false">
      <c r="A9" s="51" t="n">
        <v>8</v>
      </c>
      <c r="B9" s="9" t="s">
        <v>123</v>
      </c>
      <c r="C9" s="51" t="s">
        <v>22</v>
      </c>
      <c r="D9" s="51" t="s">
        <v>736</v>
      </c>
      <c r="E9" s="240" t="n">
        <f aca="false">NETWORKDAYS(Итого!C$2,Отчёт!C$2,Итого!C$3)</f>
        <v>18</v>
      </c>
      <c r="F9" s="155" t="n">
        <v>0.5</v>
      </c>
      <c r="G9" s="96" t="n">
        <v>1</v>
      </c>
      <c r="H9" s="97" t="n">
        <v>0.5</v>
      </c>
      <c r="I9" s="98" t="n">
        <v>7</v>
      </c>
      <c r="J9" s="99" t="n">
        <f aca="false">H9*E9</f>
        <v>9</v>
      </c>
      <c r="K9" s="129" t="n">
        <v>83</v>
      </c>
      <c r="L9" s="132" t="n">
        <f aca="false">K9*J9</f>
        <v>747</v>
      </c>
      <c r="M9" s="153" t="n">
        <v>43185</v>
      </c>
      <c r="N9" s="51" t="n">
        <f aca="false">12-COUNTIF(O9:Z9,"х")</f>
        <v>6</v>
      </c>
      <c r="O9" s="241" t="n">
        <v>1</v>
      </c>
      <c r="P9" s="241" t="n">
        <v>1</v>
      </c>
      <c r="Q9" s="241" t="s">
        <v>74</v>
      </c>
      <c r="R9" s="241" t="n">
        <v>1</v>
      </c>
      <c r="S9" s="241" t="s">
        <v>74</v>
      </c>
      <c r="T9" s="241" t="s">
        <v>74</v>
      </c>
      <c r="U9" s="241" t="s">
        <v>74</v>
      </c>
      <c r="V9" s="241" t="s">
        <v>74</v>
      </c>
      <c r="W9" s="241" t="s">
        <v>74</v>
      </c>
      <c r="X9" s="241" t="n">
        <v>1</v>
      </c>
      <c r="Y9" s="241" t="n">
        <v>1</v>
      </c>
      <c r="Z9" s="241" t="n">
        <v>1</v>
      </c>
      <c r="AA9" s="51" t="n">
        <f aca="false">SUM(O9:Z9)</f>
        <v>6</v>
      </c>
      <c r="AB9" s="242" t="n">
        <f aca="false">AA9/N9</f>
        <v>1</v>
      </c>
      <c r="AC9" s="243"/>
      <c r="AD9" s="26" t="str">
        <f aca="false">IF(OR(AND(E9&gt;0,AB9&gt;0),AND(E9=0,AB9=0)),"-","Что-то не так!")</f>
        <v>-</v>
      </c>
      <c r="AE9" s="115"/>
    </row>
    <row r="10" customFormat="false" ht="12.75" hidden="false" customHeight="true" outlineLevel="0" collapsed="false">
      <c r="A10" s="51" t="n">
        <v>9</v>
      </c>
      <c r="B10" s="9" t="s">
        <v>123</v>
      </c>
      <c r="C10" s="51" t="s">
        <v>22</v>
      </c>
      <c r="D10" s="51" t="s">
        <v>737</v>
      </c>
      <c r="E10" s="240" t="n">
        <f aca="false">NETWORKDAYS(Итого!C$2,Отчёт!C$2,Итого!C$3)</f>
        <v>18</v>
      </c>
      <c r="F10" s="155" t="n">
        <v>0.5</v>
      </c>
      <c r="G10" s="96" t="n">
        <v>1</v>
      </c>
      <c r="H10" s="97" t="n">
        <v>0.5</v>
      </c>
      <c r="I10" s="98" t="n">
        <v>7</v>
      </c>
      <c r="J10" s="99" t="n">
        <f aca="false">H10*E10</f>
        <v>9</v>
      </c>
      <c r="K10" s="129" t="n">
        <v>83</v>
      </c>
      <c r="L10" s="132" t="n">
        <f aca="false">K10*J10</f>
        <v>747</v>
      </c>
      <c r="M10" s="153" t="n">
        <v>43185</v>
      </c>
      <c r="N10" s="51" t="n">
        <f aca="false">12-COUNTIF(O10:Z10,"х")</f>
        <v>6</v>
      </c>
      <c r="O10" s="241" t="n">
        <v>1</v>
      </c>
      <c r="P10" s="241" t="n">
        <v>1</v>
      </c>
      <c r="Q10" s="241" t="s">
        <v>74</v>
      </c>
      <c r="R10" s="241" t="n">
        <v>1</v>
      </c>
      <c r="S10" s="241" t="s">
        <v>74</v>
      </c>
      <c r="T10" s="241" t="s">
        <v>74</v>
      </c>
      <c r="U10" s="241" t="s">
        <v>74</v>
      </c>
      <c r="V10" s="241" t="s">
        <v>74</v>
      </c>
      <c r="W10" s="241" t="s">
        <v>74</v>
      </c>
      <c r="X10" s="241" t="n">
        <v>1</v>
      </c>
      <c r="Y10" s="241" t="n">
        <v>1</v>
      </c>
      <c r="Z10" s="241" t="n">
        <v>1</v>
      </c>
      <c r="AA10" s="51" t="n">
        <f aca="false">SUM(O10:Z10)</f>
        <v>6</v>
      </c>
      <c r="AB10" s="242" t="n">
        <f aca="false">AA10/N10</f>
        <v>1</v>
      </c>
      <c r="AC10" s="243"/>
      <c r="AD10" s="26" t="str">
        <f aca="false">IF(OR(AND(E10&gt;0,AB10&gt;0),AND(E10=0,AB10=0)),"-","Что-то не так!")</f>
        <v>-</v>
      </c>
      <c r="AE10" s="115"/>
    </row>
    <row r="11" customFormat="false" ht="12.75" hidden="false" customHeight="true" outlineLevel="0" collapsed="false">
      <c r="A11" s="51" t="n">
        <v>10</v>
      </c>
      <c r="B11" s="9" t="s">
        <v>123</v>
      </c>
      <c r="C11" s="51" t="s">
        <v>22</v>
      </c>
      <c r="D11" s="51" t="s">
        <v>738</v>
      </c>
      <c r="E11" s="240" t="n">
        <f aca="false">NETWORKDAYS(Итого!C$2,Отчёт!C$2,Итого!C$3)</f>
        <v>18</v>
      </c>
      <c r="F11" s="155" t="n">
        <v>0.5</v>
      </c>
      <c r="G11" s="96" t="n">
        <v>1</v>
      </c>
      <c r="H11" s="97" t="n">
        <v>0.5</v>
      </c>
      <c r="I11" s="98" t="n">
        <v>7</v>
      </c>
      <c r="J11" s="99" t="n">
        <f aca="false">H11*E11</f>
        <v>9</v>
      </c>
      <c r="K11" s="129" t="n">
        <v>83</v>
      </c>
      <c r="L11" s="132" t="n">
        <f aca="false">K11*J11</f>
        <v>747</v>
      </c>
      <c r="M11" s="153" t="n">
        <v>43185</v>
      </c>
      <c r="N11" s="51" t="n">
        <f aca="false">12-COUNTIF(O11:Z11,"х")</f>
        <v>9</v>
      </c>
      <c r="O11" s="241" t="n">
        <v>1</v>
      </c>
      <c r="P11" s="241" t="n">
        <v>1</v>
      </c>
      <c r="Q11" s="241" t="n">
        <v>1</v>
      </c>
      <c r="R11" s="241" t="n">
        <v>1</v>
      </c>
      <c r="S11" s="241" t="s">
        <v>74</v>
      </c>
      <c r="T11" s="241" t="n">
        <v>1</v>
      </c>
      <c r="U11" s="241" t="s">
        <v>74</v>
      </c>
      <c r="V11" s="241" t="n">
        <v>1</v>
      </c>
      <c r="W11" s="241" t="s">
        <v>74</v>
      </c>
      <c r="X11" s="241" t="n">
        <v>1</v>
      </c>
      <c r="Y11" s="241" t="n">
        <v>1</v>
      </c>
      <c r="Z11" s="241" t="n">
        <v>1</v>
      </c>
      <c r="AA11" s="51" t="n">
        <f aca="false">SUM(O11:Z11)</f>
        <v>9</v>
      </c>
      <c r="AB11" s="242" t="n">
        <f aca="false">AA11/N11</f>
        <v>1</v>
      </c>
      <c r="AC11" s="243" t="s">
        <v>739</v>
      </c>
      <c r="AD11" s="26" t="str">
        <f aca="false">IF(OR(AND(E11&gt;0,AB11&gt;0),AND(E11=0,AB11=0)),"-","Что-то не так!")</f>
        <v>-</v>
      </c>
      <c r="AE11" s="115"/>
    </row>
    <row r="12" customFormat="false" ht="12.75" hidden="false" customHeight="true" outlineLevel="0" collapsed="false">
      <c r="A12" s="51" t="n">
        <v>11</v>
      </c>
      <c r="B12" s="9" t="s">
        <v>123</v>
      </c>
      <c r="C12" s="51" t="s">
        <v>22</v>
      </c>
      <c r="D12" s="51" t="s">
        <v>740</v>
      </c>
      <c r="E12" s="240" t="n">
        <f aca="false">NETWORKDAYS(Итого!C$2,Отчёт!C$2,Итого!C$3)</f>
        <v>18</v>
      </c>
      <c r="F12" s="155" t="n">
        <v>0.5</v>
      </c>
      <c r="G12" s="96" t="n">
        <v>1</v>
      </c>
      <c r="H12" s="97" t="n">
        <v>0.5</v>
      </c>
      <c r="I12" s="98" t="n">
        <v>7</v>
      </c>
      <c r="J12" s="99" t="n">
        <f aca="false">H12*E12</f>
        <v>9</v>
      </c>
      <c r="K12" s="129" t="n">
        <v>83</v>
      </c>
      <c r="L12" s="132" t="n">
        <f aca="false">K12*J12</f>
        <v>747</v>
      </c>
      <c r="M12" s="153" t="n">
        <v>43185</v>
      </c>
      <c r="N12" s="51" t="n">
        <f aca="false">12-COUNTIF(O12:Z12,"х")</f>
        <v>12</v>
      </c>
      <c r="O12" s="241" t="n">
        <v>1</v>
      </c>
      <c r="P12" s="241" t="n">
        <v>1</v>
      </c>
      <c r="Q12" s="241" t="n">
        <v>1</v>
      </c>
      <c r="R12" s="241" t="n">
        <v>1</v>
      </c>
      <c r="S12" s="241" t="n">
        <v>1</v>
      </c>
      <c r="T12" s="241" t="n">
        <v>1</v>
      </c>
      <c r="U12" s="241" t="n">
        <v>1</v>
      </c>
      <c r="V12" s="241" t="n">
        <v>1</v>
      </c>
      <c r="W12" s="241" t="n">
        <v>1</v>
      </c>
      <c r="X12" s="241" t="n">
        <v>1</v>
      </c>
      <c r="Y12" s="241" t="n">
        <v>1</v>
      </c>
      <c r="Z12" s="241" t="n">
        <v>1</v>
      </c>
      <c r="AA12" s="51" t="n">
        <f aca="false">SUM(O12:Z12)</f>
        <v>12</v>
      </c>
      <c r="AB12" s="242" t="n">
        <f aca="false">AA12/N12</f>
        <v>1</v>
      </c>
      <c r="AC12" s="243"/>
      <c r="AD12" s="26" t="str">
        <f aca="false">IF(OR(AND(E12&gt;0,AB12&gt;0),AND(E12=0,AB12=0)),"-","Что-то не так!")</f>
        <v>-</v>
      </c>
      <c r="AE12" s="115"/>
    </row>
    <row r="13" customFormat="false" ht="12.75" hidden="false" customHeight="true" outlineLevel="0" collapsed="false">
      <c r="A13" s="51" t="n">
        <v>12</v>
      </c>
      <c r="B13" s="9" t="s">
        <v>123</v>
      </c>
      <c r="C13" s="51" t="s">
        <v>22</v>
      </c>
      <c r="D13" s="51" t="s">
        <v>741</v>
      </c>
      <c r="E13" s="240" t="n">
        <f aca="false">NETWORKDAYS(Итого!C$2,Отчёт!C$2,Итого!C$3)</f>
        <v>18</v>
      </c>
      <c r="F13" s="155" t="n">
        <v>0.5</v>
      </c>
      <c r="G13" s="96" t="n">
        <v>1</v>
      </c>
      <c r="H13" s="97" t="n">
        <v>0.5</v>
      </c>
      <c r="I13" s="98" t="n">
        <v>7</v>
      </c>
      <c r="J13" s="99" t="n">
        <f aca="false">H13*E13</f>
        <v>9</v>
      </c>
      <c r="K13" s="129" t="n">
        <v>83</v>
      </c>
      <c r="L13" s="132" t="n">
        <f aca="false">K13*J13</f>
        <v>747</v>
      </c>
      <c r="M13" s="153" t="n">
        <v>43185</v>
      </c>
      <c r="N13" s="51" t="n">
        <f aca="false">12-COUNTIF(O13:Z13,"х")</f>
        <v>12</v>
      </c>
      <c r="O13" s="241" t="n">
        <v>1</v>
      </c>
      <c r="P13" s="241" t="n">
        <v>1</v>
      </c>
      <c r="Q13" s="241" t="n">
        <v>1</v>
      </c>
      <c r="R13" s="241" t="n">
        <v>1</v>
      </c>
      <c r="S13" s="241" t="n">
        <v>1</v>
      </c>
      <c r="T13" s="241" t="n">
        <v>1</v>
      </c>
      <c r="U13" s="241" t="n">
        <v>1</v>
      </c>
      <c r="V13" s="241" t="n">
        <v>1</v>
      </c>
      <c r="W13" s="241" t="n">
        <v>1</v>
      </c>
      <c r="X13" s="241" t="n">
        <v>1</v>
      </c>
      <c r="Y13" s="241" t="n">
        <v>1</v>
      </c>
      <c r="Z13" s="241" t="n">
        <v>1</v>
      </c>
      <c r="AA13" s="51" t="n">
        <f aca="false">SUM(O13:Z13)</f>
        <v>12</v>
      </c>
      <c r="AB13" s="242" t="n">
        <f aca="false">AA13/N13</f>
        <v>1</v>
      </c>
      <c r="AC13" s="243"/>
      <c r="AD13" s="26"/>
      <c r="AE13" s="115"/>
    </row>
    <row r="14" customFormat="false" ht="12.75" hidden="false" customHeight="true" outlineLevel="0" collapsed="false">
      <c r="A14" s="51" t="n">
        <v>14</v>
      </c>
      <c r="B14" s="9" t="s">
        <v>123</v>
      </c>
      <c r="C14" s="51" t="s">
        <v>22</v>
      </c>
      <c r="D14" s="51" t="s">
        <v>742</v>
      </c>
      <c r="E14" s="240" t="n">
        <f aca="false">NETWORKDAYS(Итого!C$2,Отчёт!C$2,Итого!C$3)</f>
        <v>18</v>
      </c>
      <c r="F14" s="155" t="n">
        <v>0.5</v>
      </c>
      <c r="G14" s="96" t="n">
        <v>1</v>
      </c>
      <c r="H14" s="97" t="n">
        <v>0.5</v>
      </c>
      <c r="I14" s="98" t="n">
        <v>7</v>
      </c>
      <c r="J14" s="99" t="n">
        <f aca="false">H14*E14</f>
        <v>9</v>
      </c>
      <c r="K14" s="129" t="n">
        <v>83</v>
      </c>
      <c r="L14" s="132" t="n">
        <f aca="false">K14*J14</f>
        <v>747</v>
      </c>
      <c r="M14" s="153" t="n">
        <v>43185</v>
      </c>
      <c r="N14" s="51" t="n">
        <f aca="false">12-COUNTIF(O14:Z14,"х")</f>
        <v>12</v>
      </c>
      <c r="O14" s="241" t="n">
        <v>1</v>
      </c>
      <c r="P14" s="241" t="n">
        <v>1</v>
      </c>
      <c r="Q14" s="241" t="n">
        <v>1</v>
      </c>
      <c r="R14" s="241" t="n">
        <v>1</v>
      </c>
      <c r="S14" s="241" t="n">
        <v>1</v>
      </c>
      <c r="T14" s="241" t="n">
        <v>1</v>
      </c>
      <c r="U14" s="241" t="n">
        <v>1</v>
      </c>
      <c r="V14" s="241" t="n">
        <v>1</v>
      </c>
      <c r="W14" s="241" t="n">
        <v>1</v>
      </c>
      <c r="X14" s="241" t="n">
        <v>1</v>
      </c>
      <c r="Y14" s="241" t="n">
        <v>1</v>
      </c>
      <c r="Z14" s="241" t="n">
        <v>1</v>
      </c>
      <c r="AA14" s="51" t="n">
        <f aca="false">SUM(O14:Z14)</f>
        <v>12</v>
      </c>
      <c r="AB14" s="242" t="n">
        <f aca="false">AA14/N14</f>
        <v>1</v>
      </c>
      <c r="AC14" s="243"/>
      <c r="AD14" s="26" t="str">
        <f aca="false">IF(OR(AND(E14&gt;0,AB14&gt;0),AND(E14=0,AB14=0)),"-","Что-то не так!")</f>
        <v>-</v>
      </c>
      <c r="AE14" s="115"/>
    </row>
    <row r="15" customFormat="false" ht="12.75" hidden="false" customHeight="true" outlineLevel="0" collapsed="false">
      <c r="A15" s="51" t="n">
        <v>15</v>
      </c>
      <c r="B15" s="9" t="s">
        <v>123</v>
      </c>
      <c r="C15" s="51" t="s">
        <v>22</v>
      </c>
      <c r="D15" s="51" t="s">
        <v>743</v>
      </c>
      <c r="E15" s="240" t="n">
        <f aca="false">NETWORKDAYS(Итого!C$2,Отчёт!C$2,Итого!C$3)</f>
        <v>18</v>
      </c>
      <c r="F15" s="155" t="n">
        <v>0.5</v>
      </c>
      <c r="G15" s="96" t="n">
        <v>1</v>
      </c>
      <c r="H15" s="97" t="n">
        <v>0.5</v>
      </c>
      <c r="I15" s="98" t="n">
        <v>7</v>
      </c>
      <c r="J15" s="99" t="n">
        <f aca="false">H15*E15</f>
        <v>9</v>
      </c>
      <c r="K15" s="129" t="n">
        <v>83</v>
      </c>
      <c r="L15" s="132" t="n">
        <f aca="false">K15*J15</f>
        <v>747</v>
      </c>
      <c r="M15" s="153" t="n">
        <v>43185</v>
      </c>
      <c r="N15" s="51" t="n">
        <f aca="false">12-COUNTIF(O15:Z15,"х")</f>
        <v>9</v>
      </c>
      <c r="O15" s="241" t="n">
        <v>1</v>
      </c>
      <c r="P15" s="241" t="n">
        <v>1</v>
      </c>
      <c r="Q15" s="241" t="n">
        <v>1</v>
      </c>
      <c r="R15" s="241" t="n">
        <v>1</v>
      </c>
      <c r="S15" s="241" t="s">
        <v>74</v>
      </c>
      <c r="T15" s="241" t="n">
        <v>1</v>
      </c>
      <c r="U15" s="241" t="s">
        <v>74</v>
      </c>
      <c r="V15" s="241" t="n">
        <v>1</v>
      </c>
      <c r="W15" s="241" t="s">
        <v>74</v>
      </c>
      <c r="X15" s="241" t="n">
        <v>1</v>
      </c>
      <c r="Y15" s="241" t="n">
        <v>1</v>
      </c>
      <c r="Z15" s="241" t="n">
        <v>1</v>
      </c>
      <c r="AA15" s="51" t="n">
        <f aca="false">SUM(O15:Z15)</f>
        <v>9</v>
      </c>
      <c r="AB15" s="242" t="n">
        <f aca="false">AA15/N15</f>
        <v>1</v>
      </c>
      <c r="AC15" s="243" t="s">
        <v>739</v>
      </c>
      <c r="AD15" s="26" t="str">
        <f aca="false">IF(OR(AND(E15&gt;0,AB15&gt;0),AND(E15=0,AB15=0)),"-","Что-то не так!")</f>
        <v>-</v>
      </c>
      <c r="AE15" s="115"/>
    </row>
    <row r="16" customFormat="false" ht="12.75" hidden="false" customHeight="true" outlineLevel="0" collapsed="false">
      <c r="A16" s="51" t="n">
        <v>16</v>
      </c>
      <c r="B16" s="9" t="s">
        <v>123</v>
      </c>
      <c r="C16" s="51" t="s">
        <v>22</v>
      </c>
      <c r="D16" s="51" t="s">
        <v>744</v>
      </c>
      <c r="E16" s="240" t="n">
        <f aca="false">NETWORKDAYS(Итого!C$2,Отчёт!C$2,Итого!C$3)</f>
        <v>18</v>
      </c>
      <c r="F16" s="155" t="n">
        <v>0.5</v>
      </c>
      <c r="G16" s="96" t="n">
        <v>1</v>
      </c>
      <c r="H16" s="97" t="n">
        <v>0.5</v>
      </c>
      <c r="I16" s="98" t="n">
        <v>7</v>
      </c>
      <c r="J16" s="99" t="n">
        <f aca="false">H16*E16</f>
        <v>9</v>
      </c>
      <c r="K16" s="129" t="n">
        <v>83</v>
      </c>
      <c r="L16" s="132" t="n">
        <f aca="false">K16*J16</f>
        <v>747</v>
      </c>
      <c r="M16" s="153" t="n">
        <v>43185</v>
      </c>
      <c r="N16" s="51" t="n">
        <f aca="false">12-COUNTIF(O16:Z16,"х")</f>
        <v>9</v>
      </c>
      <c r="O16" s="241" t="n">
        <v>1</v>
      </c>
      <c r="P16" s="241" t="n">
        <v>1</v>
      </c>
      <c r="Q16" s="241" t="n">
        <v>1</v>
      </c>
      <c r="R16" s="241" t="n">
        <v>1</v>
      </c>
      <c r="S16" s="241" t="s">
        <v>74</v>
      </c>
      <c r="T16" s="241" t="n">
        <v>1</v>
      </c>
      <c r="U16" s="241" t="s">
        <v>74</v>
      </c>
      <c r="V16" s="241" t="n">
        <v>1</v>
      </c>
      <c r="W16" s="241" t="s">
        <v>74</v>
      </c>
      <c r="X16" s="241" t="n">
        <v>1</v>
      </c>
      <c r="Y16" s="241" t="n">
        <v>0</v>
      </c>
      <c r="Z16" s="241" t="n">
        <v>1</v>
      </c>
      <c r="AA16" s="51" t="n">
        <f aca="false">SUM(O16:Z16)</f>
        <v>8</v>
      </c>
      <c r="AB16" s="242" t="n">
        <f aca="false">AA16/N16</f>
        <v>0.888888888888889</v>
      </c>
      <c r="AC16" s="243" t="s">
        <v>90</v>
      </c>
      <c r="AD16" s="26" t="str">
        <f aca="false">IF(OR(AND(E16&gt;0,AB16&gt;0),AND(E16=0,AB16=0)),"-","Что-то не так!")</f>
        <v>-</v>
      </c>
      <c r="AE16" s="115"/>
    </row>
    <row r="17" customFormat="false" ht="12.75" hidden="false" customHeight="true" outlineLevel="0" collapsed="false">
      <c r="A17" s="51" t="n">
        <v>17</v>
      </c>
      <c r="B17" s="9" t="s">
        <v>123</v>
      </c>
      <c r="C17" s="51" t="s">
        <v>22</v>
      </c>
      <c r="D17" s="51" t="s">
        <v>745</v>
      </c>
      <c r="E17" s="240" t="n">
        <f aca="false">NETWORKDAYS(Итого!C$2,Отчёт!C$2,Итого!C$3)</f>
        <v>18</v>
      </c>
      <c r="F17" s="155" t="n">
        <v>0.5</v>
      </c>
      <c r="G17" s="96" t="n">
        <v>1</v>
      </c>
      <c r="H17" s="97" t="n">
        <v>0.5</v>
      </c>
      <c r="I17" s="98" t="n">
        <v>7</v>
      </c>
      <c r="J17" s="99" t="n">
        <f aca="false">H17*E17</f>
        <v>9</v>
      </c>
      <c r="K17" s="129" t="n">
        <v>83</v>
      </c>
      <c r="L17" s="132" t="n">
        <f aca="false">K17*J17</f>
        <v>747</v>
      </c>
      <c r="M17" s="153" t="n">
        <v>43185</v>
      </c>
      <c r="N17" s="51" t="n">
        <f aca="false">12-COUNTIF(O17:Z17,"х")</f>
        <v>6</v>
      </c>
      <c r="O17" s="244" t="n">
        <v>1</v>
      </c>
      <c r="P17" s="244" t="n">
        <v>1</v>
      </c>
      <c r="Q17" s="244" t="s">
        <v>74</v>
      </c>
      <c r="R17" s="244" t="n">
        <v>1</v>
      </c>
      <c r="S17" s="244" t="s">
        <v>74</v>
      </c>
      <c r="T17" s="244" t="s">
        <v>74</v>
      </c>
      <c r="U17" s="244" t="s">
        <v>74</v>
      </c>
      <c r="V17" s="244" t="s">
        <v>74</v>
      </c>
      <c r="W17" s="244" t="s">
        <v>74</v>
      </c>
      <c r="X17" s="244" t="n">
        <v>1</v>
      </c>
      <c r="Y17" s="244" t="n">
        <v>1</v>
      </c>
      <c r="Z17" s="244" t="n">
        <v>1</v>
      </c>
      <c r="AA17" s="51" t="n">
        <f aca="false">SUM(O17:Z17)</f>
        <v>6</v>
      </c>
      <c r="AB17" s="242" t="n">
        <f aca="false">AA17/N17</f>
        <v>1</v>
      </c>
      <c r="AC17" s="243"/>
      <c r="AD17" s="26" t="str">
        <f aca="false">IF(OR(AND(E17&gt;0,AB17&gt;0),AND(E17=0,AB17=0)),"-","Что-то не так!")</f>
        <v>-</v>
      </c>
      <c r="AE17" s="115"/>
    </row>
    <row r="18" customFormat="false" ht="12.75" hidden="false" customHeight="true" outlineLevel="0" collapsed="false">
      <c r="A18" s="51" t="n">
        <v>18</v>
      </c>
      <c r="B18" s="9" t="s">
        <v>123</v>
      </c>
      <c r="C18" s="51" t="s">
        <v>22</v>
      </c>
      <c r="D18" s="51" t="s">
        <v>746</v>
      </c>
      <c r="E18" s="240" t="n">
        <f aca="false">NETWORKDAYS(Итого!C$2,Отчёт!C$2,Итого!C$3)</f>
        <v>18</v>
      </c>
      <c r="F18" s="155" t="n">
        <v>0.5</v>
      </c>
      <c r="G18" s="96" t="n">
        <v>1</v>
      </c>
      <c r="H18" s="97" t="n">
        <v>0.5</v>
      </c>
      <c r="I18" s="98" t="n">
        <v>7</v>
      </c>
      <c r="J18" s="99" t="n">
        <f aca="false">H18*E18</f>
        <v>9</v>
      </c>
      <c r="K18" s="129" t="n">
        <v>83</v>
      </c>
      <c r="L18" s="132" t="n">
        <f aca="false">K18*J18</f>
        <v>747</v>
      </c>
      <c r="M18" s="153" t="n">
        <v>43185</v>
      </c>
      <c r="N18" s="51" t="n">
        <f aca="false">12-COUNTIF(O18:Z18,"х")</f>
        <v>12</v>
      </c>
      <c r="O18" s="241" t="n">
        <v>1</v>
      </c>
      <c r="P18" s="241" t="n">
        <v>1</v>
      </c>
      <c r="Q18" s="241" t="n">
        <v>1</v>
      </c>
      <c r="R18" s="241" t="n">
        <v>1</v>
      </c>
      <c r="S18" s="241" t="n">
        <v>1</v>
      </c>
      <c r="T18" s="241" t="n">
        <v>1</v>
      </c>
      <c r="U18" s="241" t="n">
        <v>1</v>
      </c>
      <c r="V18" s="241" t="n">
        <v>1</v>
      </c>
      <c r="W18" s="241" t="n">
        <v>1</v>
      </c>
      <c r="X18" s="241" t="n">
        <v>1</v>
      </c>
      <c r="Y18" s="241" t="n">
        <v>1</v>
      </c>
      <c r="Z18" s="241" t="n">
        <v>0</v>
      </c>
      <c r="AA18" s="51" t="n">
        <f aca="false">SUM(O18:Z18)</f>
        <v>11</v>
      </c>
      <c r="AB18" s="242" t="n">
        <f aca="false">AA18/N18</f>
        <v>0.916666666666667</v>
      </c>
      <c r="AC18" s="243" t="s">
        <v>747</v>
      </c>
      <c r="AD18" s="26"/>
      <c r="AE18" s="115"/>
    </row>
    <row r="19" customFormat="false" ht="12.75" hidden="false" customHeight="true" outlineLevel="0" collapsed="false">
      <c r="L19" s="132" t="n">
        <f aca="false">SUM(L3:L18)</f>
        <v>11952</v>
      </c>
      <c r="Y19" s="19" t="s">
        <v>32</v>
      </c>
      <c r="AA19" s="165" t="n">
        <f aca="false">COUNT(M3:M18)</f>
        <v>16</v>
      </c>
    </row>
    <row r="20" customFormat="false" ht="12.75" hidden="false" customHeight="true" outlineLevel="0" collapsed="false">
      <c r="Y20" s="19" t="s">
        <v>206</v>
      </c>
      <c r="AA20" s="165" t="n">
        <f aca="false">COUNTIF(M3:M18,"=26.03.18")</f>
        <v>16</v>
      </c>
    </row>
  </sheetData>
  <mergeCells count="1">
    <mergeCell ref="AF1:AI1"/>
  </mergeCells>
  <conditionalFormatting sqref="O3:Z16">
    <cfRule type="cellIs" priority="2" operator="equal" aboveAverage="0" equalAverage="0" bottom="0" percent="0" rank="0" text="" dxfId="0">
      <formula>1</formula>
    </cfRule>
  </conditionalFormatting>
  <conditionalFormatting sqref="O3:Z16">
    <cfRule type="colorScale" priority="3">
      <colorScale>
        <cfvo type="formula" val="IF($E$4:$O$4=&quot;&quot;,0)"/>
        <cfvo type="num" val="1"/>
        <color rgb="FFDCE6F2"/>
        <color rgb="FFDCE6F2"/>
      </colorScale>
    </cfRule>
  </conditionalFormatting>
  <conditionalFormatting sqref="O17:Z18">
    <cfRule type="cellIs" priority="4" operator="equal" aboveAverage="0" equalAverage="0" bottom="0" percent="0" rank="0" text="" dxfId="1">
      <formula>1</formula>
    </cfRule>
  </conditionalFormatting>
  <conditionalFormatting sqref="O17:Z18">
    <cfRule type="colorScale" priority="5">
      <colorScale>
        <cfvo type="formula" val="IF($E$4:$O$4=&quot;&quot;,0)"/>
        <cfvo type="num" val="1"/>
        <color rgb="FFDCE6F2"/>
        <color rgb="FFDCE6F2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4" ySplit="18" topLeftCell="R31" activePane="bottomRight" state="frozen"/>
      <selection pane="topLeft" activeCell="A1" activeCellId="0" sqref="A1"/>
      <selection pane="topRight" activeCell="R1" activeCellId="0" sqref="R1"/>
      <selection pane="bottomLeft" activeCell="A31" activeCellId="0" sqref="A31"/>
      <selection pane="bottomRight" activeCell="AG56" activeCellId="1" sqref="O3:O62 AG56"/>
    </sheetView>
  </sheetViews>
  <sheetFormatPr defaultRowHeight="15"/>
  <cols>
    <col collapsed="false" hidden="false" max="2" min="1" style="0" width="8.10204081632653"/>
    <col collapsed="false" hidden="false" max="3" min="3" style="0" width="15.6581632653061"/>
    <col collapsed="false" hidden="false" max="4" min="4" style="0" width="27.1326530612245"/>
    <col collapsed="false" hidden="false" max="12" min="5" style="0" width="8.36734693877551"/>
    <col collapsed="false" hidden="false" max="13" min="13" style="0" width="8.10204081632653"/>
    <col collapsed="false" hidden="false" max="34" min="14" style="0" width="8.36734693877551"/>
    <col collapsed="false" hidden="false" max="35" min="35" style="0" width="26.8622448979592"/>
    <col collapsed="false" hidden="false" max="36" min="36" style="0" width="8.10204081632653"/>
    <col collapsed="false" hidden="false" max="37" min="37" style="0" width="2.42857142857143"/>
    <col collapsed="false" hidden="false" max="1025" min="38" style="0" width="13.3622448979592"/>
  </cols>
  <sheetData>
    <row r="1" customFormat="false" ht="12.75" hidden="false" customHeight="true" outlineLevel="0" collapsed="false">
      <c r="B1" s="27"/>
      <c r="L1" s="46" t="n">
        <f aca="false">SUM(L3:L53)</f>
        <v>38097</v>
      </c>
      <c r="M1" s="107"/>
      <c r="AH1" s="135"/>
      <c r="AL1" s="50" t="s">
        <v>35</v>
      </c>
      <c r="AM1" s="50"/>
      <c r="AN1" s="50"/>
      <c r="AO1" s="50"/>
    </row>
    <row r="2" customFormat="false" ht="59.25" hidden="false" customHeight="true" outlineLevel="0" collapsed="false">
      <c r="A2" s="51" t="s">
        <v>36</v>
      </c>
      <c r="B2" s="9" t="s">
        <v>37</v>
      </c>
      <c r="C2" s="51" t="s">
        <v>38</v>
      </c>
      <c r="D2" s="9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58" t="s">
        <v>31</v>
      </c>
      <c r="N2" s="236" t="s">
        <v>49</v>
      </c>
      <c r="O2" s="245" t="s">
        <v>50</v>
      </c>
      <c r="P2" s="245" t="s">
        <v>52</v>
      </c>
      <c r="Q2" s="245" t="s">
        <v>53</v>
      </c>
      <c r="R2" s="245" t="s">
        <v>54</v>
      </c>
      <c r="S2" s="245" t="s">
        <v>748</v>
      </c>
      <c r="T2" s="245" t="s">
        <v>723</v>
      </c>
      <c r="U2" s="245" t="s">
        <v>749</v>
      </c>
      <c r="V2" s="245" t="s">
        <v>750</v>
      </c>
      <c r="W2" s="245" t="s">
        <v>751</v>
      </c>
      <c r="X2" s="245" t="s">
        <v>752</v>
      </c>
      <c r="Y2" s="245" t="s">
        <v>753</v>
      </c>
      <c r="Z2" s="245" t="s">
        <v>754</v>
      </c>
      <c r="AA2" s="245" t="s">
        <v>755</v>
      </c>
      <c r="AB2" s="245" t="s">
        <v>756</v>
      </c>
      <c r="AC2" s="245" t="s">
        <v>757</v>
      </c>
      <c r="AD2" s="245" t="s">
        <v>758</v>
      </c>
      <c r="AE2" s="245" t="s">
        <v>259</v>
      </c>
      <c r="AF2" s="236" t="s">
        <v>260</v>
      </c>
      <c r="AG2" s="236" t="s">
        <v>759</v>
      </c>
      <c r="AH2" s="239" t="s">
        <v>5</v>
      </c>
      <c r="AI2" s="239" t="s">
        <v>728</v>
      </c>
      <c r="AJ2" s="45" t="s">
        <v>66</v>
      </c>
      <c r="AK2" s="115"/>
      <c r="AL2" s="116" t="s">
        <v>67</v>
      </c>
      <c r="AM2" s="117" t="s">
        <v>68</v>
      </c>
      <c r="AN2" s="116" t="s">
        <v>69</v>
      </c>
      <c r="AO2" s="118" t="s">
        <v>70</v>
      </c>
    </row>
    <row r="3" customFormat="false" ht="12.75" hidden="false" customHeight="true" outlineLevel="0" collapsed="false">
      <c r="A3" s="51" t="n">
        <v>1</v>
      </c>
      <c r="B3" s="9" t="s">
        <v>123</v>
      </c>
      <c r="C3" s="51" t="s">
        <v>22</v>
      </c>
      <c r="D3" s="51" t="s">
        <v>760</v>
      </c>
      <c r="E3" s="240" t="n">
        <f aca="false">NETWORKDAYS(Итого!C$2,Отчёт!C$2,Итого!C$3)</f>
        <v>18</v>
      </c>
      <c r="F3" s="155" t="n">
        <v>0.5</v>
      </c>
      <c r="G3" s="96" t="n">
        <v>1</v>
      </c>
      <c r="H3" s="97" t="n">
        <f aca="false">G3*F3</f>
        <v>0.5</v>
      </c>
      <c r="I3" s="98" t="n">
        <v>13</v>
      </c>
      <c r="J3" s="99" t="n">
        <f aca="false">H3*E3</f>
        <v>9</v>
      </c>
      <c r="K3" s="129" t="n">
        <v>83</v>
      </c>
      <c r="L3" s="132" t="n">
        <f aca="false">K3*J3</f>
        <v>747</v>
      </c>
      <c r="M3" s="153" t="n">
        <v>43185</v>
      </c>
      <c r="N3" s="51" t="n">
        <f aca="false">18-COUNTIF(O3:AF3,"х")</f>
        <v>13</v>
      </c>
      <c r="O3" s="241" t="n">
        <v>1</v>
      </c>
      <c r="P3" s="241" t="n">
        <v>1</v>
      </c>
      <c r="Q3" s="241" t="n">
        <v>1</v>
      </c>
      <c r="R3" s="241" t="n">
        <v>1</v>
      </c>
      <c r="S3" s="241" t="n">
        <v>1</v>
      </c>
      <c r="T3" s="241" t="n">
        <v>1</v>
      </c>
      <c r="U3" s="241" t="n">
        <v>1</v>
      </c>
      <c r="V3" s="241" t="n">
        <v>1</v>
      </c>
      <c r="W3" s="241" t="s">
        <v>74</v>
      </c>
      <c r="X3" s="241" t="s">
        <v>74</v>
      </c>
      <c r="Y3" s="241" t="s">
        <v>74</v>
      </c>
      <c r="Z3" s="241" t="s">
        <v>74</v>
      </c>
      <c r="AA3" s="241" t="s">
        <v>74</v>
      </c>
      <c r="AB3" s="241" t="n">
        <v>1</v>
      </c>
      <c r="AC3" s="241" t="n">
        <v>1</v>
      </c>
      <c r="AD3" s="241" t="n">
        <v>1</v>
      </c>
      <c r="AE3" s="241" t="n">
        <v>1</v>
      </c>
      <c r="AF3" s="241" t="n">
        <v>1</v>
      </c>
      <c r="AG3" s="82" t="n">
        <f aca="false">COUNTIF(O3:AF3,"=1")</f>
        <v>13</v>
      </c>
      <c r="AH3" s="246" t="n">
        <f aca="false">AG3/N3</f>
        <v>1</v>
      </c>
      <c r="AI3" s="246"/>
      <c r="AJ3" s="26" t="str">
        <f aca="false">IF(OR(AND(E3&gt;0,AH3&gt;0),AND(E3=0,AH3=0)),"-","Что-то не так!")</f>
        <v>-</v>
      </c>
      <c r="AK3" s="115"/>
    </row>
    <row r="4" customFormat="false" ht="12.75" hidden="false" customHeight="true" outlineLevel="0" collapsed="false">
      <c r="A4" s="51" t="n">
        <v>2</v>
      </c>
      <c r="B4" s="9" t="s">
        <v>123</v>
      </c>
      <c r="C4" s="51" t="s">
        <v>22</v>
      </c>
      <c r="D4" s="51" t="s">
        <v>761</v>
      </c>
      <c r="E4" s="240" t="n">
        <f aca="false">NETWORKDAYS(Итого!C$2,Отчёт!C$2,Итого!C$3)</f>
        <v>18</v>
      </c>
      <c r="F4" s="155" t="n">
        <v>0.5</v>
      </c>
      <c r="G4" s="96" t="n">
        <v>1</v>
      </c>
      <c r="H4" s="97" t="n">
        <f aca="false">G4*F4</f>
        <v>0.5</v>
      </c>
      <c r="I4" s="98" t="n">
        <v>13</v>
      </c>
      <c r="J4" s="99" t="n">
        <f aca="false">H4*E4</f>
        <v>9</v>
      </c>
      <c r="K4" s="129" t="n">
        <v>83</v>
      </c>
      <c r="L4" s="132" t="n">
        <f aca="false">K4*J4</f>
        <v>747</v>
      </c>
      <c r="M4" s="153" t="n">
        <v>43185</v>
      </c>
      <c r="N4" s="51" t="n">
        <f aca="false">18-COUNTIF(O4:AF4,"х")</f>
        <v>13</v>
      </c>
      <c r="O4" s="241" t="n">
        <v>1</v>
      </c>
      <c r="P4" s="241" t="n">
        <v>1</v>
      </c>
      <c r="Q4" s="241" t="n">
        <v>1</v>
      </c>
      <c r="R4" s="241" t="n">
        <v>1</v>
      </c>
      <c r="S4" s="241" t="n">
        <v>1</v>
      </c>
      <c r="T4" s="241" t="n">
        <v>1</v>
      </c>
      <c r="U4" s="241" t="n">
        <v>1</v>
      </c>
      <c r="V4" s="241" t="n">
        <v>0</v>
      </c>
      <c r="W4" s="247" t="s">
        <v>74</v>
      </c>
      <c r="X4" s="247" t="s">
        <v>74</v>
      </c>
      <c r="Y4" s="247" t="s">
        <v>74</v>
      </c>
      <c r="Z4" s="247" t="s">
        <v>74</v>
      </c>
      <c r="AA4" s="247" t="s">
        <v>74</v>
      </c>
      <c r="AB4" s="241" t="n">
        <v>1</v>
      </c>
      <c r="AC4" s="241" t="n">
        <v>1</v>
      </c>
      <c r="AD4" s="241" t="n">
        <v>0</v>
      </c>
      <c r="AE4" s="241" t="n">
        <v>1</v>
      </c>
      <c r="AF4" s="241" t="n">
        <v>1</v>
      </c>
      <c r="AG4" s="82" t="n">
        <f aca="false">COUNTIF(O4:AF4,"=1")</f>
        <v>11</v>
      </c>
      <c r="AH4" s="246" t="n">
        <f aca="false">AG4/N4</f>
        <v>0.846153846153846</v>
      </c>
      <c r="AI4" s="246" t="s">
        <v>199</v>
      </c>
      <c r="AJ4" s="26" t="str">
        <f aca="false">IF(OR(AND(E4&gt;0,AH4&gt;0),AND(E4=0,AH4=0)),"-","Что-то не так!")</f>
        <v>-</v>
      </c>
      <c r="AK4" s="115"/>
    </row>
    <row r="5" customFormat="false" ht="12.75" hidden="false" customHeight="true" outlineLevel="0" collapsed="false">
      <c r="A5" s="51" t="n">
        <v>3</v>
      </c>
      <c r="B5" s="9" t="s">
        <v>123</v>
      </c>
      <c r="C5" s="51" t="s">
        <v>22</v>
      </c>
      <c r="D5" s="51" t="s">
        <v>762</v>
      </c>
      <c r="E5" s="240" t="n">
        <f aca="false">NETWORKDAYS(Итого!C$2,Отчёт!C$2,Итого!C$3)</f>
        <v>18</v>
      </c>
      <c r="F5" s="155" t="n">
        <v>0.5</v>
      </c>
      <c r="G5" s="96" t="n">
        <v>1</v>
      </c>
      <c r="H5" s="97" t="n">
        <f aca="false">G5*F5</f>
        <v>0.5</v>
      </c>
      <c r="I5" s="98" t="n">
        <v>13</v>
      </c>
      <c r="J5" s="99" t="n">
        <f aca="false">H5*E5</f>
        <v>9</v>
      </c>
      <c r="K5" s="129" t="n">
        <v>83</v>
      </c>
      <c r="L5" s="132" t="n">
        <f aca="false">K5*J5</f>
        <v>747</v>
      </c>
      <c r="M5" s="153" t="n">
        <v>43185</v>
      </c>
      <c r="N5" s="51" t="n">
        <f aca="false">18-COUNTIF(O5:AF5,"х")</f>
        <v>13</v>
      </c>
      <c r="O5" s="241" t="n">
        <v>1</v>
      </c>
      <c r="P5" s="241" t="n">
        <v>1</v>
      </c>
      <c r="Q5" s="241" t="n">
        <v>1</v>
      </c>
      <c r="R5" s="241" t="n">
        <v>1</v>
      </c>
      <c r="S5" s="241" t="n">
        <v>1</v>
      </c>
      <c r="T5" s="241" t="n">
        <v>0</v>
      </c>
      <c r="U5" s="241" t="n">
        <v>1</v>
      </c>
      <c r="V5" s="241" t="n">
        <v>1</v>
      </c>
      <c r="W5" s="247" t="s">
        <v>74</v>
      </c>
      <c r="X5" s="247" t="s">
        <v>74</v>
      </c>
      <c r="Y5" s="247" t="s">
        <v>74</v>
      </c>
      <c r="Z5" s="247" t="s">
        <v>74</v>
      </c>
      <c r="AA5" s="247" t="s">
        <v>74</v>
      </c>
      <c r="AB5" s="241" t="n">
        <v>1</v>
      </c>
      <c r="AC5" s="241" t="n">
        <v>1</v>
      </c>
      <c r="AD5" s="241" t="n">
        <v>1</v>
      </c>
      <c r="AE5" s="241" t="n">
        <v>1</v>
      </c>
      <c r="AF5" s="241" t="n">
        <v>1</v>
      </c>
      <c r="AG5" s="82" t="n">
        <f aca="false">COUNTIF(O5:AF5,"=1")</f>
        <v>12</v>
      </c>
      <c r="AH5" s="246" t="n">
        <f aca="false">AG5/N5</f>
        <v>0.923076923076923</v>
      </c>
      <c r="AI5" s="246" t="s">
        <v>90</v>
      </c>
      <c r="AJ5" s="26" t="str">
        <f aca="false">IF(OR(AND(E5&gt;0,AH5&gt;0),AND(E5=0,AH5=0)),"-","Что-то не так!")</f>
        <v>-</v>
      </c>
      <c r="AK5" s="115"/>
    </row>
    <row r="6" customFormat="false" ht="12.75" hidden="false" customHeight="true" outlineLevel="0" collapsed="false">
      <c r="A6" s="51" t="n">
        <v>4</v>
      </c>
      <c r="B6" s="9" t="s">
        <v>123</v>
      </c>
      <c r="C6" s="51" t="s">
        <v>22</v>
      </c>
      <c r="D6" s="51" t="s">
        <v>763</v>
      </c>
      <c r="E6" s="240" t="n">
        <f aca="false">NETWORKDAYS(Итого!C$2,Отчёт!C$2,Итого!C$3)</f>
        <v>18</v>
      </c>
      <c r="F6" s="155" t="n">
        <v>0.5</v>
      </c>
      <c r="G6" s="96" t="n">
        <v>1</v>
      </c>
      <c r="H6" s="97" t="n">
        <f aca="false">G6*F6</f>
        <v>0.5</v>
      </c>
      <c r="I6" s="98" t="n">
        <v>13</v>
      </c>
      <c r="J6" s="99" t="n">
        <f aca="false">H6*E6</f>
        <v>9</v>
      </c>
      <c r="K6" s="129" t="n">
        <v>83</v>
      </c>
      <c r="L6" s="132" t="n">
        <f aca="false">K6*J6</f>
        <v>747</v>
      </c>
      <c r="M6" s="153" t="n">
        <v>43185</v>
      </c>
      <c r="N6" s="51" t="n">
        <f aca="false">18-COUNTIF(O6:AF6,"х")</f>
        <v>13</v>
      </c>
      <c r="O6" s="241" t="n">
        <v>1</v>
      </c>
      <c r="P6" s="241" t="n">
        <v>1</v>
      </c>
      <c r="Q6" s="241" t="n">
        <v>1</v>
      </c>
      <c r="R6" s="241" t="n">
        <v>1</v>
      </c>
      <c r="S6" s="241" t="n">
        <v>1</v>
      </c>
      <c r="T6" s="241" t="n">
        <v>1</v>
      </c>
      <c r="U6" s="241" t="n">
        <v>1</v>
      </c>
      <c r="V6" s="241" t="n">
        <v>1</v>
      </c>
      <c r="W6" s="247" t="s">
        <v>74</v>
      </c>
      <c r="X6" s="247" t="s">
        <v>74</v>
      </c>
      <c r="Y6" s="247" t="s">
        <v>74</v>
      </c>
      <c r="Z6" s="247" t="s">
        <v>74</v>
      </c>
      <c r="AA6" s="247" t="s">
        <v>74</v>
      </c>
      <c r="AB6" s="241" t="n">
        <v>1</v>
      </c>
      <c r="AC6" s="241" t="n">
        <v>1</v>
      </c>
      <c r="AD6" s="241" t="n">
        <v>1</v>
      </c>
      <c r="AE6" s="241" t="n">
        <v>1</v>
      </c>
      <c r="AF6" s="241" t="n">
        <v>1</v>
      </c>
      <c r="AG6" s="82" t="n">
        <f aca="false">COUNTIF(O6:AF6,"=1")</f>
        <v>13</v>
      </c>
      <c r="AH6" s="246" t="n">
        <f aca="false">AG6/N6</f>
        <v>1</v>
      </c>
      <c r="AI6" s="246"/>
      <c r="AJ6" s="26" t="str">
        <f aca="false">IF(OR(AND(E6&gt;0,AH6&gt;0),AND(E6=0,AH6=0)),"-","Что-то не так!")</f>
        <v>-</v>
      </c>
      <c r="AK6" s="115"/>
    </row>
    <row r="7" customFormat="false" ht="12.75" hidden="false" customHeight="true" outlineLevel="0" collapsed="false">
      <c r="A7" s="51" t="n">
        <v>5</v>
      </c>
      <c r="B7" s="9" t="s">
        <v>123</v>
      </c>
      <c r="C7" s="51" t="s">
        <v>22</v>
      </c>
      <c r="D7" s="51" t="s">
        <v>764</v>
      </c>
      <c r="E7" s="240" t="n">
        <f aca="false">NETWORKDAYS(Итого!C$2,Отчёт!C$2,Итого!C$3)</f>
        <v>18</v>
      </c>
      <c r="F7" s="155" t="n">
        <v>0.5</v>
      </c>
      <c r="G7" s="96" t="n">
        <v>1</v>
      </c>
      <c r="H7" s="97" t="n">
        <f aca="false">G7*F7</f>
        <v>0.5</v>
      </c>
      <c r="I7" s="98" t="n">
        <v>13</v>
      </c>
      <c r="J7" s="99" t="n">
        <f aca="false">H7*E7</f>
        <v>9</v>
      </c>
      <c r="K7" s="129" t="n">
        <v>83</v>
      </c>
      <c r="L7" s="132" t="n">
        <f aca="false">K7*J7</f>
        <v>747</v>
      </c>
      <c r="M7" s="153" t="n">
        <v>43185</v>
      </c>
      <c r="N7" s="51" t="n">
        <f aca="false">18-COUNTIF(O7:AF7,"х")</f>
        <v>13</v>
      </c>
      <c r="O7" s="241" t="n">
        <v>1</v>
      </c>
      <c r="P7" s="241" t="n">
        <v>1</v>
      </c>
      <c r="Q7" s="241" t="n">
        <v>1</v>
      </c>
      <c r="R7" s="241" t="n">
        <v>1</v>
      </c>
      <c r="S7" s="241" t="n">
        <v>1</v>
      </c>
      <c r="T7" s="241" t="n">
        <v>1</v>
      </c>
      <c r="U7" s="241" t="n">
        <v>1</v>
      </c>
      <c r="V7" s="241" t="n">
        <v>1</v>
      </c>
      <c r="W7" s="247" t="s">
        <v>74</v>
      </c>
      <c r="X7" s="247" t="s">
        <v>74</v>
      </c>
      <c r="Y7" s="247" t="s">
        <v>74</v>
      </c>
      <c r="Z7" s="247" t="s">
        <v>74</v>
      </c>
      <c r="AA7" s="247" t="s">
        <v>74</v>
      </c>
      <c r="AB7" s="241" t="n">
        <v>1</v>
      </c>
      <c r="AC7" s="241" t="n">
        <v>1</v>
      </c>
      <c r="AD7" s="241" t="n">
        <v>1</v>
      </c>
      <c r="AE7" s="241" t="n">
        <v>1</v>
      </c>
      <c r="AF7" s="241" t="n">
        <v>1</v>
      </c>
      <c r="AG7" s="82" t="n">
        <f aca="false">COUNTIF(O7:AF7,"=1")</f>
        <v>13</v>
      </c>
      <c r="AH7" s="246" t="n">
        <f aca="false">AG7/N7</f>
        <v>1</v>
      </c>
      <c r="AI7" s="246"/>
      <c r="AJ7" s="26" t="str">
        <f aca="false">IF(OR(AND(E7&gt;0,AH7&gt;0),AND(E7=0,AH7=0)),"-","Что-то не так!")</f>
        <v>-</v>
      </c>
      <c r="AK7" s="115"/>
    </row>
    <row r="8" customFormat="false" ht="12.75" hidden="false" customHeight="true" outlineLevel="0" collapsed="false">
      <c r="A8" s="51" t="n">
        <v>6</v>
      </c>
      <c r="B8" s="9" t="s">
        <v>123</v>
      </c>
      <c r="C8" s="51" t="s">
        <v>22</v>
      </c>
      <c r="D8" s="51" t="s">
        <v>765</v>
      </c>
      <c r="E8" s="240" t="n">
        <f aca="false">NETWORKDAYS(Итого!C$2,Отчёт!C$2,Итого!C$3)</f>
        <v>18</v>
      </c>
      <c r="F8" s="155" t="n">
        <v>0.5</v>
      </c>
      <c r="G8" s="96" t="n">
        <v>1</v>
      </c>
      <c r="H8" s="97" t="n">
        <f aca="false">G8*F8</f>
        <v>0.5</v>
      </c>
      <c r="I8" s="98" t="n">
        <v>13</v>
      </c>
      <c r="J8" s="99" t="n">
        <f aca="false">H8*E8</f>
        <v>9</v>
      </c>
      <c r="K8" s="129" t="n">
        <v>83</v>
      </c>
      <c r="L8" s="132" t="n">
        <f aca="false">K8*J8</f>
        <v>747</v>
      </c>
      <c r="M8" s="153" t="n">
        <v>43185</v>
      </c>
      <c r="N8" s="51" t="n">
        <f aca="false">18-COUNTIF(O8:AF8,"х")</f>
        <v>13</v>
      </c>
      <c r="O8" s="241" t="n">
        <v>0</v>
      </c>
      <c r="P8" s="241" t="n">
        <v>1</v>
      </c>
      <c r="Q8" s="241" t="n">
        <v>1</v>
      </c>
      <c r="R8" s="241" t="n">
        <v>1</v>
      </c>
      <c r="S8" s="241" t="n">
        <v>0</v>
      </c>
      <c r="T8" s="241" t="n">
        <v>1</v>
      </c>
      <c r="U8" s="241" t="n">
        <v>1</v>
      </c>
      <c r="V8" s="241" t="n">
        <v>1</v>
      </c>
      <c r="W8" s="247" t="s">
        <v>74</v>
      </c>
      <c r="X8" s="247" t="s">
        <v>74</v>
      </c>
      <c r="Y8" s="247" t="s">
        <v>74</v>
      </c>
      <c r="Z8" s="247" t="s">
        <v>74</v>
      </c>
      <c r="AA8" s="247" t="s">
        <v>74</v>
      </c>
      <c r="AB8" s="241" t="n">
        <v>1</v>
      </c>
      <c r="AC8" s="241" t="n">
        <v>1</v>
      </c>
      <c r="AD8" s="241" t="n">
        <v>1</v>
      </c>
      <c r="AE8" s="241" t="n">
        <v>1</v>
      </c>
      <c r="AF8" s="241" t="n">
        <v>1</v>
      </c>
      <c r="AG8" s="82" t="n">
        <f aca="false">COUNTIF(O8:AF8,"=1")</f>
        <v>11</v>
      </c>
      <c r="AH8" s="246" t="n">
        <f aca="false">AG8/N8</f>
        <v>0.846153846153846</v>
      </c>
      <c r="AI8" s="246" t="s">
        <v>93</v>
      </c>
      <c r="AJ8" s="26" t="str">
        <f aca="false">IF(OR(AND(E8&gt;0,AH8&gt;0),AND(E8=0,AH8=0)),"-","Что-то не так!")</f>
        <v>-</v>
      </c>
      <c r="AK8" s="115"/>
    </row>
    <row r="9" customFormat="false" ht="12.75" hidden="false" customHeight="true" outlineLevel="0" collapsed="false">
      <c r="A9" s="51" t="n">
        <v>7</v>
      </c>
      <c r="B9" s="9" t="s">
        <v>123</v>
      </c>
      <c r="C9" s="51" t="s">
        <v>22</v>
      </c>
      <c r="D9" s="51" t="s">
        <v>766</v>
      </c>
      <c r="E9" s="240" t="n">
        <f aca="false">NETWORKDAYS(Итого!C$2,Отчёт!C$2,Итого!C$3)</f>
        <v>18</v>
      </c>
      <c r="F9" s="155" t="n">
        <v>0.5</v>
      </c>
      <c r="G9" s="96" t="n">
        <v>1</v>
      </c>
      <c r="H9" s="97" t="n">
        <f aca="false">G9*F9</f>
        <v>0.5</v>
      </c>
      <c r="I9" s="98" t="n">
        <v>13</v>
      </c>
      <c r="J9" s="99" t="n">
        <f aca="false">H9*E9</f>
        <v>9</v>
      </c>
      <c r="K9" s="129" t="n">
        <v>83</v>
      </c>
      <c r="L9" s="132" t="n">
        <f aca="false">K9*J9</f>
        <v>747</v>
      </c>
      <c r="M9" s="153" t="n">
        <v>43185</v>
      </c>
      <c r="N9" s="51" t="n">
        <f aca="false">18-COUNTIF(O9:AF9,"х")</f>
        <v>13</v>
      </c>
      <c r="O9" s="241" t="n">
        <v>1</v>
      </c>
      <c r="P9" s="241" t="n">
        <v>1</v>
      </c>
      <c r="Q9" s="241" t="n">
        <v>1</v>
      </c>
      <c r="R9" s="241" t="n">
        <v>1</v>
      </c>
      <c r="S9" s="241" t="n">
        <v>1</v>
      </c>
      <c r="T9" s="241" t="n">
        <v>1</v>
      </c>
      <c r="U9" s="241" t="n">
        <v>1</v>
      </c>
      <c r="V9" s="241" t="n">
        <v>1</v>
      </c>
      <c r="W9" s="247" t="s">
        <v>74</v>
      </c>
      <c r="X9" s="247" t="s">
        <v>74</v>
      </c>
      <c r="Y9" s="247" t="s">
        <v>74</v>
      </c>
      <c r="Z9" s="247" t="s">
        <v>74</v>
      </c>
      <c r="AA9" s="247" t="s">
        <v>74</v>
      </c>
      <c r="AB9" s="241" t="n">
        <v>1</v>
      </c>
      <c r="AC9" s="241" t="n">
        <v>1</v>
      </c>
      <c r="AD9" s="241" t="n">
        <v>1</v>
      </c>
      <c r="AE9" s="241" t="n">
        <v>1</v>
      </c>
      <c r="AF9" s="241" t="n">
        <v>1</v>
      </c>
      <c r="AG9" s="82" t="n">
        <f aca="false">COUNTIF(O9:AF9,"=1")</f>
        <v>13</v>
      </c>
      <c r="AH9" s="246" t="n">
        <f aca="false">AG9/N9</f>
        <v>1</v>
      </c>
      <c r="AI9" s="246"/>
      <c r="AJ9" s="26" t="str">
        <f aca="false">IF(OR(AND(E9&gt;0,AH9&gt;0),AND(E9=0,AH9=0)),"-","Что-то не так!")</f>
        <v>-</v>
      </c>
      <c r="AK9" s="115"/>
    </row>
    <row r="10" customFormat="false" ht="12.75" hidden="false" customHeight="true" outlineLevel="0" collapsed="false">
      <c r="A10" s="51" t="n">
        <v>8</v>
      </c>
      <c r="B10" s="9" t="s">
        <v>123</v>
      </c>
      <c r="C10" s="51" t="s">
        <v>22</v>
      </c>
      <c r="D10" s="51" t="s">
        <v>767</v>
      </c>
      <c r="E10" s="240" t="n">
        <f aca="false">NETWORKDAYS(Итого!C$2,Отчёт!C$2,Итого!C$3)</f>
        <v>18</v>
      </c>
      <c r="F10" s="155" t="n">
        <v>0.5</v>
      </c>
      <c r="G10" s="96" t="n">
        <v>1</v>
      </c>
      <c r="H10" s="97" t="n">
        <f aca="false">G10*F10</f>
        <v>0.5</v>
      </c>
      <c r="I10" s="98" t="n">
        <v>13</v>
      </c>
      <c r="J10" s="99" t="n">
        <f aca="false">H10*E10</f>
        <v>9</v>
      </c>
      <c r="K10" s="129" t="n">
        <v>83</v>
      </c>
      <c r="L10" s="132" t="n">
        <f aca="false">K10*J10</f>
        <v>747</v>
      </c>
      <c r="M10" s="153" t="n">
        <v>43185</v>
      </c>
      <c r="N10" s="51" t="n">
        <f aca="false">18-COUNTIF(O10:AF10,"х")</f>
        <v>13</v>
      </c>
      <c r="O10" s="241" t="n">
        <v>1</v>
      </c>
      <c r="P10" s="241" t="n">
        <v>1</v>
      </c>
      <c r="Q10" s="241" t="n">
        <v>1</v>
      </c>
      <c r="R10" s="241" t="n">
        <v>1</v>
      </c>
      <c r="S10" s="241" t="n">
        <v>1</v>
      </c>
      <c r="T10" s="241" t="n">
        <v>1</v>
      </c>
      <c r="U10" s="241" t="n">
        <v>1</v>
      </c>
      <c r="V10" s="241" t="n">
        <v>1</v>
      </c>
      <c r="W10" s="247" t="s">
        <v>74</v>
      </c>
      <c r="X10" s="247" t="s">
        <v>74</v>
      </c>
      <c r="Y10" s="247" t="s">
        <v>74</v>
      </c>
      <c r="Z10" s="247" t="s">
        <v>74</v>
      </c>
      <c r="AA10" s="247" t="s">
        <v>74</v>
      </c>
      <c r="AB10" s="241" t="n">
        <v>1</v>
      </c>
      <c r="AC10" s="241" t="n">
        <v>1</v>
      </c>
      <c r="AD10" s="241" t="n">
        <v>1</v>
      </c>
      <c r="AE10" s="241" t="n">
        <v>0</v>
      </c>
      <c r="AF10" s="241" t="n">
        <v>1</v>
      </c>
      <c r="AG10" s="82" t="n">
        <f aca="false">COUNTIF(O10:AF10,"=1")</f>
        <v>12</v>
      </c>
      <c r="AH10" s="246" t="n">
        <f aca="false">AG10/N10</f>
        <v>0.923076923076923</v>
      </c>
      <c r="AI10" s="246" t="s">
        <v>204</v>
      </c>
      <c r="AJ10" s="26" t="str">
        <f aca="false">IF(OR(AND(E10&gt;0,AH10&gt;0),AND(E10=0,AH10=0)),"-","Что-то не так!")</f>
        <v>-</v>
      </c>
      <c r="AK10" s="115"/>
    </row>
    <row r="11" customFormat="false" ht="12.75" hidden="false" customHeight="true" outlineLevel="0" collapsed="false">
      <c r="A11" s="51" t="n">
        <v>9</v>
      </c>
      <c r="B11" s="9" t="s">
        <v>123</v>
      </c>
      <c r="C11" s="51" t="s">
        <v>22</v>
      </c>
      <c r="D11" s="51" t="s">
        <v>768</v>
      </c>
      <c r="E11" s="240" t="n">
        <f aca="false">NETWORKDAYS(Итого!C$2,Отчёт!C$2,Итого!C$3)</f>
        <v>18</v>
      </c>
      <c r="F11" s="155" t="n">
        <v>0.5</v>
      </c>
      <c r="G11" s="96" t="n">
        <v>1</v>
      </c>
      <c r="H11" s="97" t="n">
        <f aca="false">G11*F11</f>
        <v>0.5</v>
      </c>
      <c r="I11" s="98" t="n">
        <v>13</v>
      </c>
      <c r="J11" s="99" t="n">
        <f aca="false">H11*E11</f>
        <v>9</v>
      </c>
      <c r="K11" s="129" t="n">
        <v>83</v>
      </c>
      <c r="L11" s="132" t="n">
        <f aca="false">K11*J11</f>
        <v>747</v>
      </c>
      <c r="M11" s="153" t="n">
        <v>43185</v>
      </c>
      <c r="N11" s="51" t="n">
        <f aca="false">18-COUNTIF(O11:AF11,"х")</f>
        <v>13</v>
      </c>
      <c r="O11" s="241" t="n">
        <v>1</v>
      </c>
      <c r="P11" s="241" t="n">
        <v>0</v>
      </c>
      <c r="Q11" s="241" t="n">
        <v>1</v>
      </c>
      <c r="R11" s="241" t="n">
        <v>1</v>
      </c>
      <c r="S11" s="241" t="n">
        <v>1</v>
      </c>
      <c r="T11" s="241" t="n">
        <v>1</v>
      </c>
      <c r="U11" s="241" t="n">
        <v>1</v>
      </c>
      <c r="V11" s="241" t="n">
        <v>1</v>
      </c>
      <c r="W11" s="247" t="s">
        <v>74</v>
      </c>
      <c r="X11" s="247" t="s">
        <v>74</v>
      </c>
      <c r="Y11" s="247" t="s">
        <v>74</v>
      </c>
      <c r="Z11" s="247" t="s">
        <v>74</v>
      </c>
      <c r="AA11" s="247" t="s">
        <v>74</v>
      </c>
      <c r="AB11" s="241" t="n">
        <v>1</v>
      </c>
      <c r="AC11" s="241" t="n">
        <v>1</v>
      </c>
      <c r="AD11" s="241" t="n">
        <v>1</v>
      </c>
      <c r="AE11" s="241" t="n">
        <v>1</v>
      </c>
      <c r="AF11" s="241" t="n">
        <v>1</v>
      </c>
      <c r="AG11" s="82" t="n">
        <f aca="false">COUNTIF(O11:AF11,"=1")</f>
        <v>12</v>
      </c>
      <c r="AH11" s="246" t="n">
        <f aca="false">AG11/N11</f>
        <v>0.923076923076923</v>
      </c>
      <c r="AI11" s="246" t="s">
        <v>769</v>
      </c>
      <c r="AJ11" s="26" t="str">
        <f aca="false">IF(OR(AND(E11&gt;0,AH11&gt;0),AND(E11=0,AH11=0)),"-","Что-то не так!")</f>
        <v>-</v>
      </c>
      <c r="AK11" s="115"/>
    </row>
    <row r="12" customFormat="false" ht="12.75" hidden="false" customHeight="true" outlineLevel="0" collapsed="false">
      <c r="A12" s="51" t="n">
        <v>10</v>
      </c>
      <c r="B12" s="9" t="s">
        <v>123</v>
      </c>
      <c r="C12" s="51" t="s">
        <v>22</v>
      </c>
      <c r="D12" s="51" t="s">
        <v>770</v>
      </c>
      <c r="E12" s="240" t="n">
        <f aca="false">NETWORKDAYS(Итого!C$2,Отчёт!C$2,Итого!C$3)</f>
        <v>18</v>
      </c>
      <c r="F12" s="155" t="n">
        <v>0.5</v>
      </c>
      <c r="G12" s="96" t="n">
        <v>1</v>
      </c>
      <c r="H12" s="97" t="n">
        <f aca="false">G12*F12</f>
        <v>0.5</v>
      </c>
      <c r="I12" s="98" t="n">
        <v>13</v>
      </c>
      <c r="J12" s="99" t="n">
        <f aca="false">H12*E12</f>
        <v>9</v>
      </c>
      <c r="K12" s="129" t="n">
        <v>83</v>
      </c>
      <c r="L12" s="132" t="n">
        <f aca="false">K12*J12</f>
        <v>747</v>
      </c>
      <c r="M12" s="153" t="n">
        <v>43185</v>
      </c>
      <c r="N12" s="51" t="n">
        <f aca="false">18-COUNTIF(O12:AF12,"х")</f>
        <v>13</v>
      </c>
      <c r="O12" s="241" t="n">
        <v>1</v>
      </c>
      <c r="P12" s="241" t="n">
        <v>1</v>
      </c>
      <c r="Q12" s="241" t="n">
        <v>1</v>
      </c>
      <c r="R12" s="241" t="n">
        <v>1</v>
      </c>
      <c r="S12" s="241" t="n">
        <v>1</v>
      </c>
      <c r="T12" s="241" t="n">
        <v>1</v>
      </c>
      <c r="U12" s="241" t="n">
        <v>1</v>
      </c>
      <c r="V12" s="241" t="n">
        <v>1</v>
      </c>
      <c r="W12" s="247" t="s">
        <v>74</v>
      </c>
      <c r="X12" s="247" t="s">
        <v>74</v>
      </c>
      <c r="Y12" s="247" t="s">
        <v>74</v>
      </c>
      <c r="Z12" s="247" t="s">
        <v>74</v>
      </c>
      <c r="AA12" s="247" t="s">
        <v>74</v>
      </c>
      <c r="AB12" s="241" t="n">
        <v>1</v>
      </c>
      <c r="AC12" s="241" t="n">
        <v>1</v>
      </c>
      <c r="AD12" s="241" t="n">
        <v>1</v>
      </c>
      <c r="AE12" s="241" t="n">
        <v>1</v>
      </c>
      <c r="AF12" s="241" t="n">
        <v>0</v>
      </c>
      <c r="AG12" s="82" t="n">
        <f aca="false">COUNTIF(O12:AF12,"=1")</f>
        <v>12</v>
      </c>
      <c r="AH12" s="246" t="n">
        <f aca="false">AG12/N12</f>
        <v>0.923076923076923</v>
      </c>
      <c r="AI12" s="246" t="s">
        <v>262</v>
      </c>
      <c r="AJ12" s="26" t="str">
        <f aca="false">IF(OR(AND(E12&gt;0,AH12&gt;0),AND(E12=0,AH12=0)),"-","Что-то не так!")</f>
        <v>-</v>
      </c>
      <c r="AK12" s="115"/>
    </row>
    <row r="13" customFormat="false" ht="12.75" hidden="false" customHeight="true" outlineLevel="0" collapsed="false">
      <c r="A13" s="51" t="n">
        <v>11</v>
      </c>
      <c r="B13" s="9" t="s">
        <v>123</v>
      </c>
      <c r="C13" s="51" t="s">
        <v>22</v>
      </c>
      <c r="D13" s="51" t="s">
        <v>771</v>
      </c>
      <c r="E13" s="240" t="n">
        <f aca="false">NETWORKDAYS(Итого!C$2,Отчёт!C$2,Итого!C$3)</f>
        <v>18</v>
      </c>
      <c r="F13" s="155" t="n">
        <v>0.5</v>
      </c>
      <c r="G13" s="96" t="n">
        <v>1</v>
      </c>
      <c r="H13" s="97" t="n">
        <f aca="false">G13*F13</f>
        <v>0.5</v>
      </c>
      <c r="I13" s="98" t="n">
        <v>13</v>
      </c>
      <c r="J13" s="99" t="n">
        <f aca="false">H13*E13</f>
        <v>9</v>
      </c>
      <c r="K13" s="129" t="n">
        <v>83</v>
      </c>
      <c r="L13" s="132" t="n">
        <f aca="false">K13*J13</f>
        <v>747</v>
      </c>
      <c r="M13" s="153" t="n">
        <v>43185</v>
      </c>
      <c r="N13" s="51" t="n">
        <f aca="false">18-COUNTIF(O13:AF13,"х")</f>
        <v>13</v>
      </c>
      <c r="O13" s="241" t="n">
        <v>1</v>
      </c>
      <c r="P13" s="241" t="n">
        <v>1</v>
      </c>
      <c r="Q13" s="241" t="n">
        <v>1</v>
      </c>
      <c r="R13" s="241" t="n">
        <v>1</v>
      </c>
      <c r="S13" s="241" t="n">
        <v>1</v>
      </c>
      <c r="T13" s="241" t="n">
        <v>1</v>
      </c>
      <c r="U13" s="241" t="n">
        <v>1</v>
      </c>
      <c r="V13" s="241" t="n">
        <v>1</v>
      </c>
      <c r="W13" s="247" t="s">
        <v>74</v>
      </c>
      <c r="X13" s="247" t="s">
        <v>74</v>
      </c>
      <c r="Y13" s="247" t="s">
        <v>74</v>
      </c>
      <c r="Z13" s="247" t="s">
        <v>74</v>
      </c>
      <c r="AA13" s="247" t="s">
        <v>74</v>
      </c>
      <c r="AB13" s="241" t="n">
        <v>1</v>
      </c>
      <c r="AC13" s="241" t="n">
        <v>1</v>
      </c>
      <c r="AD13" s="241" t="n">
        <v>1</v>
      </c>
      <c r="AE13" s="241" t="n">
        <v>1</v>
      </c>
      <c r="AF13" s="241" t="n">
        <v>1</v>
      </c>
      <c r="AG13" s="82" t="n">
        <f aca="false">COUNTIF(O13:AF13,"=1")</f>
        <v>13</v>
      </c>
      <c r="AH13" s="246" t="n">
        <f aca="false">AG13/N13</f>
        <v>1</v>
      </c>
      <c r="AI13" s="246"/>
      <c r="AJ13" s="26" t="str">
        <f aca="false">IF(OR(AND(E13&gt;0,AH13&gt;0),AND(E13=0,AH13=0)),"-","Что-то не так!")</f>
        <v>-</v>
      </c>
      <c r="AK13" s="115"/>
    </row>
    <row r="14" customFormat="false" ht="12.75" hidden="false" customHeight="true" outlineLevel="0" collapsed="false">
      <c r="A14" s="51" t="n">
        <v>12</v>
      </c>
      <c r="B14" s="9" t="s">
        <v>123</v>
      </c>
      <c r="C14" s="51" t="s">
        <v>22</v>
      </c>
      <c r="D14" s="51" t="s">
        <v>772</v>
      </c>
      <c r="E14" s="240" t="n">
        <f aca="false">NETWORKDAYS(Итого!C$2,Отчёт!C$2,Итого!C$3)</f>
        <v>18</v>
      </c>
      <c r="F14" s="155" t="n">
        <v>0.5</v>
      </c>
      <c r="G14" s="96" t="n">
        <v>1</v>
      </c>
      <c r="H14" s="97" t="n">
        <f aca="false">G14*F14</f>
        <v>0.5</v>
      </c>
      <c r="I14" s="98" t="n">
        <v>13</v>
      </c>
      <c r="J14" s="99" t="n">
        <f aca="false">H14*E14</f>
        <v>9</v>
      </c>
      <c r="K14" s="129" t="n">
        <v>83</v>
      </c>
      <c r="L14" s="132" t="n">
        <f aca="false">K14*J14</f>
        <v>747</v>
      </c>
      <c r="M14" s="153" t="n">
        <v>43185</v>
      </c>
      <c r="N14" s="51" t="n">
        <f aca="false">18-COUNTIF(O14:AF14,"х")</f>
        <v>13</v>
      </c>
      <c r="O14" s="241" t="n">
        <v>1</v>
      </c>
      <c r="P14" s="241" t="n">
        <v>1</v>
      </c>
      <c r="Q14" s="241" t="n">
        <v>1</v>
      </c>
      <c r="R14" s="241" t="n">
        <v>1</v>
      </c>
      <c r="S14" s="241" t="n">
        <v>1</v>
      </c>
      <c r="T14" s="241" t="n">
        <v>1</v>
      </c>
      <c r="U14" s="241" t="n">
        <v>1</v>
      </c>
      <c r="V14" s="241" t="n">
        <v>1</v>
      </c>
      <c r="W14" s="247" t="s">
        <v>74</v>
      </c>
      <c r="X14" s="247" t="s">
        <v>74</v>
      </c>
      <c r="Y14" s="247" t="s">
        <v>74</v>
      </c>
      <c r="Z14" s="247" t="s">
        <v>74</v>
      </c>
      <c r="AA14" s="247" t="s">
        <v>74</v>
      </c>
      <c r="AB14" s="241" t="n">
        <v>0</v>
      </c>
      <c r="AC14" s="241" t="n">
        <v>1</v>
      </c>
      <c r="AD14" s="241" t="n">
        <v>1</v>
      </c>
      <c r="AE14" s="241" t="n">
        <v>1</v>
      </c>
      <c r="AF14" s="241" t="n">
        <v>1</v>
      </c>
      <c r="AG14" s="82" t="n">
        <f aca="false">COUNTIF(O14:AF14,"=1")</f>
        <v>12</v>
      </c>
      <c r="AH14" s="246" t="n">
        <f aca="false">AG14/N14</f>
        <v>0.923076923076923</v>
      </c>
      <c r="AI14" s="246" t="s">
        <v>747</v>
      </c>
      <c r="AJ14" s="26" t="str">
        <f aca="false">IF(OR(AND(E14&gt;0,AH14&gt;0),AND(E14=0,AH14=0)),"-","Что-то не так!")</f>
        <v>-</v>
      </c>
      <c r="AK14" s="115"/>
    </row>
    <row r="15" customFormat="false" ht="12.75" hidden="false" customHeight="true" outlineLevel="0" collapsed="false">
      <c r="A15" s="51" t="n">
        <v>13</v>
      </c>
      <c r="B15" s="9" t="s">
        <v>123</v>
      </c>
      <c r="C15" s="51" t="s">
        <v>22</v>
      </c>
      <c r="D15" s="51" t="s">
        <v>773</v>
      </c>
      <c r="E15" s="240" t="n">
        <f aca="false">NETWORKDAYS(Итого!C$2,Отчёт!C$2,Итого!C$3)</f>
        <v>18</v>
      </c>
      <c r="F15" s="155" t="n">
        <v>0.5</v>
      </c>
      <c r="G15" s="96" t="n">
        <v>1</v>
      </c>
      <c r="H15" s="97" t="n">
        <f aca="false">G15*F15</f>
        <v>0.5</v>
      </c>
      <c r="I15" s="98" t="n">
        <v>13</v>
      </c>
      <c r="J15" s="99" t="n">
        <f aca="false">H15*E15</f>
        <v>9</v>
      </c>
      <c r="K15" s="129" t="n">
        <v>83</v>
      </c>
      <c r="L15" s="132" t="n">
        <f aca="false">K15*J15</f>
        <v>747</v>
      </c>
      <c r="M15" s="153" t="n">
        <v>43185</v>
      </c>
      <c r="N15" s="51" t="n">
        <f aca="false">18-COUNTIF(O15:AF15,"х")</f>
        <v>13</v>
      </c>
      <c r="O15" s="241" t="n">
        <v>1</v>
      </c>
      <c r="P15" s="241" t="n">
        <v>1</v>
      </c>
      <c r="Q15" s="241" t="n">
        <v>1</v>
      </c>
      <c r="R15" s="241" t="n">
        <v>1</v>
      </c>
      <c r="S15" s="241" t="n">
        <v>1</v>
      </c>
      <c r="T15" s="241" t="n">
        <v>1</v>
      </c>
      <c r="U15" s="241" t="n">
        <v>1</v>
      </c>
      <c r="V15" s="241" t="n">
        <v>1</v>
      </c>
      <c r="W15" s="247" t="s">
        <v>74</v>
      </c>
      <c r="X15" s="247" t="s">
        <v>74</v>
      </c>
      <c r="Y15" s="247" t="s">
        <v>74</v>
      </c>
      <c r="Z15" s="247" t="s">
        <v>74</v>
      </c>
      <c r="AA15" s="247" t="s">
        <v>74</v>
      </c>
      <c r="AB15" s="241" t="n">
        <v>1</v>
      </c>
      <c r="AC15" s="241" t="n">
        <v>1</v>
      </c>
      <c r="AD15" s="241" t="n">
        <v>1</v>
      </c>
      <c r="AE15" s="241" t="n">
        <v>1</v>
      </c>
      <c r="AF15" s="241" t="n">
        <v>1</v>
      </c>
      <c r="AG15" s="82" t="n">
        <f aca="false">COUNTIF(O15:AF15,"=1")</f>
        <v>13</v>
      </c>
      <c r="AH15" s="246" t="n">
        <f aca="false">AG15/N15</f>
        <v>1</v>
      </c>
      <c r="AI15" s="246"/>
      <c r="AJ15" s="26" t="str">
        <f aca="false">IF(OR(AND(E15&gt;0,AH15&gt;0),AND(E15=0,AH15=0)),"-","Что-то не так!")</f>
        <v>-</v>
      </c>
      <c r="AK15" s="115"/>
    </row>
    <row r="16" customFormat="false" ht="12.75" hidden="false" customHeight="true" outlineLevel="0" collapsed="false">
      <c r="A16" s="51" t="n">
        <v>14</v>
      </c>
      <c r="B16" s="9" t="s">
        <v>123</v>
      </c>
      <c r="C16" s="51" t="s">
        <v>22</v>
      </c>
      <c r="D16" s="51" t="s">
        <v>774</v>
      </c>
      <c r="E16" s="240" t="n">
        <f aca="false">NETWORKDAYS(Итого!C$2,Отчёт!C$2,Итого!C$3)</f>
        <v>18</v>
      </c>
      <c r="F16" s="155" t="n">
        <v>0.5</v>
      </c>
      <c r="G16" s="96" t="n">
        <v>1</v>
      </c>
      <c r="H16" s="97" t="n">
        <f aca="false">G16*F16</f>
        <v>0.5</v>
      </c>
      <c r="I16" s="98" t="n">
        <v>13</v>
      </c>
      <c r="J16" s="99" t="n">
        <f aca="false">H16*E16</f>
        <v>9</v>
      </c>
      <c r="K16" s="129" t="n">
        <v>83</v>
      </c>
      <c r="L16" s="132" t="n">
        <f aca="false">K16*J16</f>
        <v>747</v>
      </c>
      <c r="M16" s="153" t="n">
        <v>43185</v>
      </c>
      <c r="N16" s="51" t="n">
        <f aca="false">18-COUNTIF(O16:AF16,"х")</f>
        <v>13</v>
      </c>
      <c r="O16" s="241" t="n">
        <v>1</v>
      </c>
      <c r="P16" s="241" t="n">
        <v>1</v>
      </c>
      <c r="Q16" s="241" t="n">
        <v>1</v>
      </c>
      <c r="R16" s="241" t="n">
        <v>1</v>
      </c>
      <c r="S16" s="241" t="n">
        <v>1</v>
      </c>
      <c r="T16" s="241" t="n">
        <v>1</v>
      </c>
      <c r="U16" s="241" t="n">
        <v>1</v>
      </c>
      <c r="V16" s="241" t="n">
        <v>1</v>
      </c>
      <c r="W16" s="247" t="s">
        <v>74</v>
      </c>
      <c r="X16" s="247" t="s">
        <v>74</v>
      </c>
      <c r="Y16" s="247" t="s">
        <v>74</v>
      </c>
      <c r="Z16" s="247" t="s">
        <v>74</v>
      </c>
      <c r="AA16" s="247" t="s">
        <v>74</v>
      </c>
      <c r="AB16" s="241" t="n">
        <v>1</v>
      </c>
      <c r="AC16" s="241" t="n">
        <v>1</v>
      </c>
      <c r="AD16" s="241" t="n">
        <v>1</v>
      </c>
      <c r="AE16" s="241" t="n">
        <v>1</v>
      </c>
      <c r="AF16" s="241" t="n">
        <v>1</v>
      </c>
      <c r="AG16" s="82" t="n">
        <f aca="false">COUNTIF(O16:AF16,"=1")</f>
        <v>13</v>
      </c>
      <c r="AH16" s="246" t="n">
        <f aca="false">AG16/N16</f>
        <v>1</v>
      </c>
      <c r="AI16" s="246"/>
      <c r="AJ16" s="26" t="str">
        <f aca="false">IF(OR(AND(E16&gt;0,AH16&gt;0),AND(E16=0,AH16=0)),"-","Что-то не так!")</f>
        <v>-</v>
      </c>
      <c r="AK16" s="115"/>
    </row>
    <row r="17" customFormat="false" ht="12.75" hidden="false" customHeight="true" outlineLevel="0" collapsed="false">
      <c r="A17" s="51" t="n">
        <v>15</v>
      </c>
      <c r="B17" s="9" t="s">
        <v>123</v>
      </c>
      <c r="C17" s="51" t="s">
        <v>22</v>
      </c>
      <c r="D17" s="51" t="s">
        <v>775</v>
      </c>
      <c r="E17" s="240" t="n">
        <f aca="false">NETWORKDAYS(Итого!C$2,Отчёт!C$2,Итого!C$3)</f>
        <v>18</v>
      </c>
      <c r="F17" s="155" t="n">
        <v>0.5</v>
      </c>
      <c r="G17" s="96" t="n">
        <v>1</v>
      </c>
      <c r="H17" s="97" t="n">
        <f aca="false">G17*F17</f>
        <v>0.5</v>
      </c>
      <c r="I17" s="98" t="n">
        <v>13</v>
      </c>
      <c r="J17" s="99" t="n">
        <f aca="false">H17*E17</f>
        <v>9</v>
      </c>
      <c r="K17" s="129" t="n">
        <v>83</v>
      </c>
      <c r="L17" s="132" t="n">
        <f aca="false">K17*J17</f>
        <v>747</v>
      </c>
      <c r="M17" s="153" t="n">
        <v>43185</v>
      </c>
      <c r="N17" s="51" t="n">
        <f aca="false">18-COUNTIF(O17:AF17,"х")</f>
        <v>13</v>
      </c>
      <c r="O17" s="241" t="n">
        <v>1</v>
      </c>
      <c r="P17" s="241" t="n">
        <v>1</v>
      </c>
      <c r="Q17" s="241" t="n">
        <v>1</v>
      </c>
      <c r="R17" s="241" t="n">
        <v>1</v>
      </c>
      <c r="S17" s="241" t="n">
        <v>1</v>
      </c>
      <c r="T17" s="241" t="n">
        <v>0</v>
      </c>
      <c r="U17" s="241" t="n">
        <v>1</v>
      </c>
      <c r="V17" s="241" t="n">
        <v>1</v>
      </c>
      <c r="W17" s="247" t="s">
        <v>74</v>
      </c>
      <c r="X17" s="247" t="s">
        <v>74</v>
      </c>
      <c r="Y17" s="247" t="s">
        <v>74</v>
      </c>
      <c r="Z17" s="247" t="s">
        <v>74</v>
      </c>
      <c r="AA17" s="247" t="s">
        <v>74</v>
      </c>
      <c r="AB17" s="241" t="n">
        <v>1</v>
      </c>
      <c r="AC17" s="241" t="n">
        <v>1</v>
      </c>
      <c r="AD17" s="241" t="n">
        <v>1</v>
      </c>
      <c r="AE17" s="241" t="n">
        <v>1</v>
      </c>
      <c r="AF17" s="241" t="n">
        <v>1</v>
      </c>
      <c r="AG17" s="82" t="n">
        <f aca="false">COUNTIF(O17:AF17,"=1")</f>
        <v>12</v>
      </c>
      <c r="AH17" s="246" t="n">
        <f aca="false">AG17/N17</f>
        <v>0.923076923076923</v>
      </c>
      <c r="AI17" s="246" t="s">
        <v>769</v>
      </c>
      <c r="AJ17" s="26" t="str">
        <f aca="false">IF(OR(AND(E17&gt;0,AH17&gt;0),AND(E17=0,AH17=0)),"-","Что-то не так!")</f>
        <v>-</v>
      </c>
      <c r="AK17" s="115"/>
    </row>
    <row r="18" customFormat="false" ht="12.75" hidden="false" customHeight="true" outlineLevel="0" collapsed="false">
      <c r="A18" s="51" t="n">
        <v>16</v>
      </c>
      <c r="B18" s="9" t="s">
        <v>123</v>
      </c>
      <c r="C18" s="51" t="s">
        <v>22</v>
      </c>
      <c r="D18" s="51" t="s">
        <v>776</v>
      </c>
      <c r="E18" s="240" t="n">
        <f aca="false">NETWORKDAYS(Итого!C$2,Отчёт!C$2,Итого!C$3)</f>
        <v>18</v>
      </c>
      <c r="F18" s="155" t="n">
        <v>0.5</v>
      </c>
      <c r="G18" s="96" t="n">
        <v>1</v>
      </c>
      <c r="H18" s="97" t="n">
        <f aca="false">G18*F18</f>
        <v>0.5</v>
      </c>
      <c r="I18" s="98" t="n">
        <v>13</v>
      </c>
      <c r="J18" s="99" t="n">
        <f aca="false">H18*E18</f>
        <v>9</v>
      </c>
      <c r="K18" s="129" t="n">
        <v>83</v>
      </c>
      <c r="L18" s="132" t="n">
        <f aca="false">K18*J18</f>
        <v>747</v>
      </c>
      <c r="M18" s="153" t="n">
        <v>43185</v>
      </c>
      <c r="N18" s="51" t="n">
        <f aca="false">18-COUNTIF(O18:AF18,"х")</f>
        <v>13</v>
      </c>
      <c r="O18" s="241" t="n">
        <v>1</v>
      </c>
      <c r="P18" s="241" t="n">
        <v>1</v>
      </c>
      <c r="Q18" s="241" t="n">
        <v>1</v>
      </c>
      <c r="R18" s="241" t="n">
        <v>1</v>
      </c>
      <c r="S18" s="241" t="n">
        <v>1</v>
      </c>
      <c r="T18" s="241" t="n">
        <v>1</v>
      </c>
      <c r="U18" s="241" t="n">
        <v>1</v>
      </c>
      <c r="V18" s="241" t="n">
        <v>1</v>
      </c>
      <c r="W18" s="247" t="s">
        <v>74</v>
      </c>
      <c r="X18" s="247" t="s">
        <v>74</v>
      </c>
      <c r="Y18" s="247" t="s">
        <v>74</v>
      </c>
      <c r="Z18" s="247" t="s">
        <v>74</v>
      </c>
      <c r="AA18" s="247" t="s">
        <v>74</v>
      </c>
      <c r="AB18" s="241" t="n">
        <v>1</v>
      </c>
      <c r="AC18" s="241" t="n">
        <v>1</v>
      </c>
      <c r="AD18" s="241" t="n">
        <v>1</v>
      </c>
      <c r="AE18" s="241" t="n">
        <v>1</v>
      </c>
      <c r="AF18" s="241" t="n">
        <v>1</v>
      </c>
      <c r="AG18" s="82" t="n">
        <f aca="false">COUNTIF(O18:AF18,"=1")</f>
        <v>13</v>
      </c>
      <c r="AH18" s="246" t="n">
        <f aca="false">AG18/N18</f>
        <v>1</v>
      </c>
      <c r="AI18" s="246"/>
      <c r="AJ18" s="26" t="str">
        <f aca="false">IF(OR(AND(E18&gt;0,AH18&gt;0),AND(E18=0,AH18=0)),"-","Что-то не так!")</f>
        <v>-</v>
      </c>
      <c r="AK18" s="115"/>
    </row>
    <row r="19" customFormat="false" ht="12.75" hidden="false" customHeight="true" outlineLevel="0" collapsed="false">
      <c r="A19" s="51" t="n">
        <v>17</v>
      </c>
      <c r="B19" s="9" t="s">
        <v>123</v>
      </c>
      <c r="C19" s="51" t="s">
        <v>22</v>
      </c>
      <c r="D19" s="51" t="s">
        <v>777</v>
      </c>
      <c r="E19" s="240" t="n">
        <f aca="false">NETWORKDAYS(Итого!C$2,Отчёт!C$2,Итого!C$3)</f>
        <v>18</v>
      </c>
      <c r="F19" s="155" t="n">
        <v>0.5</v>
      </c>
      <c r="G19" s="96" t="n">
        <v>1</v>
      </c>
      <c r="H19" s="97" t="n">
        <f aca="false">G19*F19</f>
        <v>0.5</v>
      </c>
      <c r="I19" s="98" t="n">
        <v>13</v>
      </c>
      <c r="J19" s="99" t="n">
        <f aca="false">H19*E19</f>
        <v>9</v>
      </c>
      <c r="K19" s="129" t="n">
        <v>83</v>
      </c>
      <c r="L19" s="132" t="n">
        <f aca="false">K19*J19</f>
        <v>747</v>
      </c>
      <c r="M19" s="153" t="n">
        <v>43185</v>
      </c>
      <c r="N19" s="51" t="n">
        <f aca="false">18-COUNTIF(O19:AF19,"х")</f>
        <v>13</v>
      </c>
      <c r="O19" s="241" t="n">
        <v>1</v>
      </c>
      <c r="P19" s="241" t="n">
        <v>1</v>
      </c>
      <c r="Q19" s="241" t="n">
        <v>1</v>
      </c>
      <c r="R19" s="241" t="n">
        <v>1</v>
      </c>
      <c r="S19" s="241" t="n">
        <v>1</v>
      </c>
      <c r="T19" s="241" t="n">
        <v>1</v>
      </c>
      <c r="U19" s="241" t="n">
        <v>1</v>
      </c>
      <c r="V19" s="241" t="n">
        <v>1</v>
      </c>
      <c r="W19" s="247" t="s">
        <v>74</v>
      </c>
      <c r="X19" s="247" t="s">
        <v>74</v>
      </c>
      <c r="Y19" s="247" t="s">
        <v>74</v>
      </c>
      <c r="Z19" s="247" t="s">
        <v>74</v>
      </c>
      <c r="AA19" s="247" t="s">
        <v>74</v>
      </c>
      <c r="AB19" s="241" t="n">
        <v>1</v>
      </c>
      <c r="AC19" s="241" t="n">
        <v>1</v>
      </c>
      <c r="AD19" s="241" t="n">
        <v>1</v>
      </c>
      <c r="AE19" s="241" t="n">
        <v>0</v>
      </c>
      <c r="AF19" s="241" t="n">
        <v>1</v>
      </c>
      <c r="AG19" s="82" t="n">
        <f aca="false">COUNTIF(O19:AF19,"=1")</f>
        <v>12</v>
      </c>
      <c r="AH19" s="246" t="n">
        <f aca="false">AG19/N19</f>
        <v>0.923076923076923</v>
      </c>
      <c r="AI19" s="246" t="s">
        <v>747</v>
      </c>
      <c r="AJ19" s="26" t="str">
        <f aca="false">IF(OR(AND(E19&gt;0,AH19&gt;0),AND(E19=0,AH19=0)),"-","Что-то не так!")</f>
        <v>-</v>
      </c>
      <c r="AK19" s="115"/>
    </row>
    <row r="20" customFormat="false" ht="12.75" hidden="false" customHeight="true" outlineLevel="0" collapsed="false">
      <c r="A20" s="51" t="n">
        <v>18</v>
      </c>
      <c r="B20" s="9" t="s">
        <v>123</v>
      </c>
      <c r="C20" s="51" t="s">
        <v>22</v>
      </c>
      <c r="D20" s="51" t="s">
        <v>778</v>
      </c>
      <c r="E20" s="240" t="n">
        <f aca="false">NETWORKDAYS(Итого!C$2,Отчёт!C$2,Итого!C$3)</f>
        <v>18</v>
      </c>
      <c r="F20" s="155" t="n">
        <v>0.5</v>
      </c>
      <c r="G20" s="96" t="n">
        <v>1</v>
      </c>
      <c r="H20" s="97" t="n">
        <f aca="false">G20*F20</f>
        <v>0.5</v>
      </c>
      <c r="I20" s="98" t="n">
        <v>13</v>
      </c>
      <c r="J20" s="99" t="n">
        <f aca="false">H20*E20</f>
        <v>9</v>
      </c>
      <c r="K20" s="129" t="n">
        <v>83</v>
      </c>
      <c r="L20" s="132" t="n">
        <f aca="false">K20*J20</f>
        <v>747</v>
      </c>
      <c r="M20" s="153" t="n">
        <v>43185</v>
      </c>
      <c r="N20" s="51" t="n">
        <f aca="false">18-COUNTIF(O20:AF20,"х")</f>
        <v>13</v>
      </c>
      <c r="O20" s="241" t="n">
        <v>1</v>
      </c>
      <c r="P20" s="241" t="n">
        <v>1</v>
      </c>
      <c r="Q20" s="241" t="n">
        <v>1</v>
      </c>
      <c r="R20" s="241" t="n">
        <v>1</v>
      </c>
      <c r="S20" s="241" t="n">
        <v>1</v>
      </c>
      <c r="T20" s="241" t="n">
        <v>1</v>
      </c>
      <c r="U20" s="241" t="n">
        <v>1</v>
      </c>
      <c r="V20" s="241" t="n">
        <v>1</v>
      </c>
      <c r="W20" s="247" t="s">
        <v>74</v>
      </c>
      <c r="X20" s="247" t="s">
        <v>74</v>
      </c>
      <c r="Y20" s="247" t="s">
        <v>74</v>
      </c>
      <c r="Z20" s="247" t="s">
        <v>74</v>
      </c>
      <c r="AA20" s="247" t="s">
        <v>74</v>
      </c>
      <c r="AB20" s="241" t="n">
        <v>1</v>
      </c>
      <c r="AC20" s="241" t="n">
        <v>1</v>
      </c>
      <c r="AD20" s="241" t="n">
        <v>1</v>
      </c>
      <c r="AE20" s="241" t="n">
        <v>1</v>
      </c>
      <c r="AF20" s="241" t="n">
        <v>1</v>
      </c>
      <c r="AG20" s="82" t="n">
        <f aca="false">COUNTIF(O20:AF20,"=1")</f>
        <v>13</v>
      </c>
      <c r="AH20" s="246" t="n">
        <f aca="false">AG20/N20</f>
        <v>1</v>
      </c>
      <c r="AI20" s="246"/>
      <c r="AJ20" s="26" t="str">
        <f aca="false">IF(OR(AND(E20&gt;0,AH20&gt;0),AND(E20=0,AH20=0)),"-","Что-то не так!")</f>
        <v>-</v>
      </c>
      <c r="AK20" s="115"/>
    </row>
    <row r="21" customFormat="false" ht="12.75" hidden="false" customHeight="true" outlineLevel="0" collapsed="false">
      <c r="A21" s="51" t="n">
        <v>19</v>
      </c>
      <c r="B21" s="9" t="s">
        <v>123</v>
      </c>
      <c r="C21" s="51" t="s">
        <v>22</v>
      </c>
      <c r="D21" s="51" t="s">
        <v>779</v>
      </c>
      <c r="E21" s="240" t="n">
        <f aca="false">NETWORKDAYS(Итого!C$2,Отчёт!C$2,Итого!C$3)</f>
        <v>18</v>
      </c>
      <c r="F21" s="155" t="n">
        <v>0.5</v>
      </c>
      <c r="G21" s="96" t="n">
        <v>1</v>
      </c>
      <c r="H21" s="97" t="n">
        <f aca="false">G21*F21</f>
        <v>0.5</v>
      </c>
      <c r="I21" s="98" t="n">
        <v>13</v>
      </c>
      <c r="J21" s="99" t="n">
        <f aca="false">H21*E21</f>
        <v>9</v>
      </c>
      <c r="K21" s="129" t="n">
        <v>83</v>
      </c>
      <c r="L21" s="132" t="n">
        <f aca="false">K21*J21</f>
        <v>747</v>
      </c>
      <c r="M21" s="153" t="n">
        <v>43185</v>
      </c>
      <c r="N21" s="51" t="n">
        <f aca="false">18-COUNTIF(O21:AF21,"х")</f>
        <v>13</v>
      </c>
      <c r="O21" s="241" t="n">
        <v>1</v>
      </c>
      <c r="P21" s="241" t="n">
        <v>1</v>
      </c>
      <c r="Q21" s="241" t="n">
        <v>1</v>
      </c>
      <c r="R21" s="241" t="n">
        <v>1</v>
      </c>
      <c r="S21" s="241" t="n">
        <v>1</v>
      </c>
      <c r="T21" s="241" t="n">
        <v>1</v>
      </c>
      <c r="U21" s="241" t="n">
        <v>1</v>
      </c>
      <c r="V21" s="241" t="n">
        <v>1</v>
      </c>
      <c r="W21" s="247" t="s">
        <v>74</v>
      </c>
      <c r="X21" s="247" t="s">
        <v>74</v>
      </c>
      <c r="Y21" s="247" t="s">
        <v>74</v>
      </c>
      <c r="Z21" s="247" t="s">
        <v>74</v>
      </c>
      <c r="AA21" s="247" t="s">
        <v>74</v>
      </c>
      <c r="AB21" s="241" t="n">
        <v>1</v>
      </c>
      <c r="AC21" s="241" t="n">
        <v>1</v>
      </c>
      <c r="AD21" s="241" t="n">
        <v>1</v>
      </c>
      <c r="AE21" s="241" t="n">
        <v>1</v>
      </c>
      <c r="AF21" s="241" t="n">
        <v>1</v>
      </c>
      <c r="AG21" s="82" t="n">
        <f aca="false">COUNTIF(O21:AF21,"=1")</f>
        <v>13</v>
      </c>
      <c r="AH21" s="246" t="n">
        <f aca="false">AG21/N21</f>
        <v>1</v>
      </c>
      <c r="AI21" s="246"/>
      <c r="AJ21" s="26" t="str">
        <f aca="false">IF(OR(AND(E21&gt;0,AH21&gt;0),AND(E21=0,AH21=0)),"-","Что-то не так!")</f>
        <v>-</v>
      </c>
      <c r="AK21" s="115"/>
    </row>
    <row r="22" customFormat="false" ht="12.75" hidden="false" customHeight="true" outlineLevel="0" collapsed="false">
      <c r="A22" s="51" t="n">
        <v>20</v>
      </c>
      <c r="B22" s="9" t="s">
        <v>123</v>
      </c>
      <c r="C22" s="51" t="s">
        <v>22</v>
      </c>
      <c r="D22" s="51" t="s">
        <v>780</v>
      </c>
      <c r="E22" s="240" t="n">
        <f aca="false">NETWORKDAYS(Итого!C$2,Отчёт!C$2,Итого!C$3)</f>
        <v>18</v>
      </c>
      <c r="F22" s="155" t="n">
        <v>0.5</v>
      </c>
      <c r="G22" s="96" t="n">
        <v>1</v>
      </c>
      <c r="H22" s="97" t="n">
        <f aca="false">G22*F22</f>
        <v>0.5</v>
      </c>
      <c r="I22" s="98" t="n">
        <v>13</v>
      </c>
      <c r="J22" s="99" t="n">
        <f aca="false">H22*E22</f>
        <v>9</v>
      </c>
      <c r="K22" s="129" t="n">
        <v>83</v>
      </c>
      <c r="L22" s="132" t="n">
        <f aca="false">K22*J22</f>
        <v>747</v>
      </c>
      <c r="M22" s="153" t="n">
        <v>43185</v>
      </c>
      <c r="N22" s="51" t="n">
        <f aca="false">18-COUNTIF(O22:AF22,"х")</f>
        <v>13</v>
      </c>
      <c r="O22" s="241" t="n">
        <v>1</v>
      </c>
      <c r="P22" s="241" t="n">
        <v>1</v>
      </c>
      <c r="Q22" s="241" t="n">
        <v>1</v>
      </c>
      <c r="R22" s="241" t="n">
        <v>1</v>
      </c>
      <c r="S22" s="241" t="n">
        <v>1</v>
      </c>
      <c r="T22" s="241" t="n">
        <v>1</v>
      </c>
      <c r="U22" s="241" t="n">
        <v>1</v>
      </c>
      <c r="V22" s="241" t="n">
        <v>1</v>
      </c>
      <c r="W22" s="247" t="s">
        <v>74</v>
      </c>
      <c r="X22" s="247" t="s">
        <v>74</v>
      </c>
      <c r="Y22" s="247" t="s">
        <v>74</v>
      </c>
      <c r="Z22" s="247" t="s">
        <v>74</v>
      </c>
      <c r="AA22" s="247" t="s">
        <v>74</v>
      </c>
      <c r="AB22" s="241" t="n">
        <v>1</v>
      </c>
      <c r="AC22" s="241" t="n">
        <v>1</v>
      </c>
      <c r="AD22" s="241" t="n">
        <v>1</v>
      </c>
      <c r="AE22" s="241" t="n">
        <v>1</v>
      </c>
      <c r="AF22" s="241" t="n">
        <v>1</v>
      </c>
      <c r="AG22" s="82" t="n">
        <f aca="false">COUNTIF(O22:AF22,"=1")</f>
        <v>13</v>
      </c>
      <c r="AH22" s="246" t="n">
        <f aca="false">AG22/N22</f>
        <v>1</v>
      </c>
      <c r="AI22" s="246"/>
      <c r="AJ22" s="26" t="str">
        <f aca="false">IF(OR(AND(E22&gt;0,AH22&gt;0),AND(E22=0,AH22=0)),"-","Что-то не так!")</f>
        <v>-</v>
      </c>
      <c r="AK22" s="115"/>
    </row>
    <row r="23" customFormat="false" ht="12.75" hidden="false" customHeight="true" outlineLevel="0" collapsed="false">
      <c r="A23" s="51" t="n">
        <v>21</v>
      </c>
      <c r="B23" s="9" t="s">
        <v>123</v>
      </c>
      <c r="C23" s="51" t="s">
        <v>22</v>
      </c>
      <c r="D23" s="51" t="s">
        <v>781</v>
      </c>
      <c r="E23" s="240" t="n">
        <f aca="false">NETWORKDAYS(Итого!C$2,Отчёт!C$2,Итого!C$3)</f>
        <v>18</v>
      </c>
      <c r="F23" s="155" t="n">
        <v>0.5</v>
      </c>
      <c r="G23" s="96" t="n">
        <v>1</v>
      </c>
      <c r="H23" s="97" t="n">
        <f aca="false">G23*F23</f>
        <v>0.5</v>
      </c>
      <c r="I23" s="98" t="n">
        <v>13</v>
      </c>
      <c r="J23" s="99" t="n">
        <f aca="false">H23*E23</f>
        <v>9</v>
      </c>
      <c r="K23" s="129" t="n">
        <v>83</v>
      </c>
      <c r="L23" s="132" t="n">
        <f aca="false">K23*J23</f>
        <v>747</v>
      </c>
      <c r="M23" s="153" t="n">
        <v>43185</v>
      </c>
      <c r="N23" s="51" t="n">
        <f aca="false">18-COUNTIF(O23:AF23,"х")</f>
        <v>13</v>
      </c>
      <c r="O23" s="241" t="n">
        <v>1</v>
      </c>
      <c r="P23" s="241" t="n">
        <v>1</v>
      </c>
      <c r="Q23" s="241" t="n">
        <v>0</v>
      </c>
      <c r="R23" s="241" t="n">
        <v>1</v>
      </c>
      <c r="S23" s="241" t="n">
        <v>1</v>
      </c>
      <c r="T23" s="241" t="n">
        <v>1</v>
      </c>
      <c r="U23" s="241" t="n">
        <v>1</v>
      </c>
      <c r="V23" s="241" t="n">
        <v>1</v>
      </c>
      <c r="W23" s="247" t="s">
        <v>74</v>
      </c>
      <c r="X23" s="247" t="s">
        <v>74</v>
      </c>
      <c r="Y23" s="247" t="s">
        <v>74</v>
      </c>
      <c r="Z23" s="247" t="s">
        <v>74</v>
      </c>
      <c r="AA23" s="247" t="s">
        <v>74</v>
      </c>
      <c r="AB23" s="241" t="n">
        <v>1</v>
      </c>
      <c r="AC23" s="241" t="n">
        <v>1</v>
      </c>
      <c r="AD23" s="241" t="n">
        <v>1</v>
      </c>
      <c r="AE23" s="241" t="n">
        <v>1</v>
      </c>
      <c r="AF23" s="241" t="n">
        <v>1</v>
      </c>
      <c r="AG23" s="82" t="n">
        <f aca="false">COUNTIF(O23:AF23,"=1")</f>
        <v>12</v>
      </c>
      <c r="AH23" s="246" t="n">
        <f aca="false">AG23/N23</f>
        <v>0.923076923076923</v>
      </c>
      <c r="AI23" s="246" t="s">
        <v>782</v>
      </c>
      <c r="AJ23" s="26" t="str">
        <f aca="false">IF(OR(AND(E23&gt;0,AH23&gt;0),AND(E23=0,AH23=0)),"-","Что-то не так!")</f>
        <v>-</v>
      </c>
      <c r="AK23" s="115"/>
    </row>
    <row r="24" customFormat="false" ht="12.75" hidden="false" customHeight="true" outlineLevel="0" collapsed="false">
      <c r="A24" s="51" t="n">
        <v>22</v>
      </c>
      <c r="B24" s="9" t="s">
        <v>123</v>
      </c>
      <c r="C24" s="51" t="s">
        <v>22</v>
      </c>
      <c r="D24" s="51" t="s">
        <v>783</v>
      </c>
      <c r="E24" s="240" t="n">
        <f aca="false">NETWORKDAYS(Итого!C$2,Отчёт!C$2,Итого!C$3)</f>
        <v>18</v>
      </c>
      <c r="F24" s="155" t="n">
        <v>0.5</v>
      </c>
      <c r="G24" s="96" t="n">
        <v>1</v>
      </c>
      <c r="H24" s="97" t="n">
        <f aca="false">G24*F24</f>
        <v>0.5</v>
      </c>
      <c r="I24" s="98" t="n">
        <v>13</v>
      </c>
      <c r="J24" s="99" t="n">
        <f aca="false">H24*E24</f>
        <v>9</v>
      </c>
      <c r="K24" s="129" t="n">
        <v>83</v>
      </c>
      <c r="L24" s="132" t="n">
        <f aca="false">K24*J24</f>
        <v>747</v>
      </c>
      <c r="M24" s="153" t="n">
        <v>43185</v>
      </c>
      <c r="N24" s="51" t="n">
        <f aca="false">18-COUNTIF(O24:AF24,"х")</f>
        <v>13</v>
      </c>
      <c r="O24" s="241" t="n">
        <v>1</v>
      </c>
      <c r="P24" s="241" t="n">
        <v>1</v>
      </c>
      <c r="Q24" s="241" t="n">
        <v>1</v>
      </c>
      <c r="R24" s="241" t="n">
        <v>1</v>
      </c>
      <c r="S24" s="241" t="n">
        <v>1</v>
      </c>
      <c r="T24" s="241" t="n">
        <v>1</v>
      </c>
      <c r="U24" s="241" t="n">
        <v>1</v>
      </c>
      <c r="V24" s="241" t="n">
        <v>1</v>
      </c>
      <c r="W24" s="247" t="s">
        <v>74</v>
      </c>
      <c r="X24" s="247" t="s">
        <v>74</v>
      </c>
      <c r="Y24" s="247" t="s">
        <v>74</v>
      </c>
      <c r="Z24" s="247" t="s">
        <v>74</v>
      </c>
      <c r="AA24" s="247" t="s">
        <v>74</v>
      </c>
      <c r="AB24" s="241" t="n">
        <v>1</v>
      </c>
      <c r="AC24" s="241" t="n">
        <v>1</v>
      </c>
      <c r="AD24" s="241" t="n">
        <v>1</v>
      </c>
      <c r="AE24" s="241" t="n">
        <v>1</v>
      </c>
      <c r="AF24" s="241" t="n">
        <v>1</v>
      </c>
      <c r="AG24" s="82" t="n">
        <f aca="false">COUNTIF(O24:AF24,"=1")</f>
        <v>13</v>
      </c>
      <c r="AH24" s="246" t="n">
        <f aca="false">AG24/N24</f>
        <v>1</v>
      </c>
      <c r="AI24" s="246"/>
      <c r="AJ24" s="26" t="str">
        <f aca="false">IF(OR(AND(E24&gt;0,AH24&gt;0),AND(E24=0,AH24=0)),"-","Что-то не так!")</f>
        <v>-</v>
      </c>
      <c r="AK24" s="115"/>
    </row>
    <row r="25" customFormat="false" ht="12.75" hidden="false" customHeight="true" outlineLevel="0" collapsed="false">
      <c r="A25" s="51" t="n">
        <v>23</v>
      </c>
      <c r="B25" s="9" t="s">
        <v>123</v>
      </c>
      <c r="C25" s="51" t="s">
        <v>22</v>
      </c>
      <c r="D25" s="51" t="s">
        <v>784</v>
      </c>
      <c r="E25" s="240" t="n">
        <f aca="false">NETWORKDAYS(Итого!C$2,Отчёт!C$2,Итого!C$3)</f>
        <v>18</v>
      </c>
      <c r="F25" s="155" t="n">
        <v>0.5</v>
      </c>
      <c r="G25" s="96" t="n">
        <v>1</v>
      </c>
      <c r="H25" s="97" t="n">
        <f aca="false">G25*F25</f>
        <v>0.5</v>
      </c>
      <c r="I25" s="98" t="n">
        <v>13</v>
      </c>
      <c r="J25" s="99" t="n">
        <f aca="false">H25*E25</f>
        <v>9</v>
      </c>
      <c r="K25" s="129" t="n">
        <v>83</v>
      </c>
      <c r="L25" s="132" t="n">
        <f aca="false">K25*J25</f>
        <v>747</v>
      </c>
      <c r="M25" s="153" t="n">
        <v>43185</v>
      </c>
      <c r="N25" s="51" t="n">
        <f aca="false">18-COUNTIF(O25:AF25,"х")</f>
        <v>13</v>
      </c>
      <c r="O25" s="241" t="n">
        <v>1</v>
      </c>
      <c r="P25" s="241" t="n">
        <v>1</v>
      </c>
      <c r="Q25" s="241" t="n">
        <v>1</v>
      </c>
      <c r="R25" s="241" t="n">
        <v>1</v>
      </c>
      <c r="S25" s="241" t="n">
        <v>1</v>
      </c>
      <c r="T25" s="241" t="n">
        <v>1</v>
      </c>
      <c r="U25" s="241" t="n">
        <v>1</v>
      </c>
      <c r="V25" s="241" t="n">
        <v>1</v>
      </c>
      <c r="W25" s="247" t="s">
        <v>74</v>
      </c>
      <c r="X25" s="247" t="s">
        <v>74</v>
      </c>
      <c r="Y25" s="247" t="s">
        <v>74</v>
      </c>
      <c r="Z25" s="247" t="s">
        <v>74</v>
      </c>
      <c r="AA25" s="247" t="s">
        <v>74</v>
      </c>
      <c r="AB25" s="241" t="n">
        <v>1</v>
      </c>
      <c r="AC25" s="241" t="n">
        <v>1</v>
      </c>
      <c r="AD25" s="241" t="n">
        <v>1</v>
      </c>
      <c r="AE25" s="241" t="n">
        <v>1</v>
      </c>
      <c r="AF25" s="241" t="n">
        <v>1</v>
      </c>
      <c r="AG25" s="82" t="n">
        <f aca="false">COUNTIF(O25:AF25,"=1")</f>
        <v>13</v>
      </c>
      <c r="AH25" s="246" t="n">
        <f aca="false">AG25/N25</f>
        <v>1</v>
      </c>
      <c r="AI25" s="246"/>
      <c r="AJ25" s="26" t="str">
        <f aca="false">IF(OR(AND(E25&gt;0,AH25&gt;0),AND(E25=0,AH25=0)),"-","Что-то не так!")</f>
        <v>-</v>
      </c>
      <c r="AK25" s="115"/>
    </row>
    <row r="26" customFormat="false" ht="12.75" hidden="false" customHeight="true" outlineLevel="0" collapsed="false">
      <c r="A26" s="51" t="n">
        <v>24</v>
      </c>
      <c r="B26" s="9" t="s">
        <v>123</v>
      </c>
      <c r="C26" s="51" t="s">
        <v>22</v>
      </c>
      <c r="D26" s="51" t="s">
        <v>785</v>
      </c>
      <c r="E26" s="240" t="n">
        <f aca="false">NETWORKDAYS(Итого!C$2,Отчёт!C$2,Итого!C$3)</f>
        <v>18</v>
      </c>
      <c r="F26" s="155" t="n">
        <v>0.5</v>
      </c>
      <c r="G26" s="96" t="n">
        <v>1</v>
      </c>
      <c r="H26" s="97" t="n">
        <f aca="false">G26*F26</f>
        <v>0.5</v>
      </c>
      <c r="I26" s="98" t="n">
        <v>13</v>
      </c>
      <c r="J26" s="99" t="n">
        <f aca="false">H26*E26</f>
        <v>9</v>
      </c>
      <c r="K26" s="129" t="n">
        <v>83</v>
      </c>
      <c r="L26" s="132" t="n">
        <f aca="false">K26*J26</f>
        <v>747</v>
      </c>
      <c r="M26" s="153" t="n">
        <v>43185</v>
      </c>
      <c r="N26" s="51" t="n">
        <f aca="false">18-COUNTIF(O26:AF26,"х")</f>
        <v>13</v>
      </c>
      <c r="O26" s="241" t="n">
        <v>1</v>
      </c>
      <c r="P26" s="241" t="n">
        <v>1</v>
      </c>
      <c r="Q26" s="241" t="n">
        <v>1</v>
      </c>
      <c r="R26" s="241" t="n">
        <v>1</v>
      </c>
      <c r="S26" s="241" t="n">
        <v>1</v>
      </c>
      <c r="T26" s="241" t="n">
        <v>1</v>
      </c>
      <c r="U26" s="241" t="n">
        <v>1</v>
      </c>
      <c r="V26" s="241" t="n">
        <v>1</v>
      </c>
      <c r="W26" s="247" t="s">
        <v>74</v>
      </c>
      <c r="X26" s="247" t="s">
        <v>74</v>
      </c>
      <c r="Y26" s="247" t="s">
        <v>74</v>
      </c>
      <c r="Z26" s="247" t="s">
        <v>74</v>
      </c>
      <c r="AA26" s="247" t="s">
        <v>74</v>
      </c>
      <c r="AB26" s="241" t="n">
        <v>1</v>
      </c>
      <c r="AC26" s="241" t="n">
        <v>1</v>
      </c>
      <c r="AD26" s="241" t="n">
        <v>1</v>
      </c>
      <c r="AE26" s="241" t="n">
        <v>1</v>
      </c>
      <c r="AF26" s="241" t="n">
        <v>1</v>
      </c>
      <c r="AG26" s="82" t="n">
        <f aca="false">COUNTIF(O26:AF26,"=1")</f>
        <v>13</v>
      </c>
      <c r="AH26" s="246" t="n">
        <f aca="false">AG26/N26</f>
        <v>1</v>
      </c>
      <c r="AI26" s="246"/>
      <c r="AJ26" s="26" t="str">
        <f aca="false">IF(OR(AND(E26&gt;0,AH26&gt;0),AND(E26=0,AH26=0)),"-","Что-то не так!")</f>
        <v>-</v>
      </c>
      <c r="AK26" s="115"/>
    </row>
    <row r="27" customFormat="false" ht="12.75" hidden="false" customHeight="true" outlineLevel="0" collapsed="false">
      <c r="A27" s="51" t="n">
        <v>25</v>
      </c>
      <c r="B27" s="9" t="s">
        <v>123</v>
      </c>
      <c r="C27" s="51" t="s">
        <v>22</v>
      </c>
      <c r="D27" s="51" t="s">
        <v>786</v>
      </c>
      <c r="E27" s="240" t="n">
        <f aca="false">NETWORKDAYS(Итого!C$2,Отчёт!C$2,Итого!C$3)</f>
        <v>18</v>
      </c>
      <c r="F27" s="155" t="n">
        <v>0.5</v>
      </c>
      <c r="G27" s="96" t="n">
        <v>1</v>
      </c>
      <c r="H27" s="97" t="n">
        <f aca="false">G27*F27</f>
        <v>0.5</v>
      </c>
      <c r="I27" s="98" t="n">
        <v>13</v>
      </c>
      <c r="J27" s="99" t="n">
        <f aca="false">H27*E27</f>
        <v>9</v>
      </c>
      <c r="K27" s="129" t="n">
        <v>83</v>
      </c>
      <c r="L27" s="132" t="n">
        <f aca="false">K27*J27</f>
        <v>747</v>
      </c>
      <c r="M27" s="153" t="n">
        <v>43185</v>
      </c>
      <c r="N27" s="51" t="n">
        <f aca="false">18-COUNTIF(O27:AF27,"х")</f>
        <v>13</v>
      </c>
      <c r="O27" s="241" t="n">
        <v>1</v>
      </c>
      <c r="P27" s="241" t="n">
        <v>1</v>
      </c>
      <c r="Q27" s="241" t="n">
        <v>1</v>
      </c>
      <c r="R27" s="241" t="n">
        <v>1</v>
      </c>
      <c r="S27" s="241" t="n">
        <v>1</v>
      </c>
      <c r="T27" s="241" t="n">
        <v>1</v>
      </c>
      <c r="U27" s="241" t="n">
        <v>1</v>
      </c>
      <c r="V27" s="241" t="n">
        <v>1</v>
      </c>
      <c r="W27" s="247" t="s">
        <v>74</v>
      </c>
      <c r="X27" s="247" t="s">
        <v>74</v>
      </c>
      <c r="Y27" s="247" t="s">
        <v>74</v>
      </c>
      <c r="Z27" s="247" t="s">
        <v>74</v>
      </c>
      <c r="AA27" s="247" t="s">
        <v>74</v>
      </c>
      <c r="AB27" s="241" t="n">
        <v>1</v>
      </c>
      <c r="AC27" s="241" t="n">
        <v>1</v>
      </c>
      <c r="AD27" s="241" t="n">
        <v>0</v>
      </c>
      <c r="AE27" s="241" t="n">
        <v>1</v>
      </c>
      <c r="AF27" s="241" t="n">
        <v>1</v>
      </c>
      <c r="AG27" s="82" t="n">
        <f aca="false">COUNTIF(O27:AF27,"=1")</f>
        <v>12</v>
      </c>
      <c r="AH27" s="246" t="n">
        <f aca="false">AG27/N27</f>
        <v>0.923076923076923</v>
      </c>
      <c r="AI27" s="246" t="s">
        <v>526</v>
      </c>
      <c r="AJ27" s="26" t="str">
        <f aca="false">IF(OR(AND(E27&gt;0,AH27&gt;0),AND(E27=0,AH27=0)),"-","Что-то не так!")</f>
        <v>-</v>
      </c>
      <c r="AK27" s="115"/>
    </row>
    <row r="28" customFormat="false" ht="12.75" hidden="false" customHeight="true" outlineLevel="0" collapsed="false">
      <c r="A28" s="51" t="n">
        <v>26</v>
      </c>
      <c r="B28" s="9" t="s">
        <v>123</v>
      </c>
      <c r="C28" s="51" t="s">
        <v>22</v>
      </c>
      <c r="D28" s="51" t="s">
        <v>787</v>
      </c>
      <c r="E28" s="240" t="n">
        <f aca="false">NETWORKDAYS(Итого!C$2,Отчёт!C$2,Итого!C$3)</f>
        <v>18</v>
      </c>
      <c r="F28" s="155" t="n">
        <v>0.5</v>
      </c>
      <c r="G28" s="96" t="n">
        <v>1</v>
      </c>
      <c r="H28" s="97" t="n">
        <f aca="false">G28*F28</f>
        <v>0.5</v>
      </c>
      <c r="I28" s="98" t="n">
        <v>13</v>
      </c>
      <c r="J28" s="99" t="n">
        <f aca="false">H28*E28</f>
        <v>9</v>
      </c>
      <c r="K28" s="129" t="n">
        <v>83</v>
      </c>
      <c r="L28" s="132" t="n">
        <f aca="false">K28*J28</f>
        <v>747</v>
      </c>
      <c r="M28" s="153" t="n">
        <v>43185</v>
      </c>
      <c r="N28" s="51" t="n">
        <f aca="false">18-COUNTIF(O28:AF28,"х")</f>
        <v>13</v>
      </c>
      <c r="O28" s="241" t="n">
        <v>1</v>
      </c>
      <c r="P28" s="241" t="n">
        <v>1</v>
      </c>
      <c r="Q28" s="241" t="n">
        <v>1</v>
      </c>
      <c r="R28" s="241" t="n">
        <v>1</v>
      </c>
      <c r="S28" s="241" t="n">
        <v>1</v>
      </c>
      <c r="T28" s="241" t="n">
        <v>1</v>
      </c>
      <c r="U28" s="241" t="n">
        <v>1</v>
      </c>
      <c r="V28" s="241" t="n">
        <v>1</v>
      </c>
      <c r="W28" s="247" t="s">
        <v>74</v>
      </c>
      <c r="X28" s="247" t="s">
        <v>74</v>
      </c>
      <c r="Y28" s="247" t="s">
        <v>74</v>
      </c>
      <c r="Z28" s="247" t="s">
        <v>74</v>
      </c>
      <c r="AA28" s="247" t="s">
        <v>74</v>
      </c>
      <c r="AB28" s="241" t="n">
        <v>1</v>
      </c>
      <c r="AC28" s="241" t="n">
        <v>1</v>
      </c>
      <c r="AD28" s="241" t="n">
        <v>1</v>
      </c>
      <c r="AE28" s="241" t="n">
        <v>1</v>
      </c>
      <c r="AF28" s="241" t="n">
        <v>1</v>
      </c>
      <c r="AG28" s="82" t="n">
        <f aca="false">COUNTIF(O28:AF28,"=1")</f>
        <v>13</v>
      </c>
      <c r="AH28" s="246" t="n">
        <f aca="false">AG28/N28</f>
        <v>1</v>
      </c>
      <c r="AI28" s="246"/>
      <c r="AJ28" s="26" t="str">
        <f aca="false">IF(OR(AND(E28&gt;0,AH28&gt;0),AND(E28=0,AH28=0)),"-","Что-то не так!")</f>
        <v>-</v>
      </c>
      <c r="AK28" s="115"/>
    </row>
    <row r="29" customFormat="false" ht="12.75" hidden="false" customHeight="true" outlineLevel="0" collapsed="false">
      <c r="A29" s="51" t="n">
        <v>27</v>
      </c>
      <c r="B29" s="9" t="s">
        <v>123</v>
      </c>
      <c r="C29" s="51" t="s">
        <v>22</v>
      </c>
      <c r="D29" s="51" t="s">
        <v>788</v>
      </c>
      <c r="E29" s="240" t="n">
        <f aca="false">NETWORKDAYS(Итого!C$2,Отчёт!C$2,Итого!C$3)</f>
        <v>18</v>
      </c>
      <c r="F29" s="155" t="n">
        <v>0.5</v>
      </c>
      <c r="G29" s="96" t="n">
        <v>1</v>
      </c>
      <c r="H29" s="97" t="n">
        <f aca="false">G29*F29</f>
        <v>0.5</v>
      </c>
      <c r="I29" s="98" t="n">
        <v>13</v>
      </c>
      <c r="J29" s="99" t="n">
        <f aca="false">H29*E29</f>
        <v>9</v>
      </c>
      <c r="K29" s="129" t="n">
        <v>83</v>
      </c>
      <c r="L29" s="132" t="n">
        <f aca="false">K29*J29</f>
        <v>747</v>
      </c>
      <c r="M29" s="153" t="n">
        <v>43185</v>
      </c>
      <c r="N29" s="51" t="n">
        <f aca="false">18-COUNTIF(O29:AF29,"х")</f>
        <v>13</v>
      </c>
      <c r="O29" s="241" t="n">
        <v>1</v>
      </c>
      <c r="P29" s="241" t="n">
        <v>1</v>
      </c>
      <c r="Q29" s="241" t="n">
        <v>1</v>
      </c>
      <c r="R29" s="241" t="n">
        <v>1</v>
      </c>
      <c r="S29" s="241" t="n">
        <v>1</v>
      </c>
      <c r="T29" s="241" t="n">
        <v>1</v>
      </c>
      <c r="U29" s="241" t="n">
        <v>1</v>
      </c>
      <c r="V29" s="241" t="n">
        <v>1</v>
      </c>
      <c r="W29" s="247" t="s">
        <v>74</v>
      </c>
      <c r="X29" s="247" t="s">
        <v>74</v>
      </c>
      <c r="Y29" s="247" t="s">
        <v>74</v>
      </c>
      <c r="Z29" s="247" t="s">
        <v>74</v>
      </c>
      <c r="AA29" s="247" t="s">
        <v>74</v>
      </c>
      <c r="AB29" s="241" t="n">
        <v>1</v>
      </c>
      <c r="AC29" s="241" t="n">
        <v>1</v>
      </c>
      <c r="AD29" s="241" t="n">
        <v>1</v>
      </c>
      <c r="AE29" s="241" t="n">
        <v>1</v>
      </c>
      <c r="AF29" s="241" t="n">
        <v>1</v>
      </c>
      <c r="AG29" s="82" t="n">
        <f aca="false">COUNTIF(O29:AF29,"=1")</f>
        <v>13</v>
      </c>
      <c r="AH29" s="246" t="n">
        <f aca="false">AG29/N29</f>
        <v>1</v>
      </c>
      <c r="AI29" s="246"/>
      <c r="AJ29" s="26" t="str">
        <f aca="false">IF(OR(AND(E29&gt;0,AH29&gt;0),AND(E29=0,AH29=0)),"-","Что-то не так!")</f>
        <v>-</v>
      </c>
      <c r="AK29" s="115"/>
    </row>
    <row r="30" customFormat="false" ht="12.75" hidden="false" customHeight="true" outlineLevel="0" collapsed="false">
      <c r="A30" s="51" t="n">
        <v>28</v>
      </c>
      <c r="B30" s="9" t="s">
        <v>123</v>
      </c>
      <c r="C30" s="51" t="s">
        <v>22</v>
      </c>
      <c r="D30" s="51" t="s">
        <v>789</v>
      </c>
      <c r="E30" s="240" t="n">
        <f aca="false">NETWORKDAYS(Итого!C$2,Отчёт!C$2,Итого!C$3)</f>
        <v>18</v>
      </c>
      <c r="F30" s="155" t="n">
        <v>0.5</v>
      </c>
      <c r="G30" s="96" t="n">
        <v>1</v>
      </c>
      <c r="H30" s="97" t="n">
        <f aca="false">G30*F30</f>
        <v>0.5</v>
      </c>
      <c r="I30" s="98" t="n">
        <v>13</v>
      </c>
      <c r="J30" s="99" t="n">
        <f aca="false">H30*E30</f>
        <v>9</v>
      </c>
      <c r="K30" s="129" t="n">
        <v>83</v>
      </c>
      <c r="L30" s="132" t="n">
        <f aca="false">K30*J30</f>
        <v>747</v>
      </c>
      <c r="M30" s="153" t="n">
        <v>43185</v>
      </c>
      <c r="N30" s="51" t="n">
        <f aca="false">18-COUNTIF(O30:AF30,"х")</f>
        <v>13</v>
      </c>
      <c r="O30" s="241" t="n">
        <v>1</v>
      </c>
      <c r="P30" s="241" t="n">
        <v>1</v>
      </c>
      <c r="Q30" s="241" t="n">
        <v>1</v>
      </c>
      <c r="R30" s="241" t="n">
        <v>1</v>
      </c>
      <c r="S30" s="241" t="n">
        <v>1</v>
      </c>
      <c r="T30" s="241" t="n">
        <v>1</v>
      </c>
      <c r="U30" s="241" t="n">
        <v>1</v>
      </c>
      <c r="V30" s="241" t="n">
        <v>1</v>
      </c>
      <c r="W30" s="247" t="s">
        <v>74</v>
      </c>
      <c r="X30" s="247" t="s">
        <v>74</v>
      </c>
      <c r="Y30" s="247" t="s">
        <v>74</v>
      </c>
      <c r="Z30" s="247" t="s">
        <v>74</v>
      </c>
      <c r="AA30" s="247" t="s">
        <v>74</v>
      </c>
      <c r="AB30" s="241" t="n">
        <v>1</v>
      </c>
      <c r="AC30" s="241" t="n">
        <v>1</v>
      </c>
      <c r="AD30" s="241" t="n">
        <v>1</v>
      </c>
      <c r="AE30" s="241" t="n">
        <v>1</v>
      </c>
      <c r="AF30" s="241" t="n">
        <v>0</v>
      </c>
      <c r="AG30" s="82" t="n">
        <f aca="false">COUNTIF(O30:AF30,"=1")</f>
        <v>12</v>
      </c>
      <c r="AH30" s="246" t="n">
        <f aca="false">AG30/N30</f>
        <v>0.923076923076923</v>
      </c>
      <c r="AI30" s="246" t="s">
        <v>224</v>
      </c>
      <c r="AJ30" s="26" t="str">
        <f aca="false">IF(OR(AND(E30&gt;0,AH30&gt;0),AND(E30=0,AH30=0)),"-","Что-то не так!")</f>
        <v>-</v>
      </c>
      <c r="AK30" s="115"/>
    </row>
    <row r="31" customFormat="false" ht="12.75" hidden="false" customHeight="true" outlineLevel="0" collapsed="false">
      <c r="A31" s="51" t="n">
        <v>29</v>
      </c>
      <c r="B31" s="9" t="s">
        <v>123</v>
      </c>
      <c r="C31" s="51" t="s">
        <v>22</v>
      </c>
      <c r="D31" s="51" t="s">
        <v>790</v>
      </c>
      <c r="E31" s="240" t="n">
        <f aca="false">NETWORKDAYS(Итого!C$2,Отчёт!C$2,Итого!C$3)</f>
        <v>18</v>
      </c>
      <c r="F31" s="155" t="n">
        <v>0.5</v>
      </c>
      <c r="G31" s="96" t="n">
        <v>1</v>
      </c>
      <c r="H31" s="97" t="n">
        <f aca="false">G31*F31</f>
        <v>0.5</v>
      </c>
      <c r="I31" s="98" t="n">
        <v>13</v>
      </c>
      <c r="J31" s="99" t="n">
        <f aca="false">H31*E31</f>
        <v>9</v>
      </c>
      <c r="K31" s="129" t="n">
        <v>83</v>
      </c>
      <c r="L31" s="132" t="n">
        <f aca="false">K31*J31</f>
        <v>747</v>
      </c>
      <c r="M31" s="153" t="n">
        <v>43185</v>
      </c>
      <c r="N31" s="51" t="n">
        <f aca="false">18-COUNTIF(O31:AF31,"х")</f>
        <v>13</v>
      </c>
      <c r="O31" s="241" t="n">
        <v>0</v>
      </c>
      <c r="P31" s="241" t="n">
        <v>1</v>
      </c>
      <c r="Q31" s="241" t="n">
        <v>1</v>
      </c>
      <c r="R31" s="241" t="n">
        <v>1</v>
      </c>
      <c r="S31" s="241" t="n">
        <v>1</v>
      </c>
      <c r="T31" s="241" t="n">
        <v>1</v>
      </c>
      <c r="U31" s="241" t="n">
        <v>1</v>
      </c>
      <c r="V31" s="241" t="n">
        <v>1</v>
      </c>
      <c r="W31" s="247" t="s">
        <v>74</v>
      </c>
      <c r="X31" s="247" t="s">
        <v>74</v>
      </c>
      <c r="Y31" s="247" t="s">
        <v>74</v>
      </c>
      <c r="Z31" s="247" t="s">
        <v>74</v>
      </c>
      <c r="AA31" s="247" t="s">
        <v>74</v>
      </c>
      <c r="AB31" s="241" t="n">
        <v>1</v>
      </c>
      <c r="AC31" s="241" t="n">
        <v>1</v>
      </c>
      <c r="AD31" s="241" t="n">
        <v>1</v>
      </c>
      <c r="AE31" s="241" t="n">
        <v>1</v>
      </c>
      <c r="AF31" s="241" t="n">
        <v>1</v>
      </c>
      <c r="AG31" s="82" t="n">
        <f aca="false">COUNTIF(O31:AF31,"=1")</f>
        <v>12</v>
      </c>
      <c r="AH31" s="246" t="n">
        <f aca="false">AG31/N31</f>
        <v>0.923076923076923</v>
      </c>
      <c r="AI31" s="246" t="s">
        <v>791</v>
      </c>
      <c r="AJ31" s="26" t="str">
        <f aca="false">IF(OR(AND(E31&gt;0,AH31&gt;0),AND(E31=0,AH31=0)),"-","Что-то не так!")</f>
        <v>-</v>
      </c>
      <c r="AK31" s="115"/>
    </row>
    <row r="32" customFormat="false" ht="12.75" hidden="false" customHeight="true" outlineLevel="0" collapsed="false">
      <c r="A32" s="51" t="n">
        <v>30</v>
      </c>
      <c r="B32" s="9" t="s">
        <v>123</v>
      </c>
      <c r="C32" s="51" t="s">
        <v>22</v>
      </c>
      <c r="D32" s="51" t="s">
        <v>792</v>
      </c>
      <c r="E32" s="240" t="n">
        <f aca="false">NETWORKDAYS(Итого!C$2,Отчёт!C$2,Итого!C$3)</f>
        <v>18</v>
      </c>
      <c r="F32" s="155" t="n">
        <v>0.5</v>
      </c>
      <c r="G32" s="96" t="n">
        <v>1</v>
      </c>
      <c r="H32" s="97" t="n">
        <f aca="false">G32*F32</f>
        <v>0.5</v>
      </c>
      <c r="I32" s="98" t="n">
        <v>13</v>
      </c>
      <c r="J32" s="99" t="n">
        <f aca="false">H32*E32</f>
        <v>9</v>
      </c>
      <c r="K32" s="129" t="n">
        <v>83</v>
      </c>
      <c r="L32" s="132" t="n">
        <f aca="false">K32*J32</f>
        <v>747</v>
      </c>
      <c r="M32" s="153" t="n">
        <v>43185</v>
      </c>
      <c r="N32" s="51" t="n">
        <f aca="false">18-COUNTIF(O32:AF32,"х")</f>
        <v>13</v>
      </c>
      <c r="O32" s="241" t="n">
        <v>1</v>
      </c>
      <c r="P32" s="241" t="n">
        <v>1</v>
      </c>
      <c r="Q32" s="241" t="n">
        <v>1</v>
      </c>
      <c r="R32" s="241" t="n">
        <v>1</v>
      </c>
      <c r="S32" s="241" t="n">
        <v>1</v>
      </c>
      <c r="T32" s="241" t="n">
        <v>1</v>
      </c>
      <c r="U32" s="241" t="n">
        <v>1</v>
      </c>
      <c r="V32" s="241" t="n">
        <v>1</v>
      </c>
      <c r="W32" s="247" t="s">
        <v>74</v>
      </c>
      <c r="X32" s="247" t="s">
        <v>74</v>
      </c>
      <c r="Y32" s="247" t="s">
        <v>74</v>
      </c>
      <c r="Z32" s="247" t="s">
        <v>74</v>
      </c>
      <c r="AA32" s="247" t="s">
        <v>74</v>
      </c>
      <c r="AB32" s="241" t="n">
        <v>1</v>
      </c>
      <c r="AC32" s="241" t="n">
        <v>1</v>
      </c>
      <c r="AD32" s="241" t="n">
        <v>1</v>
      </c>
      <c r="AE32" s="241" t="n">
        <v>1</v>
      </c>
      <c r="AF32" s="241" t="n">
        <v>1</v>
      </c>
      <c r="AG32" s="82" t="n">
        <f aca="false">COUNTIF(O32:AF32,"=1")</f>
        <v>13</v>
      </c>
      <c r="AH32" s="246" t="n">
        <f aca="false">AG32/N32</f>
        <v>1</v>
      </c>
      <c r="AI32" s="246"/>
      <c r="AJ32" s="26" t="str">
        <f aca="false">IF(OR(AND(E32&gt;0,AH32&gt;0),AND(E32=0,AH32=0)),"-","Что-то не так!")</f>
        <v>-</v>
      </c>
      <c r="AK32" s="115"/>
    </row>
    <row r="33" customFormat="false" ht="12.75" hidden="false" customHeight="true" outlineLevel="0" collapsed="false">
      <c r="A33" s="51" t="n">
        <v>31</v>
      </c>
      <c r="B33" s="9" t="s">
        <v>123</v>
      </c>
      <c r="C33" s="51" t="s">
        <v>22</v>
      </c>
      <c r="D33" s="51" t="s">
        <v>793</v>
      </c>
      <c r="E33" s="240" t="n">
        <f aca="false">NETWORKDAYS(Итого!C$2,Отчёт!C$2,Итого!C$3)</f>
        <v>18</v>
      </c>
      <c r="F33" s="155" t="n">
        <v>0.5</v>
      </c>
      <c r="G33" s="96" t="n">
        <v>1</v>
      </c>
      <c r="H33" s="97" t="n">
        <f aca="false">G33*F33</f>
        <v>0.5</v>
      </c>
      <c r="I33" s="98" t="n">
        <v>13</v>
      </c>
      <c r="J33" s="99" t="n">
        <f aca="false">H33*E33</f>
        <v>9</v>
      </c>
      <c r="K33" s="129" t="n">
        <v>83</v>
      </c>
      <c r="L33" s="132" t="n">
        <f aca="false">K33*J33</f>
        <v>747</v>
      </c>
      <c r="M33" s="153" t="n">
        <v>43185</v>
      </c>
      <c r="N33" s="51" t="n">
        <f aca="false">18-COUNTIF(O33:AF33,"х")</f>
        <v>13</v>
      </c>
      <c r="O33" s="241" t="n">
        <v>1</v>
      </c>
      <c r="P33" s="241" t="n">
        <v>1</v>
      </c>
      <c r="Q33" s="241" t="n">
        <v>1</v>
      </c>
      <c r="R33" s="241" t="n">
        <v>1</v>
      </c>
      <c r="S33" s="241" t="n">
        <v>1</v>
      </c>
      <c r="T33" s="241" t="n">
        <v>1</v>
      </c>
      <c r="U33" s="241" t="n">
        <v>1</v>
      </c>
      <c r="V33" s="241" t="n">
        <v>0</v>
      </c>
      <c r="W33" s="247" t="s">
        <v>74</v>
      </c>
      <c r="X33" s="247" t="s">
        <v>74</v>
      </c>
      <c r="Y33" s="247" t="s">
        <v>74</v>
      </c>
      <c r="Z33" s="247" t="s">
        <v>74</v>
      </c>
      <c r="AA33" s="247" t="s">
        <v>74</v>
      </c>
      <c r="AB33" s="241" t="n">
        <v>1</v>
      </c>
      <c r="AC33" s="241" t="n">
        <v>1</v>
      </c>
      <c r="AD33" s="241" t="n">
        <v>1</v>
      </c>
      <c r="AE33" s="241" t="n">
        <v>1</v>
      </c>
      <c r="AF33" s="241" t="n">
        <v>1</v>
      </c>
      <c r="AG33" s="82" t="n">
        <f aca="false">COUNTIF(O33:AF33,"=1")</f>
        <v>12</v>
      </c>
      <c r="AH33" s="246" t="n">
        <f aca="false">AG33/N33</f>
        <v>0.923076923076923</v>
      </c>
      <c r="AI33" s="246" t="s">
        <v>90</v>
      </c>
      <c r="AJ33" s="26" t="str">
        <f aca="false">IF(OR(AND(E33&gt;0,AH33&gt;0),AND(E33=0,AH33=0)),"-","Что-то не так!")</f>
        <v>-</v>
      </c>
      <c r="AK33" s="115"/>
    </row>
    <row r="34" customFormat="false" ht="12.75" hidden="false" customHeight="true" outlineLevel="0" collapsed="false">
      <c r="A34" s="51" t="n">
        <v>32</v>
      </c>
      <c r="B34" s="9" t="s">
        <v>123</v>
      </c>
      <c r="C34" s="51" t="s">
        <v>22</v>
      </c>
      <c r="D34" s="51" t="s">
        <v>794</v>
      </c>
      <c r="E34" s="240" t="n">
        <f aca="false">NETWORKDAYS(Итого!C$2,Отчёт!C$2,Итого!C$3)</f>
        <v>18</v>
      </c>
      <c r="F34" s="155" t="n">
        <v>0.5</v>
      </c>
      <c r="G34" s="96" t="n">
        <v>1</v>
      </c>
      <c r="H34" s="97" t="n">
        <f aca="false">G34*F34</f>
        <v>0.5</v>
      </c>
      <c r="I34" s="98" t="n">
        <v>13</v>
      </c>
      <c r="J34" s="99" t="n">
        <f aca="false">H34*E34</f>
        <v>9</v>
      </c>
      <c r="K34" s="129" t="n">
        <v>83</v>
      </c>
      <c r="L34" s="132" t="n">
        <f aca="false">K34*J34</f>
        <v>747</v>
      </c>
      <c r="M34" s="153" t="n">
        <v>43185</v>
      </c>
      <c r="N34" s="51" t="n">
        <f aca="false">18-COUNTIF(O34:AF34,"х")</f>
        <v>13</v>
      </c>
      <c r="O34" s="241" t="n">
        <v>1</v>
      </c>
      <c r="P34" s="241" t="n">
        <v>1</v>
      </c>
      <c r="Q34" s="241" t="n">
        <v>1</v>
      </c>
      <c r="R34" s="241" t="n">
        <v>1</v>
      </c>
      <c r="S34" s="241" t="n">
        <v>1</v>
      </c>
      <c r="T34" s="241" t="n">
        <v>1</v>
      </c>
      <c r="U34" s="241" t="n">
        <v>1</v>
      </c>
      <c r="V34" s="241" t="n">
        <v>1</v>
      </c>
      <c r="W34" s="247" t="s">
        <v>74</v>
      </c>
      <c r="X34" s="247" t="s">
        <v>74</v>
      </c>
      <c r="Y34" s="247" t="s">
        <v>74</v>
      </c>
      <c r="Z34" s="247" t="s">
        <v>74</v>
      </c>
      <c r="AA34" s="247" t="s">
        <v>74</v>
      </c>
      <c r="AB34" s="241" t="n">
        <v>1</v>
      </c>
      <c r="AC34" s="241" t="n">
        <v>1</v>
      </c>
      <c r="AD34" s="241" t="n">
        <v>1</v>
      </c>
      <c r="AE34" s="241" t="n">
        <v>1</v>
      </c>
      <c r="AF34" s="241" t="n">
        <v>1</v>
      </c>
      <c r="AG34" s="82" t="n">
        <f aca="false">COUNTIF(O34:AF34,"=1")</f>
        <v>13</v>
      </c>
      <c r="AH34" s="246" t="n">
        <f aca="false">AG34/N34</f>
        <v>1</v>
      </c>
      <c r="AI34" s="246"/>
      <c r="AJ34" s="26" t="str">
        <f aca="false">IF(OR(AND(E34&gt;0,AH34&gt;0),AND(E34=0,AH34=0)),"-","Что-то не так!")</f>
        <v>-</v>
      </c>
      <c r="AK34" s="115"/>
    </row>
    <row r="35" customFormat="false" ht="12.75" hidden="false" customHeight="true" outlineLevel="0" collapsed="false">
      <c r="A35" s="51" t="n">
        <v>32</v>
      </c>
      <c r="B35" s="9" t="s">
        <v>123</v>
      </c>
      <c r="C35" s="51" t="s">
        <v>22</v>
      </c>
      <c r="D35" s="51" t="s">
        <v>795</v>
      </c>
      <c r="E35" s="240" t="n">
        <f aca="false">NETWORKDAYS(Итого!C$2,Отчёт!C$2,Итого!C$3)</f>
        <v>18</v>
      </c>
      <c r="F35" s="155" t="n">
        <v>0.5</v>
      </c>
      <c r="G35" s="96" t="n">
        <v>1</v>
      </c>
      <c r="H35" s="97" t="n">
        <f aca="false">G35*F35</f>
        <v>0.5</v>
      </c>
      <c r="I35" s="98" t="n">
        <v>13</v>
      </c>
      <c r="J35" s="99" t="n">
        <f aca="false">H35*E35</f>
        <v>9</v>
      </c>
      <c r="K35" s="129" t="n">
        <v>83</v>
      </c>
      <c r="L35" s="132" t="n">
        <f aca="false">K35*J35</f>
        <v>747</v>
      </c>
      <c r="M35" s="153" t="n">
        <v>43185</v>
      </c>
      <c r="N35" s="51" t="n">
        <f aca="false">18-COUNTIF(O35:AF35,"х")</f>
        <v>13</v>
      </c>
      <c r="O35" s="241" t="n">
        <v>1</v>
      </c>
      <c r="P35" s="241" t="n">
        <v>1</v>
      </c>
      <c r="Q35" s="241" t="n">
        <v>1</v>
      </c>
      <c r="R35" s="241" t="n">
        <v>1</v>
      </c>
      <c r="S35" s="241" t="n">
        <v>1</v>
      </c>
      <c r="T35" s="241" t="n">
        <v>1</v>
      </c>
      <c r="U35" s="241" t="n">
        <v>1</v>
      </c>
      <c r="V35" s="241" t="n">
        <v>1</v>
      </c>
      <c r="W35" s="247" t="s">
        <v>74</v>
      </c>
      <c r="X35" s="247" t="s">
        <v>74</v>
      </c>
      <c r="Y35" s="247" t="s">
        <v>74</v>
      </c>
      <c r="Z35" s="247" t="s">
        <v>74</v>
      </c>
      <c r="AA35" s="247" t="s">
        <v>74</v>
      </c>
      <c r="AB35" s="241" t="n">
        <v>1</v>
      </c>
      <c r="AC35" s="241" t="n">
        <v>1</v>
      </c>
      <c r="AD35" s="241" t="n">
        <v>1</v>
      </c>
      <c r="AE35" s="241" t="n">
        <v>0</v>
      </c>
      <c r="AF35" s="241" t="n">
        <v>1</v>
      </c>
      <c r="AG35" s="82" t="n">
        <f aca="false">COUNTIF(O35:AF35,"=1")</f>
        <v>12</v>
      </c>
      <c r="AH35" s="246" t="n">
        <f aca="false">AG35/N35</f>
        <v>0.923076923076923</v>
      </c>
      <c r="AI35" s="246" t="s">
        <v>262</v>
      </c>
      <c r="AJ35" s="26" t="str">
        <f aca="false">IF(OR(AND(E35&gt;0,AH35&gt;0),AND(E35=0,AH35=0)),"-","Что-то не так!")</f>
        <v>-</v>
      </c>
      <c r="AK35" s="115"/>
    </row>
    <row r="36" customFormat="false" ht="12.75" hidden="false" customHeight="true" outlineLevel="0" collapsed="false">
      <c r="A36" s="51" t="n">
        <v>32</v>
      </c>
      <c r="B36" s="9" t="s">
        <v>123</v>
      </c>
      <c r="C36" s="51" t="s">
        <v>22</v>
      </c>
      <c r="D36" s="51" t="s">
        <v>796</v>
      </c>
      <c r="E36" s="240" t="n">
        <f aca="false">NETWORKDAYS(Итого!C$2,Отчёт!C$2,Итого!C$3)</f>
        <v>18</v>
      </c>
      <c r="F36" s="155" t="n">
        <v>0.5</v>
      </c>
      <c r="G36" s="96" t="n">
        <v>1</v>
      </c>
      <c r="H36" s="97" t="n">
        <f aca="false">G36*F36</f>
        <v>0.5</v>
      </c>
      <c r="I36" s="98" t="n">
        <v>13</v>
      </c>
      <c r="J36" s="99" t="n">
        <f aca="false">H36*E36</f>
        <v>9</v>
      </c>
      <c r="K36" s="129" t="n">
        <v>83</v>
      </c>
      <c r="L36" s="132" t="n">
        <f aca="false">K36*J36</f>
        <v>747</v>
      </c>
      <c r="M36" s="153" t="n">
        <v>43185</v>
      </c>
      <c r="N36" s="51" t="n">
        <f aca="false">18-COUNTIF(O36:AF36,"х")</f>
        <v>13</v>
      </c>
      <c r="O36" s="241" t="n">
        <v>1</v>
      </c>
      <c r="P36" s="241" t="n">
        <v>1</v>
      </c>
      <c r="Q36" s="241" t="n">
        <v>1</v>
      </c>
      <c r="R36" s="241" t="n">
        <v>1</v>
      </c>
      <c r="S36" s="241" t="n">
        <v>1</v>
      </c>
      <c r="T36" s="241" t="n">
        <v>1</v>
      </c>
      <c r="U36" s="241" t="n">
        <v>1</v>
      </c>
      <c r="V36" s="241" t="n">
        <v>1</v>
      </c>
      <c r="W36" s="247" t="s">
        <v>74</v>
      </c>
      <c r="X36" s="247" t="s">
        <v>74</v>
      </c>
      <c r="Y36" s="247" t="s">
        <v>74</v>
      </c>
      <c r="Z36" s="247" t="s">
        <v>74</v>
      </c>
      <c r="AA36" s="247" t="s">
        <v>74</v>
      </c>
      <c r="AB36" s="241" t="n">
        <v>1</v>
      </c>
      <c r="AC36" s="241" t="n">
        <v>1</v>
      </c>
      <c r="AD36" s="241" t="n">
        <v>1</v>
      </c>
      <c r="AE36" s="241" t="n">
        <v>1</v>
      </c>
      <c r="AF36" s="241" t="n">
        <v>1</v>
      </c>
      <c r="AG36" s="82" t="n">
        <f aca="false">COUNTIF(O36:AF36,"=1")</f>
        <v>13</v>
      </c>
      <c r="AH36" s="246" t="n">
        <f aca="false">AG36/N36</f>
        <v>1</v>
      </c>
      <c r="AI36" s="246"/>
      <c r="AJ36" s="26" t="str">
        <f aca="false">IF(OR(AND(E36&gt;0,AH36&gt;0),AND(E36=0,AH36=0)),"-","Что-то не так!")</f>
        <v>-</v>
      </c>
      <c r="AK36" s="115"/>
    </row>
    <row r="37" customFormat="false" ht="12.75" hidden="false" customHeight="true" outlineLevel="0" collapsed="false">
      <c r="A37" s="51" t="n">
        <v>32</v>
      </c>
      <c r="B37" s="9" t="s">
        <v>123</v>
      </c>
      <c r="C37" s="51" t="s">
        <v>22</v>
      </c>
      <c r="D37" s="51" t="s">
        <v>797</v>
      </c>
      <c r="E37" s="240" t="n">
        <f aca="false">NETWORKDAYS(Итого!C$2,Отчёт!C$2,Итого!C$3)</f>
        <v>18</v>
      </c>
      <c r="F37" s="155" t="n">
        <v>0.5</v>
      </c>
      <c r="G37" s="96" t="n">
        <v>1</v>
      </c>
      <c r="H37" s="97" t="n">
        <f aca="false">G37*F37</f>
        <v>0.5</v>
      </c>
      <c r="I37" s="98" t="n">
        <v>13</v>
      </c>
      <c r="J37" s="99" t="n">
        <f aca="false">H37*E37</f>
        <v>9</v>
      </c>
      <c r="K37" s="129" t="n">
        <v>83</v>
      </c>
      <c r="L37" s="132" t="n">
        <f aca="false">K37*J37</f>
        <v>747</v>
      </c>
      <c r="M37" s="153" t="n">
        <v>43185</v>
      </c>
      <c r="N37" s="51" t="n">
        <f aca="false">18-COUNTIF(O37:AF37,"х")</f>
        <v>13</v>
      </c>
      <c r="O37" s="241" t="n">
        <v>1</v>
      </c>
      <c r="P37" s="241" t="n">
        <v>1</v>
      </c>
      <c r="Q37" s="241" t="n">
        <v>1</v>
      </c>
      <c r="R37" s="241" t="n">
        <v>1</v>
      </c>
      <c r="S37" s="241" t="n">
        <v>1</v>
      </c>
      <c r="T37" s="241" t="n">
        <v>1</v>
      </c>
      <c r="U37" s="241" t="n">
        <v>1</v>
      </c>
      <c r="V37" s="241" t="n">
        <v>1</v>
      </c>
      <c r="W37" s="247" t="s">
        <v>74</v>
      </c>
      <c r="X37" s="247" t="s">
        <v>74</v>
      </c>
      <c r="Y37" s="247" t="s">
        <v>74</v>
      </c>
      <c r="Z37" s="247" t="s">
        <v>74</v>
      </c>
      <c r="AA37" s="247" t="s">
        <v>74</v>
      </c>
      <c r="AB37" s="241" t="n">
        <v>1</v>
      </c>
      <c r="AC37" s="241" t="n">
        <v>1</v>
      </c>
      <c r="AD37" s="241" t="n">
        <v>1</v>
      </c>
      <c r="AE37" s="241" t="n">
        <v>1</v>
      </c>
      <c r="AF37" s="241" t="n">
        <v>1</v>
      </c>
      <c r="AG37" s="82" t="n">
        <f aca="false">COUNTIF(O37:AF37,"=1")</f>
        <v>13</v>
      </c>
      <c r="AH37" s="246" t="n">
        <f aca="false">AG37/N37</f>
        <v>1</v>
      </c>
      <c r="AI37" s="246"/>
      <c r="AJ37" s="26" t="str">
        <f aca="false">IF(OR(AND(E37&gt;0,AH37&gt;0),AND(E37=0,AH37=0)),"-","Что-то не так!")</f>
        <v>-</v>
      </c>
      <c r="AK37" s="115"/>
    </row>
    <row r="38" customFormat="false" ht="12.75" hidden="false" customHeight="true" outlineLevel="0" collapsed="false">
      <c r="A38" s="51" t="n">
        <v>32</v>
      </c>
      <c r="B38" s="9" t="s">
        <v>123</v>
      </c>
      <c r="C38" s="51" t="s">
        <v>22</v>
      </c>
      <c r="D38" s="51" t="s">
        <v>798</v>
      </c>
      <c r="E38" s="240" t="n">
        <f aca="false">NETWORKDAYS(Итого!C$2,Отчёт!C$2,Итого!C$3)</f>
        <v>18</v>
      </c>
      <c r="F38" s="155" t="n">
        <v>0.5</v>
      </c>
      <c r="G38" s="96" t="n">
        <v>1</v>
      </c>
      <c r="H38" s="97" t="n">
        <f aca="false">G38*F38</f>
        <v>0.5</v>
      </c>
      <c r="I38" s="98" t="n">
        <v>13</v>
      </c>
      <c r="J38" s="99" t="n">
        <f aca="false">H38*E38</f>
        <v>9</v>
      </c>
      <c r="K38" s="129" t="n">
        <v>83</v>
      </c>
      <c r="L38" s="132" t="n">
        <f aca="false">K38*J38</f>
        <v>747</v>
      </c>
      <c r="M38" s="153" t="n">
        <v>43185</v>
      </c>
      <c r="N38" s="51" t="n">
        <f aca="false">18-COUNTIF(O38:AF38,"х")</f>
        <v>13</v>
      </c>
      <c r="O38" s="241" t="n">
        <v>1</v>
      </c>
      <c r="P38" s="241" t="n">
        <v>1</v>
      </c>
      <c r="Q38" s="241" t="n">
        <v>1</v>
      </c>
      <c r="R38" s="241" t="n">
        <v>1</v>
      </c>
      <c r="S38" s="241" t="n">
        <v>1</v>
      </c>
      <c r="T38" s="241" t="n">
        <v>0</v>
      </c>
      <c r="U38" s="241" t="n">
        <v>1</v>
      </c>
      <c r="V38" s="241" t="n">
        <v>1</v>
      </c>
      <c r="W38" s="247" t="s">
        <v>74</v>
      </c>
      <c r="X38" s="247" t="s">
        <v>74</v>
      </c>
      <c r="Y38" s="247" t="s">
        <v>74</v>
      </c>
      <c r="Z38" s="247" t="s">
        <v>74</v>
      </c>
      <c r="AA38" s="247" t="s">
        <v>74</v>
      </c>
      <c r="AB38" s="241" t="n">
        <v>1</v>
      </c>
      <c r="AC38" s="241" t="n">
        <v>1</v>
      </c>
      <c r="AD38" s="241" t="n">
        <v>1</v>
      </c>
      <c r="AE38" s="241" t="n">
        <v>1</v>
      </c>
      <c r="AF38" s="241" t="n">
        <v>1</v>
      </c>
      <c r="AG38" s="82" t="n">
        <f aca="false">COUNTIF(O38:AF38,"=1")</f>
        <v>12</v>
      </c>
      <c r="AH38" s="246" t="n">
        <f aca="false">AG38/N38</f>
        <v>0.923076923076923</v>
      </c>
      <c r="AI38" s="246" t="s">
        <v>144</v>
      </c>
      <c r="AJ38" s="26" t="str">
        <f aca="false">IF(OR(AND(E38&gt;0,AH38&gt;0),AND(E38=0,AH38=0)),"-","Что-то не так!")</f>
        <v>-</v>
      </c>
      <c r="AK38" s="115"/>
    </row>
    <row r="39" customFormat="false" ht="12.75" hidden="false" customHeight="true" outlineLevel="0" collapsed="false">
      <c r="A39" s="51" t="n">
        <v>32</v>
      </c>
      <c r="B39" s="9" t="s">
        <v>123</v>
      </c>
      <c r="C39" s="51" t="s">
        <v>22</v>
      </c>
      <c r="D39" s="51" t="s">
        <v>799</v>
      </c>
      <c r="E39" s="240" t="n">
        <f aca="false">NETWORKDAYS(Итого!C$2,Отчёт!C$2,Итого!C$3)</f>
        <v>18</v>
      </c>
      <c r="F39" s="155" t="n">
        <v>0.5</v>
      </c>
      <c r="G39" s="96" t="n">
        <v>1</v>
      </c>
      <c r="H39" s="97" t="n">
        <f aca="false">G39*F39</f>
        <v>0.5</v>
      </c>
      <c r="I39" s="98" t="n">
        <v>13</v>
      </c>
      <c r="J39" s="99" t="n">
        <f aca="false">H39*E39</f>
        <v>9</v>
      </c>
      <c r="K39" s="129" t="n">
        <v>83</v>
      </c>
      <c r="L39" s="132" t="n">
        <f aca="false">K39*J39</f>
        <v>747</v>
      </c>
      <c r="M39" s="153" t="n">
        <v>43185</v>
      </c>
      <c r="N39" s="51" t="n">
        <f aca="false">18-COUNTIF(O39:AF39,"х")</f>
        <v>13</v>
      </c>
      <c r="O39" s="241" t="n">
        <v>1</v>
      </c>
      <c r="P39" s="241" t="n">
        <v>1</v>
      </c>
      <c r="Q39" s="241" t="n">
        <v>1</v>
      </c>
      <c r="R39" s="241" t="n">
        <v>1</v>
      </c>
      <c r="S39" s="241" t="n">
        <v>1</v>
      </c>
      <c r="T39" s="241" t="n">
        <v>1</v>
      </c>
      <c r="U39" s="241" t="n">
        <v>1</v>
      </c>
      <c r="V39" s="241" t="n">
        <v>1</v>
      </c>
      <c r="W39" s="247" t="s">
        <v>74</v>
      </c>
      <c r="X39" s="247" t="s">
        <v>74</v>
      </c>
      <c r="Y39" s="247" t="s">
        <v>74</v>
      </c>
      <c r="Z39" s="247" t="s">
        <v>74</v>
      </c>
      <c r="AA39" s="247" t="s">
        <v>74</v>
      </c>
      <c r="AB39" s="241" t="n">
        <v>1</v>
      </c>
      <c r="AC39" s="241" t="n">
        <v>1</v>
      </c>
      <c r="AD39" s="241" t="n">
        <v>0</v>
      </c>
      <c r="AE39" s="241" t="n">
        <v>1</v>
      </c>
      <c r="AF39" s="241" t="n">
        <v>1</v>
      </c>
      <c r="AG39" s="82" t="n">
        <f aca="false">COUNTIF(O39:AF39,"=1")</f>
        <v>12</v>
      </c>
      <c r="AH39" s="246" t="n">
        <f aca="false">AG39/N39</f>
        <v>0.923076923076923</v>
      </c>
      <c r="AI39" s="246" t="s">
        <v>769</v>
      </c>
      <c r="AJ39" s="26" t="str">
        <f aca="false">IF(OR(AND(E39&gt;0,AH39&gt;0),AND(E39=0,AH39=0)),"-","Что-то не так!")</f>
        <v>-</v>
      </c>
      <c r="AK39" s="115"/>
    </row>
    <row r="40" customFormat="false" ht="12.75" hidden="false" customHeight="true" outlineLevel="0" collapsed="false">
      <c r="A40" s="51" t="n">
        <v>32</v>
      </c>
      <c r="B40" s="9" t="s">
        <v>123</v>
      </c>
      <c r="C40" s="51" t="s">
        <v>22</v>
      </c>
      <c r="D40" s="51" t="s">
        <v>800</v>
      </c>
      <c r="E40" s="240" t="n">
        <f aca="false">NETWORKDAYS(Итого!C$2,Отчёт!C$2,Итого!C$3)</f>
        <v>18</v>
      </c>
      <c r="F40" s="155" t="n">
        <v>0.5</v>
      </c>
      <c r="G40" s="96" t="n">
        <v>1</v>
      </c>
      <c r="H40" s="97" t="n">
        <f aca="false">G40*F40</f>
        <v>0.5</v>
      </c>
      <c r="I40" s="98" t="n">
        <v>13</v>
      </c>
      <c r="J40" s="99" t="n">
        <f aca="false">H40*E40</f>
        <v>9</v>
      </c>
      <c r="K40" s="129" t="n">
        <v>83</v>
      </c>
      <c r="L40" s="132" t="n">
        <f aca="false">K40*J40</f>
        <v>747</v>
      </c>
      <c r="M40" s="153" t="n">
        <v>43185</v>
      </c>
      <c r="N40" s="51" t="n">
        <f aca="false">18-COUNTIF(O40:AF40,"х")</f>
        <v>13</v>
      </c>
      <c r="O40" s="241" t="n">
        <v>1</v>
      </c>
      <c r="P40" s="241" t="n">
        <v>1</v>
      </c>
      <c r="Q40" s="241" t="n">
        <v>1</v>
      </c>
      <c r="R40" s="241" t="n">
        <v>1</v>
      </c>
      <c r="S40" s="241" t="n">
        <v>1</v>
      </c>
      <c r="T40" s="241" t="n">
        <v>1</v>
      </c>
      <c r="U40" s="241" t="n">
        <v>1</v>
      </c>
      <c r="V40" s="241" t="n">
        <v>1</v>
      </c>
      <c r="W40" s="247" t="s">
        <v>74</v>
      </c>
      <c r="X40" s="247" t="s">
        <v>74</v>
      </c>
      <c r="Y40" s="247" t="s">
        <v>74</v>
      </c>
      <c r="Z40" s="247" t="s">
        <v>74</v>
      </c>
      <c r="AA40" s="247" t="s">
        <v>74</v>
      </c>
      <c r="AB40" s="241" t="n">
        <v>1</v>
      </c>
      <c r="AC40" s="241" t="n">
        <v>1</v>
      </c>
      <c r="AD40" s="241" t="n">
        <v>1</v>
      </c>
      <c r="AE40" s="241" t="n">
        <v>1</v>
      </c>
      <c r="AF40" s="241" t="n">
        <v>1</v>
      </c>
      <c r="AG40" s="82" t="n">
        <f aca="false">COUNTIF(O40:AF40,"=1")</f>
        <v>13</v>
      </c>
      <c r="AH40" s="246" t="n">
        <f aca="false">AG40/N40</f>
        <v>1</v>
      </c>
      <c r="AI40" s="246"/>
      <c r="AJ40" s="26" t="str">
        <f aca="false">IF(OR(AND(E40&gt;0,AH40&gt;0),AND(E40=0,AH40=0)),"-","Что-то не так!")</f>
        <v>-</v>
      </c>
      <c r="AK40" s="115"/>
    </row>
    <row r="41" customFormat="false" ht="12.75" hidden="false" customHeight="true" outlineLevel="0" collapsed="false">
      <c r="A41" s="51" t="n">
        <v>32</v>
      </c>
      <c r="B41" s="9" t="s">
        <v>123</v>
      </c>
      <c r="C41" s="51" t="s">
        <v>22</v>
      </c>
      <c r="D41" s="51" t="s">
        <v>801</v>
      </c>
      <c r="E41" s="240" t="n">
        <f aca="false">NETWORKDAYS(Итого!C$2,Отчёт!C$2,Итого!C$3)</f>
        <v>18</v>
      </c>
      <c r="F41" s="155" t="n">
        <v>0.5</v>
      </c>
      <c r="G41" s="96" t="n">
        <v>1</v>
      </c>
      <c r="H41" s="97" t="n">
        <f aca="false">G41*F41</f>
        <v>0.5</v>
      </c>
      <c r="I41" s="98" t="n">
        <v>13</v>
      </c>
      <c r="J41" s="99" t="n">
        <f aca="false">H41*E41</f>
        <v>9</v>
      </c>
      <c r="K41" s="129" t="n">
        <v>83</v>
      </c>
      <c r="L41" s="132" t="n">
        <f aca="false">K41*J41</f>
        <v>747</v>
      </c>
      <c r="M41" s="153" t="n">
        <v>43185</v>
      </c>
      <c r="N41" s="51" t="n">
        <f aca="false">18-COUNTIF(O41:AF41,"х")</f>
        <v>13</v>
      </c>
      <c r="O41" s="241" t="n">
        <v>1</v>
      </c>
      <c r="P41" s="241" t="n">
        <v>1</v>
      </c>
      <c r="Q41" s="241" t="n">
        <v>1</v>
      </c>
      <c r="R41" s="241" t="n">
        <v>1</v>
      </c>
      <c r="S41" s="241" t="n">
        <v>1</v>
      </c>
      <c r="T41" s="241" t="n">
        <v>1</v>
      </c>
      <c r="U41" s="241" t="n">
        <v>1</v>
      </c>
      <c r="V41" s="241" t="n">
        <v>1</v>
      </c>
      <c r="W41" s="247" t="s">
        <v>74</v>
      </c>
      <c r="X41" s="247" t="s">
        <v>74</v>
      </c>
      <c r="Y41" s="247" t="s">
        <v>74</v>
      </c>
      <c r="Z41" s="247" t="s">
        <v>74</v>
      </c>
      <c r="AA41" s="247" t="s">
        <v>74</v>
      </c>
      <c r="AB41" s="241" t="n">
        <v>1</v>
      </c>
      <c r="AC41" s="241" t="n">
        <v>1</v>
      </c>
      <c r="AD41" s="241" t="n">
        <v>1</v>
      </c>
      <c r="AE41" s="241" t="n">
        <v>1</v>
      </c>
      <c r="AF41" s="241" t="n">
        <v>1</v>
      </c>
      <c r="AG41" s="82" t="n">
        <f aca="false">COUNTIF(O41:AF41,"=1")</f>
        <v>13</v>
      </c>
      <c r="AH41" s="246" t="n">
        <f aca="false">AG41/N41</f>
        <v>1</v>
      </c>
      <c r="AI41" s="246"/>
      <c r="AJ41" s="26" t="str">
        <f aca="false">IF(OR(AND(E41&gt;0,AH41&gt;0),AND(E41=0,AH41=0)),"-","Что-то не так!")</f>
        <v>-</v>
      </c>
      <c r="AK41" s="115"/>
    </row>
    <row r="42" customFormat="false" ht="12.75" hidden="false" customHeight="true" outlineLevel="0" collapsed="false">
      <c r="A42" s="51" t="n">
        <v>32</v>
      </c>
      <c r="B42" s="9" t="s">
        <v>123</v>
      </c>
      <c r="C42" s="51" t="s">
        <v>22</v>
      </c>
      <c r="D42" s="51" t="s">
        <v>802</v>
      </c>
      <c r="E42" s="240" t="n">
        <f aca="false">NETWORKDAYS(Итого!C$2,Отчёт!C$2,Итого!C$3)</f>
        <v>18</v>
      </c>
      <c r="F42" s="155" t="n">
        <v>0.5</v>
      </c>
      <c r="G42" s="96" t="n">
        <v>1</v>
      </c>
      <c r="H42" s="97" t="n">
        <f aca="false">G42*F42</f>
        <v>0.5</v>
      </c>
      <c r="I42" s="98" t="n">
        <v>13</v>
      </c>
      <c r="J42" s="99" t="n">
        <f aca="false">H42*E42</f>
        <v>9</v>
      </c>
      <c r="K42" s="129" t="n">
        <v>83</v>
      </c>
      <c r="L42" s="132" t="n">
        <f aca="false">K42*J42</f>
        <v>747</v>
      </c>
      <c r="M42" s="153" t="n">
        <v>43185</v>
      </c>
      <c r="N42" s="51" t="n">
        <f aca="false">18-COUNTIF(O42:AF42,"х")</f>
        <v>13</v>
      </c>
      <c r="O42" s="241" t="n">
        <v>1</v>
      </c>
      <c r="P42" s="241" t="n">
        <v>1</v>
      </c>
      <c r="Q42" s="241" t="n">
        <v>1</v>
      </c>
      <c r="R42" s="241" t="n">
        <v>1</v>
      </c>
      <c r="S42" s="241" t="n">
        <v>1</v>
      </c>
      <c r="T42" s="241" t="n">
        <v>1</v>
      </c>
      <c r="U42" s="241" t="n">
        <v>0</v>
      </c>
      <c r="V42" s="241" t="n">
        <v>1</v>
      </c>
      <c r="W42" s="247" t="s">
        <v>74</v>
      </c>
      <c r="X42" s="247" t="s">
        <v>74</v>
      </c>
      <c r="Y42" s="247" t="s">
        <v>74</v>
      </c>
      <c r="Z42" s="247" t="s">
        <v>74</v>
      </c>
      <c r="AA42" s="247" t="s">
        <v>74</v>
      </c>
      <c r="AB42" s="241" t="n">
        <v>1</v>
      </c>
      <c r="AC42" s="241" t="n">
        <v>1</v>
      </c>
      <c r="AD42" s="241" t="n">
        <v>1</v>
      </c>
      <c r="AE42" s="241" t="n">
        <v>1</v>
      </c>
      <c r="AF42" s="241" t="n">
        <v>1</v>
      </c>
      <c r="AG42" s="82" t="n">
        <f aca="false">COUNTIF(O42:AF42,"=1")</f>
        <v>12</v>
      </c>
      <c r="AH42" s="246" t="n">
        <f aca="false">AG42/N42</f>
        <v>0.923076923076923</v>
      </c>
      <c r="AI42" s="246" t="s">
        <v>803</v>
      </c>
      <c r="AJ42" s="26" t="str">
        <f aca="false">IF(OR(AND(E42&gt;0,AH42&gt;0),AND(E42=0,AH42=0)),"-","Что-то не так!")</f>
        <v>-</v>
      </c>
      <c r="AK42" s="115"/>
    </row>
    <row r="43" customFormat="false" ht="12.75" hidden="false" customHeight="true" outlineLevel="0" collapsed="false">
      <c r="A43" s="51" t="n">
        <v>32</v>
      </c>
      <c r="B43" s="9" t="s">
        <v>123</v>
      </c>
      <c r="C43" s="51" t="s">
        <v>22</v>
      </c>
      <c r="D43" s="51" t="s">
        <v>804</v>
      </c>
      <c r="E43" s="240" t="n">
        <f aca="false">NETWORKDAYS(Итого!C$2,Отчёт!C$2,Итого!C$3)</f>
        <v>18</v>
      </c>
      <c r="F43" s="155" t="n">
        <v>0.5</v>
      </c>
      <c r="G43" s="96" t="n">
        <v>1</v>
      </c>
      <c r="H43" s="97" t="n">
        <f aca="false">G43*F43</f>
        <v>0.5</v>
      </c>
      <c r="I43" s="98" t="n">
        <v>13</v>
      </c>
      <c r="J43" s="99" t="n">
        <f aca="false">H43*E43</f>
        <v>9</v>
      </c>
      <c r="K43" s="129" t="n">
        <v>83</v>
      </c>
      <c r="L43" s="132" t="n">
        <f aca="false">K43*J43</f>
        <v>747</v>
      </c>
      <c r="M43" s="153" t="n">
        <v>43185</v>
      </c>
      <c r="N43" s="51" t="n">
        <f aca="false">18-COUNTIF(O43:AF43,"х")</f>
        <v>13</v>
      </c>
      <c r="O43" s="241" t="n">
        <v>1</v>
      </c>
      <c r="P43" s="241" t="n">
        <v>0</v>
      </c>
      <c r="Q43" s="241" t="n">
        <v>1</v>
      </c>
      <c r="R43" s="241" t="n">
        <v>1</v>
      </c>
      <c r="S43" s="241" t="n">
        <v>1</v>
      </c>
      <c r="T43" s="241" t="n">
        <v>1</v>
      </c>
      <c r="U43" s="241" t="n">
        <v>1</v>
      </c>
      <c r="V43" s="241" t="n">
        <v>1</v>
      </c>
      <c r="W43" s="247" t="s">
        <v>74</v>
      </c>
      <c r="X43" s="247" t="s">
        <v>74</v>
      </c>
      <c r="Y43" s="247" t="s">
        <v>74</v>
      </c>
      <c r="Z43" s="247" t="s">
        <v>74</v>
      </c>
      <c r="AA43" s="247" t="s">
        <v>74</v>
      </c>
      <c r="AB43" s="241" t="n">
        <v>1</v>
      </c>
      <c r="AC43" s="241" t="n">
        <v>1</v>
      </c>
      <c r="AD43" s="241" t="n">
        <v>0</v>
      </c>
      <c r="AE43" s="241" t="n">
        <v>1</v>
      </c>
      <c r="AF43" s="241" t="n">
        <v>1</v>
      </c>
      <c r="AG43" s="82" t="n">
        <f aca="false">COUNTIF(O43:AF43,"=1")</f>
        <v>11</v>
      </c>
      <c r="AH43" s="246" t="n">
        <f aca="false">AG43/N43</f>
        <v>0.846153846153846</v>
      </c>
      <c r="AI43" s="246" t="s">
        <v>803</v>
      </c>
      <c r="AJ43" s="26" t="str">
        <f aca="false">IF(OR(AND(E43&gt;0,AH43&gt;0),AND(E43=0,AH43=0)),"-","Что-то не так!")</f>
        <v>-</v>
      </c>
      <c r="AK43" s="115"/>
    </row>
    <row r="44" customFormat="false" ht="12.75" hidden="false" customHeight="true" outlineLevel="0" collapsed="false">
      <c r="A44" s="51" t="n">
        <v>32</v>
      </c>
      <c r="B44" s="9" t="s">
        <v>123</v>
      </c>
      <c r="C44" s="51" t="s">
        <v>22</v>
      </c>
      <c r="D44" s="51" t="s">
        <v>805</v>
      </c>
      <c r="E44" s="240" t="n">
        <f aca="false">NETWORKDAYS(Итого!C$2,Отчёт!C$2,Итого!C$3)</f>
        <v>18</v>
      </c>
      <c r="F44" s="155" t="n">
        <v>0.5</v>
      </c>
      <c r="G44" s="96" t="n">
        <v>1</v>
      </c>
      <c r="H44" s="97" t="n">
        <f aca="false">G44*F44</f>
        <v>0.5</v>
      </c>
      <c r="I44" s="98" t="n">
        <v>13</v>
      </c>
      <c r="J44" s="99" t="n">
        <f aca="false">H44*E44</f>
        <v>9</v>
      </c>
      <c r="K44" s="129" t="n">
        <v>83</v>
      </c>
      <c r="L44" s="132" t="n">
        <f aca="false">K44*J44</f>
        <v>747</v>
      </c>
      <c r="M44" s="153" t="n">
        <v>43185</v>
      </c>
      <c r="N44" s="51" t="n">
        <f aca="false">18-COUNTIF(O44:AF44,"х")</f>
        <v>13</v>
      </c>
      <c r="O44" s="241" t="n">
        <v>1</v>
      </c>
      <c r="P44" s="241" t="n">
        <v>1</v>
      </c>
      <c r="Q44" s="241" t="n">
        <v>1</v>
      </c>
      <c r="R44" s="241" t="n">
        <v>1</v>
      </c>
      <c r="S44" s="241" t="n">
        <v>0</v>
      </c>
      <c r="T44" s="241" t="n">
        <v>1</v>
      </c>
      <c r="U44" s="241" t="n">
        <v>1</v>
      </c>
      <c r="V44" s="241" t="n">
        <v>1</v>
      </c>
      <c r="W44" s="247" t="s">
        <v>74</v>
      </c>
      <c r="X44" s="247" t="s">
        <v>74</v>
      </c>
      <c r="Y44" s="247" t="s">
        <v>74</v>
      </c>
      <c r="Z44" s="247" t="s">
        <v>74</v>
      </c>
      <c r="AA44" s="247" t="s">
        <v>74</v>
      </c>
      <c r="AB44" s="241" t="n">
        <v>1</v>
      </c>
      <c r="AC44" s="241" t="n">
        <v>1</v>
      </c>
      <c r="AD44" s="241" t="n">
        <v>1</v>
      </c>
      <c r="AE44" s="241" t="n">
        <v>1</v>
      </c>
      <c r="AF44" s="241" t="n">
        <v>1</v>
      </c>
      <c r="AG44" s="82" t="n">
        <f aca="false">COUNTIF(O44:AF44,"=1")</f>
        <v>12</v>
      </c>
      <c r="AH44" s="246" t="n">
        <f aca="false">AG44/N44</f>
        <v>0.923076923076923</v>
      </c>
      <c r="AI44" s="246" t="s">
        <v>806</v>
      </c>
      <c r="AJ44" s="26" t="str">
        <f aca="false">IF(OR(AND(E44&gt;0,AH44&gt;0),AND(E44=0,AH44=0)),"-","Что-то не так!")</f>
        <v>-</v>
      </c>
      <c r="AK44" s="115"/>
    </row>
    <row r="45" customFormat="false" ht="12.75" hidden="false" customHeight="true" outlineLevel="0" collapsed="false">
      <c r="A45" s="51" t="n">
        <v>32</v>
      </c>
      <c r="B45" s="9" t="s">
        <v>123</v>
      </c>
      <c r="C45" s="51" t="s">
        <v>22</v>
      </c>
      <c r="D45" s="51" t="s">
        <v>807</v>
      </c>
      <c r="E45" s="240" t="n">
        <f aca="false">NETWORKDAYS(Итого!C$2,Отчёт!C$2,Итого!C$3)</f>
        <v>18</v>
      </c>
      <c r="F45" s="155" t="n">
        <v>0.5</v>
      </c>
      <c r="G45" s="96" t="n">
        <v>1</v>
      </c>
      <c r="H45" s="97" t="n">
        <f aca="false">G45*F45</f>
        <v>0.5</v>
      </c>
      <c r="I45" s="98" t="n">
        <v>13</v>
      </c>
      <c r="J45" s="99" t="n">
        <f aca="false">H45*E45</f>
        <v>9</v>
      </c>
      <c r="K45" s="129" t="n">
        <v>83</v>
      </c>
      <c r="L45" s="132" t="n">
        <f aca="false">K45*J45</f>
        <v>747</v>
      </c>
      <c r="M45" s="153" t="n">
        <v>43185</v>
      </c>
      <c r="N45" s="51" t="n">
        <f aca="false">18-COUNTIF(O45:AF45,"х")</f>
        <v>13</v>
      </c>
      <c r="O45" s="241" t="n">
        <v>1</v>
      </c>
      <c r="P45" s="241" t="n">
        <v>1</v>
      </c>
      <c r="Q45" s="241" t="n">
        <v>1</v>
      </c>
      <c r="R45" s="241" t="n">
        <v>0</v>
      </c>
      <c r="S45" s="241" t="n">
        <v>1</v>
      </c>
      <c r="T45" s="241" t="n">
        <v>1</v>
      </c>
      <c r="U45" s="241" t="n">
        <v>1</v>
      </c>
      <c r="V45" s="241" t="n">
        <v>1</v>
      </c>
      <c r="W45" s="247" t="s">
        <v>74</v>
      </c>
      <c r="X45" s="247" t="s">
        <v>74</v>
      </c>
      <c r="Y45" s="247" t="s">
        <v>74</v>
      </c>
      <c r="Z45" s="247" t="s">
        <v>74</v>
      </c>
      <c r="AA45" s="247" t="s">
        <v>74</v>
      </c>
      <c r="AB45" s="241" t="n">
        <v>1</v>
      </c>
      <c r="AC45" s="241" t="n">
        <v>1</v>
      </c>
      <c r="AD45" s="241" t="n">
        <v>1</v>
      </c>
      <c r="AE45" s="241" t="n">
        <v>1</v>
      </c>
      <c r="AF45" s="241" t="n">
        <v>1</v>
      </c>
      <c r="AG45" s="82" t="n">
        <f aca="false">COUNTIF(O45:AF45,"=1")</f>
        <v>12</v>
      </c>
      <c r="AH45" s="246" t="n">
        <f aca="false">AG45/N45</f>
        <v>0.923076923076923</v>
      </c>
      <c r="AI45" s="246" t="s">
        <v>144</v>
      </c>
      <c r="AJ45" s="26" t="str">
        <f aca="false">IF(OR(AND(E45&gt;0,AH45&gt;0),AND(E45=0,AH45=0)),"-","Что-то не так!")</f>
        <v>-</v>
      </c>
      <c r="AK45" s="115"/>
    </row>
    <row r="46" customFormat="false" ht="12.75" hidden="false" customHeight="true" outlineLevel="0" collapsed="false">
      <c r="A46" s="51" t="n">
        <v>32</v>
      </c>
      <c r="B46" s="9" t="s">
        <v>123</v>
      </c>
      <c r="C46" s="51" t="s">
        <v>22</v>
      </c>
      <c r="D46" s="51" t="s">
        <v>808</v>
      </c>
      <c r="E46" s="240" t="n">
        <f aca="false">NETWORKDAYS(Итого!C$2,Отчёт!C$2,Итого!C$3)</f>
        <v>18</v>
      </c>
      <c r="F46" s="155" t="n">
        <v>0.5</v>
      </c>
      <c r="G46" s="96" t="n">
        <v>1</v>
      </c>
      <c r="H46" s="97" t="n">
        <f aca="false">G46*F46</f>
        <v>0.5</v>
      </c>
      <c r="I46" s="98" t="n">
        <v>13</v>
      </c>
      <c r="J46" s="99" t="n">
        <f aca="false">H46*E46</f>
        <v>9</v>
      </c>
      <c r="K46" s="129" t="n">
        <v>83</v>
      </c>
      <c r="L46" s="132" t="n">
        <f aca="false">K46*J46</f>
        <v>747</v>
      </c>
      <c r="M46" s="153" t="n">
        <v>43185</v>
      </c>
      <c r="N46" s="51" t="n">
        <f aca="false">18-COUNTIF(O46:AF46,"х")</f>
        <v>13</v>
      </c>
      <c r="O46" s="241" t="n">
        <v>1</v>
      </c>
      <c r="P46" s="241" t="n">
        <v>1</v>
      </c>
      <c r="Q46" s="241" t="n">
        <v>1</v>
      </c>
      <c r="R46" s="241" t="n">
        <v>1</v>
      </c>
      <c r="S46" s="241" t="n">
        <v>1</v>
      </c>
      <c r="T46" s="241" t="n">
        <v>1</v>
      </c>
      <c r="U46" s="241" t="n">
        <v>1</v>
      </c>
      <c r="V46" s="241" t="n">
        <v>1</v>
      </c>
      <c r="W46" s="247" t="s">
        <v>74</v>
      </c>
      <c r="X46" s="247" t="s">
        <v>74</v>
      </c>
      <c r="Y46" s="247" t="s">
        <v>74</v>
      </c>
      <c r="Z46" s="247" t="s">
        <v>74</v>
      </c>
      <c r="AA46" s="247" t="s">
        <v>74</v>
      </c>
      <c r="AB46" s="241" t="n">
        <v>1</v>
      </c>
      <c r="AC46" s="241" t="n">
        <v>1</v>
      </c>
      <c r="AD46" s="241" t="n">
        <v>1</v>
      </c>
      <c r="AE46" s="241" t="n">
        <v>1</v>
      </c>
      <c r="AF46" s="241" t="n">
        <v>0</v>
      </c>
      <c r="AG46" s="82" t="n">
        <f aca="false">COUNTIF(O46:AF46,"=1")</f>
        <v>12</v>
      </c>
      <c r="AH46" s="246" t="n">
        <f aca="false">AG46/N46</f>
        <v>0.923076923076923</v>
      </c>
      <c r="AI46" s="246" t="s">
        <v>88</v>
      </c>
      <c r="AJ46" s="26" t="str">
        <f aca="false">IF(OR(AND(E46&gt;0,AH46&gt;0),AND(E46=0,AH46=0)),"-","Что-то не так!")</f>
        <v>-</v>
      </c>
      <c r="AK46" s="115"/>
    </row>
    <row r="47" customFormat="false" ht="12.75" hidden="false" customHeight="true" outlineLevel="0" collapsed="false">
      <c r="A47" s="51" t="n">
        <v>32</v>
      </c>
      <c r="B47" s="9" t="s">
        <v>123</v>
      </c>
      <c r="C47" s="51" t="s">
        <v>22</v>
      </c>
      <c r="D47" s="51" t="s">
        <v>809</v>
      </c>
      <c r="E47" s="240" t="n">
        <f aca="false">NETWORKDAYS(Итого!C$2,Отчёт!C$2,Итого!C$3)</f>
        <v>18</v>
      </c>
      <c r="F47" s="155" t="n">
        <v>0.5</v>
      </c>
      <c r="G47" s="96" t="n">
        <v>1</v>
      </c>
      <c r="H47" s="97" t="n">
        <f aca="false">G47*F47</f>
        <v>0.5</v>
      </c>
      <c r="I47" s="98" t="n">
        <v>13</v>
      </c>
      <c r="J47" s="99" t="n">
        <f aca="false">H47*E47</f>
        <v>9</v>
      </c>
      <c r="K47" s="129" t="n">
        <v>83</v>
      </c>
      <c r="L47" s="132" t="n">
        <f aca="false">K47*J47</f>
        <v>747</v>
      </c>
      <c r="M47" s="153" t="n">
        <v>43185</v>
      </c>
      <c r="N47" s="51" t="n">
        <f aca="false">18-COUNTIF(O47:AF47,"х")</f>
        <v>13</v>
      </c>
      <c r="O47" s="241" t="n">
        <v>1</v>
      </c>
      <c r="P47" s="241" t="n">
        <v>1</v>
      </c>
      <c r="Q47" s="241" t="n">
        <v>1</v>
      </c>
      <c r="R47" s="241" t="n">
        <v>1</v>
      </c>
      <c r="S47" s="241" t="n">
        <v>1</v>
      </c>
      <c r="T47" s="241" t="n">
        <v>1</v>
      </c>
      <c r="U47" s="241" t="n">
        <v>1</v>
      </c>
      <c r="V47" s="241" t="n">
        <v>1</v>
      </c>
      <c r="W47" s="247" t="s">
        <v>74</v>
      </c>
      <c r="X47" s="247" t="s">
        <v>74</v>
      </c>
      <c r="Y47" s="247" t="s">
        <v>74</v>
      </c>
      <c r="Z47" s="247" t="s">
        <v>74</v>
      </c>
      <c r="AA47" s="247" t="s">
        <v>74</v>
      </c>
      <c r="AB47" s="241" t="n">
        <v>1</v>
      </c>
      <c r="AC47" s="241" t="n">
        <v>0</v>
      </c>
      <c r="AD47" s="241" t="n">
        <v>1</v>
      </c>
      <c r="AE47" s="241" t="n">
        <v>1</v>
      </c>
      <c r="AF47" s="241" t="n">
        <v>1</v>
      </c>
      <c r="AG47" s="82" t="n">
        <f aca="false">COUNTIF(O47:AF47,"=1")</f>
        <v>12</v>
      </c>
      <c r="AH47" s="246" t="n">
        <f aca="false">AG47/N47</f>
        <v>0.923076923076923</v>
      </c>
      <c r="AI47" s="246" t="s">
        <v>810</v>
      </c>
      <c r="AJ47" s="26" t="str">
        <f aca="false">IF(OR(AND(E47&gt;0,AH47&gt;0),AND(E47=0,AH47=0)),"-","Что-то не так!")</f>
        <v>-</v>
      </c>
      <c r="AK47" s="115"/>
    </row>
    <row r="48" customFormat="false" ht="12.75" hidden="false" customHeight="true" outlineLevel="0" collapsed="false">
      <c r="A48" s="51" t="n">
        <v>32</v>
      </c>
      <c r="B48" s="9" t="s">
        <v>123</v>
      </c>
      <c r="C48" s="51" t="s">
        <v>22</v>
      </c>
      <c r="D48" s="51" t="s">
        <v>811</v>
      </c>
      <c r="E48" s="240" t="n">
        <f aca="false">NETWORKDAYS(Итого!C$2,Отчёт!C$2,Итого!C$3)</f>
        <v>18</v>
      </c>
      <c r="F48" s="155" t="n">
        <v>0.5</v>
      </c>
      <c r="G48" s="96" t="n">
        <v>1</v>
      </c>
      <c r="H48" s="97" t="n">
        <f aca="false">G48*F48</f>
        <v>0.5</v>
      </c>
      <c r="I48" s="98" t="n">
        <v>13</v>
      </c>
      <c r="J48" s="99" t="n">
        <f aca="false">H48*E48</f>
        <v>9</v>
      </c>
      <c r="K48" s="129" t="n">
        <v>83</v>
      </c>
      <c r="L48" s="132" t="n">
        <f aca="false">K48*J48</f>
        <v>747</v>
      </c>
      <c r="M48" s="153" t="n">
        <v>43185</v>
      </c>
      <c r="N48" s="51" t="n">
        <f aca="false">18-COUNTIF(O48:AF48,"х")</f>
        <v>13</v>
      </c>
      <c r="O48" s="241" t="n">
        <v>1</v>
      </c>
      <c r="P48" s="241" t="n">
        <v>1</v>
      </c>
      <c r="Q48" s="241" t="n">
        <v>1</v>
      </c>
      <c r="R48" s="241" t="n">
        <v>1</v>
      </c>
      <c r="S48" s="241" t="n">
        <v>1</v>
      </c>
      <c r="T48" s="241" t="n">
        <v>0</v>
      </c>
      <c r="U48" s="241" t="n">
        <v>1</v>
      </c>
      <c r="V48" s="241" t="n">
        <v>1</v>
      </c>
      <c r="W48" s="247" t="s">
        <v>74</v>
      </c>
      <c r="X48" s="247" t="s">
        <v>74</v>
      </c>
      <c r="Y48" s="247" t="s">
        <v>74</v>
      </c>
      <c r="Z48" s="247" t="s">
        <v>74</v>
      </c>
      <c r="AA48" s="247" t="s">
        <v>74</v>
      </c>
      <c r="AB48" s="241" t="n">
        <v>1</v>
      </c>
      <c r="AC48" s="241" t="n">
        <v>1</v>
      </c>
      <c r="AD48" s="241" t="n">
        <v>1</v>
      </c>
      <c r="AE48" s="241" t="n">
        <v>1</v>
      </c>
      <c r="AF48" s="241" t="n">
        <v>1</v>
      </c>
      <c r="AG48" s="82" t="n">
        <f aca="false">COUNTIF(O48:AF48,"=1")</f>
        <v>12</v>
      </c>
      <c r="AH48" s="246" t="n">
        <f aca="false">AG48/N48</f>
        <v>0.923076923076923</v>
      </c>
      <c r="AI48" s="246" t="s">
        <v>480</v>
      </c>
      <c r="AJ48" s="26" t="str">
        <f aca="false">IF(OR(AND(E48&gt;0,AH48&gt;0),AND(E48=0,AH48=0)),"-","Что-то не так!")</f>
        <v>-</v>
      </c>
      <c r="AK48" s="115"/>
    </row>
    <row r="49" customFormat="false" ht="12.75" hidden="false" customHeight="true" outlineLevel="0" collapsed="false">
      <c r="A49" s="51" t="n">
        <v>32</v>
      </c>
      <c r="B49" s="9" t="s">
        <v>123</v>
      </c>
      <c r="C49" s="51" t="s">
        <v>22</v>
      </c>
      <c r="D49" s="51" t="s">
        <v>812</v>
      </c>
      <c r="E49" s="240" t="n">
        <f aca="false">NETWORKDAYS(Итого!C$2,Отчёт!C$2,Итого!C$3)</f>
        <v>18</v>
      </c>
      <c r="F49" s="155" t="n">
        <v>0.5</v>
      </c>
      <c r="G49" s="96" t="n">
        <v>1</v>
      </c>
      <c r="H49" s="97" t="n">
        <f aca="false">G49*F49</f>
        <v>0.5</v>
      </c>
      <c r="I49" s="98" t="n">
        <v>13</v>
      </c>
      <c r="J49" s="99" t="n">
        <f aca="false">H49*E49</f>
        <v>9</v>
      </c>
      <c r="K49" s="129" t="n">
        <v>83</v>
      </c>
      <c r="L49" s="132" t="n">
        <f aca="false">K49*J49</f>
        <v>747</v>
      </c>
      <c r="M49" s="153" t="n">
        <v>43185</v>
      </c>
      <c r="N49" s="51" t="n">
        <f aca="false">18-COUNTIF(O49:AF49,"х")</f>
        <v>13</v>
      </c>
      <c r="O49" s="241" t="n">
        <v>1</v>
      </c>
      <c r="P49" s="241" t="n">
        <v>1</v>
      </c>
      <c r="Q49" s="241" t="n">
        <v>1</v>
      </c>
      <c r="R49" s="241" t="n">
        <v>1</v>
      </c>
      <c r="S49" s="241" t="n">
        <v>1</v>
      </c>
      <c r="T49" s="241" t="n">
        <v>1</v>
      </c>
      <c r="U49" s="241" t="n">
        <v>1</v>
      </c>
      <c r="V49" s="241" t="n">
        <v>1</v>
      </c>
      <c r="W49" s="247" t="s">
        <v>74</v>
      </c>
      <c r="X49" s="247" t="s">
        <v>74</v>
      </c>
      <c r="Y49" s="247" t="s">
        <v>74</v>
      </c>
      <c r="Z49" s="247" t="s">
        <v>74</v>
      </c>
      <c r="AA49" s="247" t="s">
        <v>74</v>
      </c>
      <c r="AB49" s="241" t="n">
        <v>1</v>
      </c>
      <c r="AC49" s="241" t="n">
        <v>1</v>
      </c>
      <c r="AD49" s="241" t="n">
        <v>1</v>
      </c>
      <c r="AE49" s="241" t="n">
        <v>1</v>
      </c>
      <c r="AF49" s="241" t="n">
        <v>1</v>
      </c>
      <c r="AG49" s="82" t="n">
        <f aca="false">COUNTIF(O49:AF49,"=1")</f>
        <v>13</v>
      </c>
      <c r="AH49" s="246" t="n">
        <f aca="false">AG49/N49</f>
        <v>1</v>
      </c>
      <c r="AI49" s="246"/>
      <c r="AJ49" s="26" t="str">
        <f aca="false">IF(OR(AND(E49&gt;0,AH49&gt;0),AND(E49=0,AH49=0)),"-","Что-то не так!")</f>
        <v>-</v>
      </c>
      <c r="AK49" s="115"/>
    </row>
    <row r="50" customFormat="false" ht="12.75" hidden="false" customHeight="true" outlineLevel="0" collapsed="false">
      <c r="A50" s="51" t="n">
        <v>32</v>
      </c>
      <c r="B50" s="9" t="s">
        <v>123</v>
      </c>
      <c r="C50" s="51" t="s">
        <v>22</v>
      </c>
      <c r="D50" s="51" t="s">
        <v>813</v>
      </c>
      <c r="E50" s="240" t="n">
        <f aca="false">NETWORKDAYS(Итого!C$2,Отчёт!C$2,Итого!C$3)</f>
        <v>18</v>
      </c>
      <c r="F50" s="155" t="n">
        <v>0.5</v>
      </c>
      <c r="G50" s="96" t="n">
        <v>1</v>
      </c>
      <c r="H50" s="97" t="n">
        <f aca="false">G50*F50</f>
        <v>0.5</v>
      </c>
      <c r="I50" s="98" t="n">
        <v>13</v>
      </c>
      <c r="J50" s="99" t="n">
        <f aca="false">H50*E50</f>
        <v>9</v>
      </c>
      <c r="K50" s="129" t="n">
        <v>83</v>
      </c>
      <c r="L50" s="132" t="n">
        <f aca="false">K50*J50</f>
        <v>747</v>
      </c>
      <c r="M50" s="153" t="n">
        <v>43185</v>
      </c>
      <c r="N50" s="51" t="n">
        <f aca="false">18-COUNTIF(O50:AF50,"х")</f>
        <v>13</v>
      </c>
      <c r="O50" s="241" t="n">
        <v>1</v>
      </c>
      <c r="P50" s="241" t="n">
        <v>1</v>
      </c>
      <c r="Q50" s="241" t="n">
        <v>1</v>
      </c>
      <c r="R50" s="241" t="n">
        <v>1</v>
      </c>
      <c r="S50" s="241" t="n">
        <v>1</v>
      </c>
      <c r="T50" s="241" t="n">
        <v>1</v>
      </c>
      <c r="U50" s="241" t="n">
        <v>1</v>
      </c>
      <c r="V50" s="241" t="n">
        <v>1</v>
      </c>
      <c r="W50" s="247" t="s">
        <v>74</v>
      </c>
      <c r="X50" s="247" t="s">
        <v>74</v>
      </c>
      <c r="Y50" s="247" t="s">
        <v>74</v>
      </c>
      <c r="Z50" s="247" t="s">
        <v>74</v>
      </c>
      <c r="AA50" s="247" t="s">
        <v>74</v>
      </c>
      <c r="AB50" s="241" t="n">
        <v>1</v>
      </c>
      <c r="AC50" s="241" t="n">
        <v>1</v>
      </c>
      <c r="AD50" s="241" t="n">
        <v>1</v>
      </c>
      <c r="AE50" s="241" t="n">
        <v>1</v>
      </c>
      <c r="AF50" s="241" t="n">
        <v>1</v>
      </c>
      <c r="AG50" s="82" t="n">
        <f aca="false">COUNTIF(O50:AF50,"=1")</f>
        <v>13</v>
      </c>
      <c r="AH50" s="246" t="n">
        <f aca="false">AG50/N50</f>
        <v>1</v>
      </c>
      <c r="AI50" s="246"/>
      <c r="AJ50" s="26" t="str">
        <f aca="false">IF(OR(AND(E50&gt;0,AH50&gt;0),AND(E50=0,AH50=0)),"-","Что-то не так!")</f>
        <v>-</v>
      </c>
      <c r="AK50" s="115"/>
    </row>
    <row r="51" customFormat="false" ht="12.75" hidden="false" customHeight="true" outlineLevel="0" collapsed="false">
      <c r="A51" s="51" t="n">
        <v>32</v>
      </c>
      <c r="B51" s="9" t="s">
        <v>123</v>
      </c>
      <c r="C51" s="51" t="s">
        <v>22</v>
      </c>
      <c r="D51" s="51" t="s">
        <v>814</v>
      </c>
      <c r="E51" s="240" t="n">
        <f aca="false">NETWORKDAYS(Итого!C$2,Отчёт!C$2,Итого!C$3)</f>
        <v>18</v>
      </c>
      <c r="F51" s="155" t="n">
        <v>0.5</v>
      </c>
      <c r="G51" s="96" t="n">
        <v>1</v>
      </c>
      <c r="H51" s="97" t="n">
        <f aca="false">G51*F51</f>
        <v>0.5</v>
      </c>
      <c r="I51" s="98" t="n">
        <v>13</v>
      </c>
      <c r="J51" s="99" t="n">
        <f aca="false">H51*E51</f>
        <v>9</v>
      </c>
      <c r="K51" s="129" t="n">
        <v>83</v>
      </c>
      <c r="L51" s="132" t="n">
        <f aca="false">K51*J51</f>
        <v>747</v>
      </c>
      <c r="M51" s="153" t="n">
        <v>43185</v>
      </c>
      <c r="N51" s="51" t="n">
        <f aca="false">18-COUNTIF(O51:AF51,"х")</f>
        <v>13</v>
      </c>
      <c r="O51" s="241" t="n">
        <v>1</v>
      </c>
      <c r="P51" s="241" t="n">
        <v>1</v>
      </c>
      <c r="Q51" s="241" t="n">
        <v>1</v>
      </c>
      <c r="R51" s="241" t="n">
        <v>1</v>
      </c>
      <c r="S51" s="241" t="n">
        <v>1</v>
      </c>
      <c r="T51" s="241" t="n">
        <v>1</v>
      </c>
      <c r="U51" s="241" t="n">
        <v>1</v>
      </c>
      <c r="V51" s="241" t="n">
        <v>1</v>
      </c>
      <c r="W51" s="247" t="s">
        <v>74</v>
      </c>
      <c r="X51" s="247" t="s">
        <v>74</v>
      </c>
      <c r="Y51" s="247" t="s">
        <v>74</v>
      </c>
      <c r="Z51" s="247" t="s">
        <v>74</v>
      </c>
      <c r="AA51" s="247" t="s">
        <v>74</v>
      </c>
      <c r="AB51" s="241" t="n">
        <v>1</v>
      </c>
      <c r="AC51" s="241" t="n">
        <v>1</v>
      </c>
      <c r="AD51" s="241" t="n">
        <v>1</v>
      </c>
      <c r="AE51" s="241" t="n">
        <v>1</v>
      </c>
      <c r="AF51" s="241" t="n">
        <v>1</v>
      </c>
      <c r="AG51" s="82" t="n">
        <f aca="false">COUNTIF(O51:AF51,"=1")</f>
        <v>13</v>
      </c>
      <c r="AH51" s="246" t="n">
        <f aca="false">AG51/N51</f>
        <v>1</v>
      </c>
      <c r="AI51" s="246"/>
      <c r="AJ51" s="26" t="str">
        <f aca="false">IF(OR(AND(E51&gt;0,AH51&gt;0),AND(E51=0,AH51=0)),"-","Что-то не так!")</f>
        <v>-</v>
      </c>
      <c r="AK51" s="115"/>
    </row>
    <row r="52" customFormat="false" ht="12.75" hidden="false" customHeight="true" outlineLevel="0" collapsed="false">
      <c r="A52" s="51" t="n">
        <v>32</v>
      </c>
      <c r="B52" s="9" t="s">
        <v>123</v>
      </c>
      <c r="C52" s="51" t="s">
        <v>22</v>
      </c>
      <c r="D52" s="51" t="s">
        <v>815</v>
      </c>
      <c r="E52" s="240" t="n">
        <f aca="false">NETWORKDAYS(Итого!C$2,Отчёт!C$2,Итого!C$3)</f>
        <v>18</v>
      </c>
      <c r="F52" s="155" t="n">
        <v>0.5</v>
      </c>
      <c r="G52" s="96" t="n">
        <v>1</v>
      </c>
      <c r="H52" s="97" t="n">
        <f aca="false">G52*F52</f>
        <v>0.5</v>
      </c>
      <c r="I52" s="98" t="n">
        <v>13</v>
      </c>
      <c r="J52" s="99" t="n">
        <f aca="false">H52*E52</f>
        <v>9</v>
      </c>
      <c r="K52" s="129" t="n">
        <v>83</v>
      </c>
      <c r="L52" s="132" t="n">
        <f aca="false">K52*J52</f>
        <v>747</v>
      </c>
      <c r="M52" s="153" t="n">
        <v>43185</v>
      </c>
      <c r="N52" s="51" t="n">
        <f aca="false">18-COUNTIF(O52:AF52,"х")</f>
        <v>13</v>
      </c>
      <c r="O52" s="241" t="n">
        <v>1</v>
      </c>
      <c r="P52" s="241" t="n">
        <v>1</v>
      </c>
      <c r="Q52" s="241" t="n">
        <v>1</v>
      </c>
      <c r="R52" s="241" t="n">
        <v>1</v>
      </c>
      <c r="S52" s="241" t="n">
        <v>1</v>
      </c>
      <c r="T52" s="241" t="n">
        <v>1</v>
      </c>
      <c r="U52" s="241" t="n">
        <v>1</v>
      </c>
      <c r="V52" s="241" t="n">
        <v>1</v>
      </c>
      <c r="W52" s="247" t="s">
        <v>74</v>
      </c>
      <c r="X52" s="247" t="s">
        <v>74</v>
      </c>
      <c r="Y52" s="247" t="s">
        <v>74</v>
      </c>
      <c r="Z52" s="247" t="s">
        <v>74</v>
      </c>
      <c r="AA52" s="247" t="s">
        <v>74</v>
      </c>
      <c r="AB52" s="241" t="n">
        <v>1</v>
      </c>
      <c r="AC52" s="241" t="n">
        <v>1</v>
      </c>
      <c r="AD52" s="241" t="n">
        <v>1</v>
      </c>
      <c r="AE52" s="241" t="n">
        <v>1</v>
      </c>
      <c r="AF52" s="241" t="n">
        <v>1</v>
      </c>
      <c r="AG52" s="82" t="n">
        <f aca="false">COUNTIF(O52:AF52,"=1")</f>
        <v>13</v>
      </c>
      <c r="AH52" s="246" t="n">
        <f aca="false">AG52/N52</f>
        <v>1</v>
      </c>
      <c r="AI52" s="246"/>
      <c r="AJ52" s="26" t="str">
        <f aca="false">IF(OR(AND(E52&gt;0,AH52&gt;0),AND(E52=0,AH52=0)),"-","Что-то не так!")</f>
        <v>-</v>
      </c>
      <c r="AK52" s="115"/>
    </row>
    <row r="53" customFormat="false" ht="12.75" hidden="false" customHeight="true" outlineLevel="0" collapsed="false">
      <c r="A53" s="51" t="n">
        <v>32</v>
      </c>
      <c r="B53" s="9" t="s">
        <v>123</v>
      </c>
      <c r="C53" s="51" t="s">
        <v>22</v>
      </c>
      <c r="D53" s="51" t="s">
        <v>816</v>
      </c>
      <c r="E53" s="240" t="n">
        <f aca="false">NETWORKDAYS(Итого!C$2,Отчёт!C$2,Итого!C$3)</f>
        <v>18</v>
      </c>
      <c r="F53" s="155" t="n">
        <v>0.5</v>
      </c>
      <c r="G53" s="96" t="n">
        <v>1</v>
      </c>
      <c r="H53" s="97" t="n">
        <f aca="false">G53*F53</f>
        <v>0.5</v>
      </c>
      <c r="I53" s="98" t="n">
        <v>13</v>
      </c>
      <c r="J53" s="99" t="n">
        <f aca="false">H53*E53</f>
        <v>9</v>
      </c>
      <c r="K53" s="129" t="n">
        <v>83</v>
      </c>
      <c r="L53" s="132" t="n">
        <f aca="false">K53*J53</f>
        <v>747</v>
      </c>
      <c r="M53" s="153" t="n">
        <v>43185</v>
      </c>
      <c r="N53" s="51" t="n">
        <f aca="false">18-COUNTIF(O53:AF53,"х")</f>
        <v>13</v>
      </c>
      <c r="O53" s="241" t="n">
        <v>1</v>
      </c>
      <c r="P53" s="241" t="n">
        <v>1</v>
      </c>
      <c r="Q53" s="241" t="n">
        <v>1</v>
      </c>
      <c r="R53" s="241" t="n">
        <v>1</v>
      </c>
      <c r="S53" s="241" t="n">
        <v>1</v>
      </c>
      <c r="T53" s="241" t="n">
        <v>1</v>
      </c>
      <c r="U53" s="241" t="n">
        <v>1</v>
      </c>
      <c r="V53" s="241" t="n">
        <v>1</v>
      </c>
      <c r="W53" s="247" t="s">
        <v>74</v>
      </c>
      <c r="X53" s="247" t="s">
        <v>74</v>
      </c>
      <c r="Y53" s="247" t="s">
        <v>74</v>
      </c>
      <c r="Z53" s="247" t="s">
        <v>74</v>
      </c>
      <c r="AA53" s="247" t="s">
        <v>74</v>
      </c>
      <c r="AB53" s="241" t="n">
        <v>1</v>
      </c>
      <c r="AC53" s="241" t="n">
        <v>1</v>
      </c>
      <c r="AD53" s="241" t="n">
        <v>1</v>
      </c>
      <c r="AE53" s="241" t="n">
        <v>1</v>
      </c>
      <c r="AF53" s="241" t="n">
        <v>1</v>
      </c>
      <c r="AG53" s="82" t="n">
        <f aca="false">COUNTIF(O53:AF53,"=1")</f>
        <v>13</v>
      </c>
      <c r="AH53" s="246" t="n">
        <f aca="false">AG53/N53</f>
        <v>1</v>
      </c>
      <c r="AI53" s="246"/>
      <c r="AJ53" s="26" t="str">
        <f aca="false">IF(OR(AND(E53&gt;0,AH53&gt;0),AND(E53=0,AH53=0)),"-","Что-то не так!")</f>
        <v>-</v>
      </c>
      <c r="AK53" s="115"/>
    </row>
    <row r="54" customFormat="false" ht="12.75" hidden="false" customHeight="true" outlineLevel="0" collapsed="false">
      <c r="B54" s="27"/>
      <c r="L54" s="46" t="n">
        <f aca="false">SUM(L3:L53)</f>
        <v>38097</v>
      </c>
      <c r="M54" s="248"/>
      <c r="AF54" s="19" t="s">
        <v>32</v>
      </c>
      <c r="AG54" s="82" t="n">
        <f aca="false">COUNT(M3:M53)</f>
        <v>51</v>
      </c>
      <c r="AH54" s="135"/>
    </row>
    <row r="55" customFormat="false" ht="12.75" hidden="false" customHeight="true" outlineLevel="0" collapsed="false">
      <c r="M55" s="248"/>
      <c r="AF55" s="19" t="s">
        <v>206</v>
      </c>
      <c r="AG55" s="82" t="n">
        <f aca="false">COUNTIF(M3:M53,"=26.03.18")</f>
        <v>51</v>
      </c>
    </row>
  </sheetData>
  <autoFilter ref="A2:AJ55"/>
  <mergeCells count="1">
    <mergeCell ref="AL1:AO1"/>
  </mergeCells>
  <conditionalFormatting sqref="AG3:AG55">
    <cfRule type="cellIs" priority="2" operator="equal" aboveAverage="0" equalAverage="0" bottom="0" percent="0" rank="0" text="" dxfId="0">
      <formula>1</formula>
    </cfRule>
  </conditionalFormatting>
  <conditionalFormatting sqref="O3:AF53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93366"/>
    <pageSetUpPr fitToPage="false"/>
  </sheetPr>
  <dimension ref="B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1" sqref="O3:O62 H22"/>
    </sheetView>
  </sheetViews>
  <sheetFormatPr defaultRowHeight="15"/>
  <cols>
    <col collapsed="false" hidden="false" max="1" min="1" style="0" width="9.58673469387755"/>
    <col collapsed="false" hidden="false" max="2" min="2" style="0" width="8.50510204081633"/>
    <col collapsed="false" hidden="false" max="3" min="3" style="0" width="11.0714285714286"/>
    <col collapsed="false" hidden="false" max="5" min="4" style="0" width="8.10204081632653"/>
    <col collapsed="false" hidden="false" max="6" min="6" style="0" width="8.36734693877551"/>
    <col collapsed="false" hidden="false" max="15" min="7" style="0" width="8.10204081632653"/>
    <col collapsed="false" hidden="false" max="16" min="16" style="0" width="8.23469387755102"/>
    <col collapsed="false" hidden="false" max="1025" min="17" style="0" width="13.3622448979592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19" t="s">
        <v>817</v>
      </c>
      <c r="C2" s="48" t="n">
        <v>43160</v>
      </c>
    </row>
    <row r="3" customFormat="false" ht="12.75" hidden="false" customHeight="true" outlineLevel="0" collapsed="false">
      <c r="B3" s="19" t="s">
        <v>818</v>
      </c>
      <c r="C3" s="249" t="n">
        <v>43167</v>
      </c>
    </row>
    <row r="4" customFormat="false" ht="12.75" hidden="false" customHeight="true" outlineLevel="0" collapsed="false">
      <c r="C4" s="249"/>
    </row>
    <row r="5" customFormat="false" ht="12.75" hidden="false" customHeight="true" outlineLevel="0" collapsed="false">
      <c r="C5" s="249"/>
    </row>
    <row r="6" customFormat="false" ht="12.75" hidden="false" customHeight="true" outlineLevel="0" collapsed="false">
      <c r="C6" s="249"/>
    </row>
    <row r="7" customFormat="false" ht="12.75" hidden="false" customHeight="true" outlineLevel="0" collapsed="false">
      <c r="B7" s="19" t="s">
        <v>14</v>
      </c>
      <c r="C7" s="250" t="n">
        <f aca="false">Окей!L1</f>
        <v>72540</v>
      </c>
      <c r="E7" s="19" t="s">
        <v>1</v>
      </c>
      <c r="F7" s="250" t="n">
        <f aca="false">SUM(Лента!L35:L62)+SUM(Окей!L3:L11)+SUM(Карусель!L3:L18)+Верный!L1+Билла!L1+Атак!L1+ГиперГлобус!L1+SUM(Ашан!L3:L27)+SUM(Метро!L3:L15)+SUM(Перекрёсток!L19:L123)</f>
        <v>506052.966666667</v>
      </c>
    </row>
    <row r="8" customFormat="false" ht="12.75" hidden="false" customHeight="true" outlineLevel="0" collapsed="false">
      <c r="B8" s="19" t="s">
        <v>17</v>
      </c>
      <c r="C8" s="250" t="n">
        <f aca="false">Лента!L1</f>
        <v>118950</v>
      </c>
      <c r="E8" s="19" t="s">
        <v>32</v>
      </c>
      <c r="F8" s="250" t="n">
        <f aca="false">SUM(Лента!L3:L34)+SUM(Окей!L12:L33)+SUM(Карусель!L19:L32)+SUM(Ашан!L28:L36)+SUM(Метро!L16:L18)+SUM(Перекрёсток!L3:L18)+Призма!L1+Реалъ!L1</f>
        <v>257595</v>
      </c>
    </row>
    <row r="9" customFormat="false" ht="12.75" hidden="false" customHeight="true" outlineLevel="0" collapsed="false">
      <c r="B9" s="19" t="s">
        <v>9</v>
      </c>
      <c r="C9" s="250" t="n">
        <f aca="false">Карусель!L1</f>
        <v>69940</v>
      </c>
      <c r="F9" s="250" t="n">
        <f aca="false">SUM(F7:F8)</f>
        <v>763647.966666667</v>
      </c>
    </row>
    <row r="10" customFormat="false" ht="12.75" hidden="false" customHeight="true" outlineLevel="0" collapsed="false">
      <c r="B10" s="19" t="s">
        <v>8</v>
      </c>
      <c r="C10" s="250" t="n">
        <f aca="false">Верный!L1</f>
        <v>25389</v>
      </c>
    </row>
    <row r="11" customFormat="false" ht="12.75" hidden="false" customHeight="true" outlineLevel="0" collapsed="false">
      <c r="B11" s="19" t="s">
        <v>11</v>
      </c>
      <c r="C11" s="250" t="n">
        <f aca="false">Билла!L1</f>
        <v>61431.3</v>
      </c>
    </row>
    <row r="12" customFormat="false" ht="12.75" hidden="false" customHeight="true" outlineLevel="0" collapsed="false">
      <c r="B12" s="19" t="s">
        <v>12</v>
      </c>
      <c r="C12" s="250" t="n">
        <f aca="false">Атак!L1</f>
        <v>69615</v>
      </c>
    </row>
    <row r="13" customFormat="false" ht="12.75" hidden="false" customHeight="true" outlineLevel="0" collapsed="false">
      <c r="B13" s="19" t="s">
        <v>819</v>
      </c>
      <c r="C13" s="250" t="n">
        <f aca="false">ГиперГлобус!L1</f>
        <v>16380</v>
      </c>
    </row>
    <row r="14" customFormat="false" ht="12.75" hidden="false" customHeight="true" outlineLevel="0" collapsed="false">
      <c r="B14" s="19" t="s">
        <v>820</v>
      </c>
      <c r="C14" s="250" t="n">
        <f aca="false">Перекрёсток!L1</f>
        <v>164406.666666667</v>
      </c>
    </row>
    <row r="15" customFormat="false" ht="12.75" hidden="false" customHeight="true" outlineLevel="0" collapsed="false">
      <c r="B15" s="19" t="s">
        <v>15</v>
      </c>
      <c r="C15" s="250" t="n">
        <f aca="false">Ашан!L1</f>
        <v>69875</v>
      </c>
    </row>
    <row r="16" customFormat="false" ht="12.75" hidden="false" customHeight="true" outlineLevel="0" collapsed="false">
      <c r="B16" s="19" t="s">
        <v>10</v>
      </c>
      <c r="C16" s="250" t="n">
        <f aca="false">Метро!L1</f>
        <v>46566</v>
      </c>
    </row>
    <row r="17" customFormat="false" ht="12.75" hidden="false" customHeight="true" outlineLevel="0" collapsed="false">
      <c r="B17" s="251" t="s">
        <v>25</v>
      </c>
      <c r="C17" s="252" t="n">
        <f aca="false">Призма!L1</f>
        <v>10458</v>
      </c>
    </row>
    <row r="18" customFormat="false" ht="12.75" hidden="false" customHeight="true" outlineLevel="0" collapsed="false">
      <c r="B18" s="251" t="s">
        <v>821</v>
      </c>
      <c r="C18" s="252" t="n">
        <f aca="false">Реалъ!L1</f>
        <v>38097</v>
      </c>
    </row>
    <row r="19" customFormat="false" ht="12.75" hidden="false" customHeight="true" outlineLevel="0" collapsed="false">
      <c r="B19" s="253"/>
      <c r="C19" s="46" t="n">
        <f aca="false">SUM(C7:C18)</f>
        <v>763647.966666667</v>
      </c>
      <c r="F19" s="2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3:O62 A1"/>
    </sheetView>
  </sheetViews>
  <sheetFormatPr defaultRowHeight="15"/>
  <cols>
    <col collapsed="false" hidden="false" max="1" min="1" style="0" width="48.4642857142857"/>
    <col collapsed="false" hidden="false" max="2" min="2" style="0" width="90.4438775510204"/>
    <col collapsed="false" hidden="false" max="12" min="3" style="0" width="8.10204081632653"/>
    <col collapsed="false" hidden="false" max="1025" min="13" style="0" width="13.3622448979592"/>
  </cols>
  <sheetData>
    <row r="1" customFormat="false" ht="12.75" hidden="false" customHeight="true" outlineLevel="0" collapsed="false">
      <c r="A1" s="255" t="s">
        <v>822</v>
      </c>
      <c r="B1" s="255" t="s">
        <v>823</v>
      </c>
    </row>
    <row r="2" customFormat="false" ht="12.75" hidden="false" customHeight="true" outlineLevel="0" collapsed="false">
      <c r="A2" s="203" t="s">
        <v>824</v>
      </c>
      <c r="B2" s="256" t="s">
        <v>247</v>
      </c>
    </row>
    <row r="3" customFormat="false" ht="12.75" hidden="false" customHeight="true" outlineLevel="0" collapsed="false">
      <c r="A3" s="203" t="s">
        <v>824</v>
      </c>
      <c r="B3" s="257" t="s">
        <v>248</v>
      </c>
    </row>
    <row r="4" customFormat="false" ht="12.75" hidden="false" customHeight="true" outlineLevel="0" collapsed="false">
      <c r="A4" s="203" t="s">
        <v>824</v>
      </c>
      <c r="B4" s="257" t="s">
        <v>249</v>
      </c>
    </row>
    <row r="5" customFormat="false" ht="12.75" hidden="false" customHeight="true" outlineLevel="0" collapsed="false">
      <c r="A5" s="203" t="s">
        <v>824</v>
      </c>
      <c r="B5" s="51" t="s">
        <v>825</v>
      </c>
    </row>
    <row r="6" customFormat="false" ht="12.75" hidden="false" customHeight="true" outlineLevel="0" collapsed="false">
      <c r="A6" s="203" t="s">
        <v>824</v>
      </c>
      <c r="B6" s="51" t="s">
        <v>251</v>
      </c>
    </row>
    <row r="7" customFormat="false" ht="12.75" hidden="false" customHeight="true" outlineLevel="0" collapsed="false">
      <c r="A7" s="255" t="s">
        <v>822</v>
      </c>
      <c r="B7" s="255" t="s">
        <v>823</v>
      </c>
    </row>
    <row r="8" customFormat="false" ht="12.75" hidden="false" customHeight="true" outlineLevel="0" collapsed="false">
      <c r="A8" s="203" t="s">
        <v>826</v>
      </c>
      <c r="B8" s="258" t="s">
        <v>247</v>
      </c>
    </row>
    <row r="9" customFormat="false" ht="12.75" hidden="false" customHeight="true" outlineLevel="0" collapsed="false">
      <c r="A9" s="203" t="s">
        <v>826</v>
      </c>
      <c r="B9" s="258" t="s">
        <v>248</v>
      </c>
    </row>
    <row r="10" customFormat="false" ht="12.75" hidden="false" customHeight="true" outlineLevel="0" collapsed="false">
      <c r="A10" s="203" t="s">
        <v>826</v>
      </c>
      <c r="B10" s="259" t="s">
        <v>249</v>
      </c>
    </row>
    <row r="11" customFormat="false" ht="12.75" hidden="false" customHeight="true" outlineLevel="0" collapsed="false">
      <c r="A11" s="203" t="s">
        <v>826</v>
      </c>
      <c r="B11" s="258" t="s">
        <v>327</v>
      </c>
    </row>
    <row r="12" customFormat="false" ht="12.75" hidden="false" customHeight="true" outlineLevel="0" collapsed="false">
      <c r="A12" s="203" t="s">
        <v>826</v>
      </c>
      <c r="B12" s="259" t="s">
        <v>212</v>
      </c>
    </row>
    <row r="13" customFormat="false" ht="12.75" hidden="false" customHeight="true" outlineLevel="0" collapsed="false">
      <c r="A13" s="203" t="s">
        <v>826</v>
      </c>
      <c r="B13" s="259" t="s">
        <v>211</v>
      </c>
    </row>
    <row r="14" customFormat="false" ht="12.75" hidden="false" customHeight="true" outlineLevel="0" collapsed="false">
      <c r="A14" s="203" t="s">
        <v>826</v>
      </c>
      <c r="B14" s="259" t="s">
        <v>825</v>
      </c>
    </row>
    <row r="15" customFormat="false" ht="12.75" hidden="false" customHeight="true" outlineLevel="0" collapsed="false">
      <c r="A15" s="203" t="s">
        <v>826</v>
      </c>
      <c r="B15" s="259" t="s">
        <v>251</v>
      </c>
    </row>
    <row r="16" customFormat="false" ht="12.75" hidden="false" customHeight="true" outlineLevel="0" collapsed="false">
      <c r="A16" s="203" t="s">
        <v>826</v>
      </c>
      <c r="B16" s="259" t="s">
        <v>207</v>
      </c>
    </row>
    <row r="17" customFormat="false" ht="12.75" hidden="false" customHeight="true" outlineLevel="0" collapsed="false">
      <c r="A17" s="203" t="s">
        <v>826</v>
      </c>
      <c r="B17" s="259" t="s">
        <v>208</v>
      </c>
    </row>
    <row r="18" customFormat="false" ht="12.75" hidden="false" customHeight="true" outlineLevel="0" collapsed="false">
      <c r="A18" s="203" t="s">
        <v>826</v>
      </c>
      <c r="B18" s="259" t="s">
        <v>209</v>
      </c>
    </row>
    <row r="19" customFormat="false" ht="12.75" hidden="false" customHeight="true" outlineLevel="0" collapsed="false">
      <c r="A19" s="255" t="s">
        <v>822</v>
      </c>
      <c r="B19" s="255" t="s">
        <v>823</v>
      </c>
    </row>
    <row r="20" customFormat="false" ht="12.75" hidden="false" customHeight="true" outlineLevel="0" collapsed="false">
      <c r="A20" s="260" t="s">
        <v>827</v>
      </c>
      <c r="B20" s="256" t="s">
        <v>828</v>
      </c>
    </row>
    <row r="21" customFormat="false" ht="12.75" hidden="false" customHeight="true" outlineLevel="0" collapsed="false">
      <c r="A21" s="260" t="s">
        <v>827</v>
      </c>
      <c r="B21" s="256" t="s">
        <v>286</v>
      </c>
    </row>
    <row r="22" customFormat="false" ht="12.75" hidden="false" customHeight="true" outlineLevel="0" collapsed="false">
      <c r="A22" s="260" t="s">
        <v>827</v>
      </c>
      <c r="B22" s="256" t="s">
        <v>247</v>
      </c>
    </row>
    <row r="23" customFormat="false" ht="12.75" hidden="false" customHeight="true" outlineLevel="0" collapsed="false">
      <c r="A23" s="260" t="s">
        <v>827</v>
      </c>
      <c r="B23" s="257" t="s">
        <v>248</v>
      </c>
    </row>
    <row r="24" customFormat="false" ht="12.75" hidden="false" customHeight="true" outlineLevel="0" collapsed="false">
      <c r="A24" s="259" t="s">
        <v>827</v>
      </c>
      <c r="B24" s="257" t="s">
        <v>249</v>
      </c>
    </row>
    <row r="25" customFormat="false" ht="12.75" hidden="false" customHeight="true" outlineLevel="0" collapsed="false">
      <c r="A25" s="260" t="s">
        <v>827</v>
      </c>
      <c r="B25" s="51" t="s">
        <v>825</v>
      </c>
    </row>
    <row r="26" customFormat="false" ht="12.75" hidden="false" customHeight="true" outlineLevel="0" collapsed="false">
      <c r="A26" s="260" t="s">
        <v>827</v>
      </c>
      <c r="B26" s="51" t="s">
        <v>251</v>
      </c>
    </row>
    <row r="27" customFormat="false" ht="12.75" hidden="false" customHeight="true" outlineLevel="0" collapsed="false">
      <c r="A27" s="255" t="s">
        <v>822</v>
      </c>
      <c r="B27" s="255" t="s">
        <v>823</v>
      </c>
    </row>
    <row r="28" customFormat="false" ht="12.75" hidden="false" customHeight="true" outlineLevel="0" collapsed="false">
      <c r="A28" s="260" t="s">
        <v>829</v>
      </c>
      <c r="B28" s="256" t="s">
        <v>828</v>
      </c>
    </row>
    <row r="29" customFormat="false" ht="12.75" hidden="false" customHeight="true" outlineLevel="0" collapsed="false">
      <c r="A29" s="260" t="s">
        <v>829</v>
      </c>
      <c r="B29" s="256" t="s">
        <v>286</v>
      </c>
    </row>
    <row r="30" customFormat="false" ht="12.75" hidden="false" customHeight="true" outlineLevel="0" collapsed="false">
      <c r="A30" s="261" t="s">
        <v>829</v>
      </c>
      <c r="B30" s="256" t="s">
        <v>660</v>
      </c>
    </row>
    <row r="31" customFormat="false" ht="12.75" hidden="false" customHeight="true" outlineLevel="0" collapsed="false">
      <c r="A31" s="261" t="s">
        <v>829</v>
      </c>
      <c r="B31" s="256" t="s">
        <v>247</v>
      </c>
    </row>
    <row r="32" customFormat="false" ht="12.75" hidden="false" customHeight="true" outlineLevel="0" collapsed="false">
      <c r="A32" s="261" t="s">
        <v>829</v>
      </c>
      <c r="B32" s="257" t="s">
        <v>248</v>
      </c>
    </row>
    <row r="33" customFormat="false" ht="12.75" hidden="false" customHeight="true" outlineLevel="0" collapsed="false">
      <c r="A33" s="261" t="s">
        <v>829</v>
      </c>
      <c r="B33" s="257" t="s">
        <v>249</v>
      </c>
    </row>
    <row r="34" customFormat="false" ht="12.75" hidden="false" customHeight="true" outlineLevel="0" collapsed="false">
      <c r="A34" s="261" t="s">
        <v>829</v>
      </c>
      <c r="B34" s="51" t="s">
        <v>825</v>
      </c>
    </row>
    <row r="35" customFormat="false" ht="12.75" hidden="false" customHeight="true" outlineLevel="0" collapsed="false">
      <c r="A35" s="261" t="s">
        <v>829</v>
      </c>
      <c r="B35" s="51" t="s">
        <v>251</v>
      </c>
    </row>
    <row r="36" customFormat="false" ht="12.75" hidden="false" customHeight="true" outlineLevel="0" collapsed="false">
      <c r="A36" s="261" t="s">
        <v>829</v>
      </c>
      <c r="B36" s="259" t="s">
        <v>830</v>
      </c>
    </row>
    <row r="37" customFormat="false" ht="12.75" hidden="false" customHeight="true" outlineLevel="0" collapsed="false">
      <c r="A37" s="255" t="s">
        <v>822</v>
      </c>
      <c r="B37" s="255" t="s">
        <v>823</v>
      </c>
    </row>
    <row r="38" customFormat="false" ht="12.75" hidden="false" customHeight="true" outlineLevel="0" collapsed="false">
      <c r="A38" s="203" t="s">
        <v>831</v>
      </c>
      <c r="B38" s="256" t="s">
        <v>247</v>
      </c>
    </row>
    <row r="39" customFormat="false" ht="12.75" hidden="false" customHeight="true" outlineLevel="0" collapsed="false">
      <c r="A39" s="203" t="s">
        <v>831</v>
      </c>
      <c r="B39" s="257" t="s">
        <v>248</v>
      </c>
    </row>
    <row r="40" customFormat="false" ht="12.75" hidden="false" customHeight="true" outlineLevel="0" collapsed="false">
      <c r="A40" s="203" t="s">
        <v>831</v>
      </c>
      <c r="B40" s="258" t="s">
        <v>497</v>
      </c>
    </row>
    <row r="41" customFormat="false" ht="12.75" hidden="false" customHeight="true" outlineLevel="0" collapsed="false">
      <c r="A41" s="203" t="s">
        <v>831</v>
      </c>
      <c r="B41" s="258" t="s">
        <v>327</v>
      </c>
    </row>
    <row r="42" customFormat="false" ht="12.75" hidden="false" customHeight="true" outlineLevel="0" collapsed="false">
      <c r="A42" s="203" t="s">
        <v>831</v>
      </c>
      <c r="B42" s="259" t="s">
        <v>211</v>
      </c>
    </row>
    <row r="43" customFormat="false" ht="12.75" hidden="false" customHeight="true" outlineLevel="0" collapsed="false">
      <c r="A43" s="203" t="s">
        <v>831</v>
      </c>
      <c r="B43" s="51" t="s">
        <v>825</v>
      </c>
    </row>
    <row r="44" customFormat="false" ht="12.75" hidden="false" customHeight="true" outlineLevel="0" collapsed="false">
      <c r="A44" s="203" t="s">
        <v>831</v>
      </c>
      <c r="B44" s="51" t="s">
        <v>251</v>
      </c>
    </row>
    <row r="45" customFormat="false" ht="12.75" hidden="false" customHeight="true" outlineLevel="0" collapsed="false">
      <c r="A45" s="203" t="s">
        <v>831</v>
      </c>
      <c r="B45" s="259" t="s">
        <v>832</v>
      </c>
    </row>
    <row r="46" customFormat="false" ht="12.75" hidden="false" customHeight="true" outlineLevel="0" collapsed="false">
      <c r="A46" s="203" t="s">
        <v>831</v>
      </c>
      <c r="B46" s="259" t="s">
        <v>833</v>
      </c>
    </row>
    <row r="47" customFormat="false" ht="12.75" hidden="false" customHeight="true" outlineLevel="0" collapsed="false">
      <c r="A47" s="255" t="s">
        <v>822</v>
      </c>
      <c r="B47" s="255" t="s">
        <v>823</v>
      </c>
    </row>
    <row r="48" customFormat="false" ht="12.75" hidden="false" customHeight="true" outlineLevel="0" collapsed="false">
      <c r="A48" s="203" t="s">
        <v>834</v>
      </c>
      <c r="B48" s="256" t="s">
        <v>286</v>
      </c>
    </row>
    <row r="49" customFormat="false" ht="12.75" hidden="false" customHeight="true" outlineLevel="0" collapsed="false">
      <c r="A49" s="203" t="s">
        <v>834</v>
      </c>
      <c r="B49" s="256" t="s">
        <v>287</v>
      </c>
    </row>
    <row r="50" customFormat="false" ht="12.75" hidden="false" customHeight="true" outlineLevel="0" collapsed="false">
      <c r="A50" s="203" t="s">
        <v>834</v>
      </c>
      <c r="B50" s="256" t="s">
        <v>247</v>
      </c>
    </row>
    <row r="51" customFormat="false" ht="12.75" hidden="false" customHeight="true" outlineLevel="0" collapsed="false">
      <c r="A51" s="203" t="s">
        <v>834</v>
      </c>
      <c r="B51" s="257" t="s">
        <v>248</v>
      </c>
    </row>
    <row r="52" customFormat="false" ht="12.75" hidden="false" customHeight="true" outlineLevel="0" collapsed="false">
      <c r="A52" s="203" t="s">
        <v>834</v>
      </c>
      <c r="B52" s="257" t="s">
        <v>249</v>
      </c>
    </row>
    <row r="53" customFormat="false" ht="12.75" hidden="false" customHeight="true" outlineLevel="0" collapsed="false">
      <c r="A53" s="203" t="s">
        <v>834</v>
      </c>
      <c r="B53" s="51" t="s">
        <v>825</v>
      </c>
    </row>
    <row r="54" customFormat="false" ht="12.75" hidden="false" customHeight="true" outlineLevel="0" collapsed="false">
      <c r="A54" s="203" t="s">
        <v>834</v>
      </c>
      <c r="B54" s="51" t="s">
        <v>251</v>
      </c>
    </row>
    <row r="55" customFormat="false" ht="12.75" hidden="false" customHeight="true" outlineLevel="0" collapsed="false">
      <c r="A55" s="255" t="s">
        <v>822</v>
      </c>
      <c r="B55" s="255" t="s">
        <v>823</v>
      </c>
    </row>
    <row r="56" customFormat="false" ht="12.75" hidden="false" customHeight="true" outlineLevel="0" collapsed="false">
      <c r="A56" s="203" t="s">
        <v>835</v>
      </c>
      <c r="B56" s="51" t="s">
        <v>836</v>
      </c>
    </row>
    <row r="57" customFormat="false" ht="12.75" hidden="false" customHeight="true" outlineLevel="0" collapsed="false">
      <c r="A57" s="203" t="s">
        <v>835</v>
      </c>
      <c r="B57" s="51" t="s">
        <v>499</v>
      </c>
    </row>
    <row r="58" customFormat="false" ht="12.75" hidden="false" customHeight="true" outlineLevel="0" collapsed="false">
      <c r="A58" s="203" t="s">
        <v>835</v>
      </c>
      <c r="B58" s="51" t="s">
        <v>500</v>
      </c>
    </row>
    <row r="59" customFormat="false" ht="12.75" hidden="false" customHeight="true" outlineLevel="0" collapsed="false">
      <c r="A59" s="203" t="s">
        <v>835</v>
      </c>
      <c r="B59" s="256" t="s">
        <v>247</v>
      </c>
    </row>
    <row r="60" customFormat="false" ht="12.75" hidden="false" customHeight="true" outlineLevel="0" collapsed="false">
      <c r="A60" s="203" t="s">
        <v>835</v>
      </c>
      <c r="B60" s="257" t="s">
        <v>248</v>
      </c>
    </row>
    <row r="61" customFormat="false" ht="12.75" hidden="false" customHeight="true" outlineLevel="0" collapsed="false">
      <c r="A61" s="203" t="s">
        <v>835</v>
      </c>
      <c r="B61" s="257" t="s">
        <v>249</v>
      </c>
    </row>
    <row r="62" customFormat="false" ht="12.75" hidden="false" customHeight="true" outlineLevel="0" collapsed="false">
      <c r="A62" s="203" t="s">
        <v>835</v>
      </c>
      <c r="B62" s="51" t="s">
        <v>497</v>
      </c>
    </row>
    <row r="63" customFormat="false" ht="12.75" hidden="false" customHeight="true" outlineLevel="0" collapsed="false">
      <c r="A63" s="203" t="s">
        <v>835</v>
      </c>
      <c r="B63" s="51" t="s">
        <v>327</v>
      </c>
    </row>
    <row r="64" customFormat="false" ht="12.75" hidden="false" customHeight="true" outlineLevel="0" collapsed="false">
      <c r="A64" s="203" t="s">
        <v>835</v>
      </c>
      <c r="B64" s="51" t="s">
        <v>211</v>
      </c>
    </row>
    <row r="65" customFormat="false" ht="12.75" hidden="false" customHeight="true" outlineLevel="0" collapsed="false">
      <c r="A65" s="203" t="s">
        <v>835</v>
      </c>
      <c r="B65" s="51" t="s">
        <v>212</v>
      </c>
    </row>
    <row r="66" customFormat="false" ht="12.75" hidden="false" customHeight="true" outlineLevel="0" collapsed="false">
      <c r="A66" s="203" t="s">
        <v>835</v>
      </c>
      <c r="B66" s="51" t="s">
        <v>825</v>
      </c>
    </row>
    <row r="67" customFormat="false" ht="12.75" hidden="false" customHeight="true" outlineLevel="0" collapsed="false">
      <c r="A67" s="203" t="s">
        <v>835</v>
      </c>
      <c r="B67" s="51" t="s">
        <v>251</v>
      </c>
    </row>
    <row r="68" customFormat="false" ht="12.75" hidden="false" customHeight="true" outlineLevel="0" collapsed="false">
      <c r="A68" s="203" t="s">
        <v>835</v>
      </c>
      <c r="B68" s="51" t="s">
        <v>837</v>
      </c>
    </row>
    <row r="69" customFormat="false" ht="12.75" hidden="false" customHeight="true" outlineLevel="0" collapsed="false">
      <c r="A69" s="203" t="s">
        <v>835</v>
      </c>
      <c r="B69" s="51" t="s">
        <v>833</v>
      </c>
    </row>
    <row r="70" customFormat="false" ht="12.75" hidden="false" customHeight="true" outlineLevel="0" collapsed="false">
      <c r="A70" s="203" t="s">
        <v>835</v>
      </c>
      <c r="B70" s="51" t="s">
        <v>838</v>
      </c>
    </row>
    <row r="71" customFormat="false" ht="12.75" hidden="false" customHeight="true" outlineLevel="0" collapsed="false">
      <c r="A71" s="255" t="s">
        <v>822</v>
      </c>
      <c r="B71" s="255" t="s">
        <v>823</v>
      </c>
    </row>
    <row r="72" customFormat="false" ht="12.75" hidden="false" customHeight="true" outlineLevel="0" collapsed="false">
      <c r="A72" s="203" t="s">
        <v>839</v>
      </c>
      <c r="B72" s="256" t="s">
        <v>828</v>
      </c>
    </row>
    <row r="73" customFormat="false" ht="12.75" hidden="false" customHeight="true" outlineLevel="0" collapsed="false">
      <c r="A73" s="203" t="s">
        <v>839</v>
      </c>
      <c r="B73" s="256" t="s">
        <v>840</v>
      </c>
    </row>
    <row r="74" customFormat="false" ht="12.75" hidden="false" customHeight="true" outlineLevel="0" collapsed="false">
      <c r="A74" s="203" t="s">
        <v>839</v>
      </c>
      <c r="B74" s="256" t="s">
        <v>841</v>
      </c>
    </row>
    <row r="75" customFormat="false" ht="12.75" hidden="false" customHeight="true" outlineLevel="0" collapsed="false">
      <c r="A75" s="203" t="s">
        <v>839</v>
      </c>
      <c r="B75" s="256" t="s">
        <v>842</v>
      </c>
    </row>
    <row r="76" customFormat="false" ht="12.75" hidden="false" customHeight="true" outlineLevel="0" collapsed="false">
      <c r="A76" s="203" t="s">
        <v>839</v>
      </c>
      <c r="B76" s="51" t="s">
        <v>59</v>
      </c>
    </row>
    <row r="77" customFormat="false" ht="12.75" hidden="false" customHeight="true" outlineLevel="0" collapsed="false">
      <c r="A77" s="203" t="s">
        <v>839</v>
      </c>
      <c r="B77" s="262" t="s">
        <v>843</v>
      </c>
    </row>
    <row r="78" customFormat="false" ht="12.75" hidden="false" customHeight="true" outlineLevel="0" collapsed="false">
      <c r="A78" s="203" t="s">
        <v>844</v>
      </c>
      <c r="B78" s="258" t="s">
        <v>248</v>
      </c>
    </row>
    <row r="79" customFormat="false" ht="12.75" hidden="false" customHeight="true" outlineLevel="0" collapsed="false">
      <c r="A79" s="203" t="s">
        <v>844</v>
      </c>
      <c r="B79" s="259" t="s">
        <v>845</v>
      </c>
    </row>
    <row r="80" customFormat="false" ht="12.75" hidden="false" customHeight="true" outlineLevel="0" collapsed="false">
      <c r="A80" s="203" t="s">
        <v>844</v>
      </c>
      <c r="B80" s="259" t="s">
        <v>251</v>
      </c>
    </row>
    <row r="81" customFormat="false" ht="12.75" hidden="false" customHeight="true" outlineLevel="0" collapsed="false">
      <c r="A81" s="203" t="s">
        <v>844</v>
      </c>
      <c r="B81" s="259" t="s">
        <v>825</v>
      </c>
    </row>
    <row r="82" customFormat="false" ht="12.75" hidden="false" customHeight="true" outlineLevel="0" collapsed="false">
      <c r="A82" s="203" t="s">
        <v>844</v>
      </c>
      <c r="B82" s="259" t="s">
        <v>837</v>
      </c>
    </row>
    <row r="83" customFormat="false" ht="12.75" hidden="false" customHeight="true" outlineLevel="0" collapsed="false">
      <c r="A83" s="203" t="s">
        <v>844</v>
      </c>
      <c r="B83" s="259" t="s">
        <v>846</v>
      </c>
    </row>
    <row r="84" customFormat="false" ht="12.75" hidden="false" customHeight="true" outlineLevel="0" collapsed="false">
      <c r="A84" s="255" t="s">
        <v>822</v>
      </c>
      <c r="B84" s="255" t="s">
        <v>823</v>
      </c>
    </row>
    <row r="85" customFormat="false" ht="12.75" hidden="false" customHeight="true" outlineLevel="0" collapsed="false">
      <c r="A85" s="203" t="s">
        <v>847</v>
      </c>
      <c r="B85" s="256" t="s">
        <v>828</v>
      </c>
    </row>
    <row r="86" customFormat="false" ht="12.75" hidden="false" customHeight="true" outlineLevel="0" collapsed="false">
      <c r="A86" s="203" t="s">
        <v>847</v>
      </c>
      <c r="B86" s="256" t="s">
        <v>848</v>
      </c>
    </row>
    <row r="87" customFormat="false" ht="12.75" hidden="false" customHeight="true" outlineLevel="0" collapsed="false">
      <c r="A87" s="203" t="s">
        <v>847</v>
      </c>
      <c r="B87" s="51" t="s">
        <v>849</v>
      </c>
    </row>
    <row r="88" customFormat="false" ht="12.75" hidden="false" customHeight="true" outlineLevel="0" collapsed="false">
      <c r="A88" s="203" t="s">
        <v>847</v>
      </c>
      <c r="B88" s="51" t="s">
        <v>850</v>
      </c>
    </row>
    <row r="89" customFormat="false" ht="12.75" hidden="false" customHeight="true" outlineLevel="0" collapsed="false">
      <c r="A89" s="203" t="s">
        <v>847</v>
      </c>
      <c r="B89" s="256" t="s">
        <v>60</v>
      </c>
    </row>
    <row r="90" customFormat="false" ht="12.75" hidden="false" customHeight="true" outlineLevel="0" collapsed="false">
      <c r="A90" s="51" t="s">
        <v>847</v>
      </c>
      <c r="B90" s="256" t="s">
        <v>59</v>
      </c>
    </row>
    <row r="91" customFormat="false" ht="12.75" hidden="false" customHeight="true" outlineLevel="0" collapsed="false">
      <c r="A91" s="203" t="s">
        <v>847</v>
      </c>
      <c r="B91" s="259" t="s">
        <v>207</v>
      </c>
    </row>
    <row r="92" customFormat="false" ht="12.75" hidden="false" customHeight="true" outlineLevel="0" collapsed="false">
      <c r="A92" s="203" t="s">
        <v>847</v>
      </c>
      <c r="B92" s="259" t="s">
        <v>209</v>
      </c>
    </row>
    <row r="93" customFormat="false" ht="12.75" hidden="false" customHeight="true" outlineLevel="0" collapsed="false">
      <c r="A93" s="203" t="s">
        <v>847</v>
      </c>
      <c r="B93" s="259" t="s">
        <v>851</v>
      </c>
    </row>
    <row r="94" customFormat="false" ht="12.75" hidden="false" customHeight="true" outlineLevel="0" collapsed="false">
      <c r="A94" s="203" t="s">
        <v>847</v>
      </c>
      <c r="B94" s="258" t="s">
        <v>247</v>
      </c>
    </row>
    <row r="95" customFormat="false" ht="12.75" hidden="false" customHeight="true" outlineLevel="0" collapsed="false">
      <c r="A95" s="203" t="s">
        <v>847</v>
      </c>
      <c r="B95" s="258" t="s">
        <v>248</v>
      </c>
    </row>
    <row r="96" customFormat="false" ht="12.75" hidden="false" customHeight="true" outlineLevel="0" collapsed="false">
      <c r="A96" s="203" t="s">
        <v>847</v>
      </c>
      <c r="B96" s="259" t="s">
        <v>249</v>
      </c>
    </row>
    <row r="97" customFormat="false" ht="12.75" hidden="false" customHeight="true" outlineLevel="0" collapsed="false">
      <c r="A97" s="203" t="s">
        <v>847</v>
      </c>
      <c r="B97" s="259" t="s">
        <v>251</v>
      </c>
    </row>
    <row r="98" customFormat="false" ht="12.75" hidden="false" customHeight="true" outlineLevel="0" collapsed="false">
      <c r="A98" s="203" t="s">
        <v>847</v>
      </c>
      <c r="B98" s="259" t="s">
        <v>825</v>
      </c>
    </row>
    <row r="99" customFormat="false" ht="12.75" hidden="false" customHeight="true" outlineLevel="0" collapsed="false">
      <c r="A99" s="203" t="s">
        <v>847</v>
      </c>
      <c r="B99" s="263" t="s">
        <v>852</v>
      </c>
    </row>
    <row r="100" customFormat="false" ht="12.75" hidden="false" customHeight="true" outlineLevel="0" collapsed="false">
      <c r="A100" s="203" t="s">
        <v>847</v>
      </c>
      <c r="B100" s="256" t="s">
        <v>853</v>
      </c>
    </row>
    <row r="101" customFormat="false" ht="12.75" hidden="false" customHeight="true" outlineLevel="0" collapsed="false">
      <c r="A101" s="255" t="s">
        <v>822</v>
      </c>
      <c r="B101" s="255" t="s">
        <v>823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Y69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70" zoomScaleNormal="70" zoomScalePageLayoutView="100" workbookViewId="0">
      <selection pane="topLeft" activeCell="X61" activeCellId="1" sqref="O3:O62 X61"/>
    </sheetView>
  </sheetViews>
  <sheetFormatPr defaultRowHeight="15"/>
  <cols>
    <col collapsed="false" hidden="false" max="1" min="1" style="0" width="18.4948979591837"/>
    <col collapsed="false" hidden="false" max="17" min="2" style="0" width="8.10204081632653"/>
    <col collapsed="false" hidden="false" max="20" min="18" style="0" width="8.50510204081633"/>
    <col collapsed="false" hidden="false" max="51" min="21" style="0" width="8.10204081632653"/>
    <col collapsed="false" hidden="false" max="1025" min="52" style="0" width="13.3622448979592"/>
  </cols>
  <sheetData>
    <row r="1" customFormat="false" ht="12.75" hidden="false" customHeight="true" outlineLevel="0" collapsed="false">
      <c r="A1" s="31"/>
      <c r="B1" s="32" t="s">
        <v>28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customFormat="false" ht="12.75" hidden="false" customHeight="true" outlineLevel="0" collapsed="false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</row>
    <row r="3" customFormat="false" ht="15" hidden="false" customHeight="true" outlineLevel="0" collapsed="false">
      <c r="A3" s="33" t="s">
        <v>29</v>
      </c>
      <c r="B3" s="34" t="s">
        <v>30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 t="s">
        <v>30</v>
      </c>
      <c r="AP3" s="34"/>
      <c r="AQ3" s="34"/>
      <c r="AR3" s="34"/>
      <c r="AS3" s="34"/>
      <c r="AT3" s="34"/>
      <c r="AU3" s="34"/>
      <c r="AV3" s="34"/>
      <c r="AW3" s="34"/>
      <c r="AX3" s="34"/>
      <c r="AY3" s="34"/>
    </row>
    <row r="4" customFormat="false" ht="12.75" hidden="false" customHeight="true" outlineLevel="0" collapsed="false">
      <c r="A4" s="31" t="s">
        <v>31</v>
      </c>
      <c r="B4" s="35" t="n">
        <v>43160</v>
      </c>
      <c r="C4" s="35" t="n">
        <v>43161</v>
      </c>
      <c r="D4" s="35" t="n">
        <v>43162</v>
      </c>
      <c r="E4" s="35" t="n">
        <v>43163</v>
      </c>
      <c r="F4" s="35" t="n">
        <v>43164</v>
      </c>
      <c r="G4" s="35" t="n">
        <v>43165</v>
      </c>
      <c r="H4" s="35" t="n">
        <v>43166</v>
      </c>
      <c r="I4" s="35" t="n">
        <v>43167</v>
      </c>
      <c r="J4" s="35" t="n">
        <v>43168</v>
      </c>
      <c r="K4" s="35" t="n">
        <v>43169</v>
      </c>
      <c r="L4" s="35" t="n">
        <v>43170</v>
      </c>
      <c r="M4" s="35" t="n">
        <v>43171</v>
      </c>
      <c r="N4" s="35" t="n">
        <v>43172</v>
      </c>
      <c r="O4" s="35" t="n">
        <v>43173</v>
      </c>
      <c r="P4" s="35" t="n">
        <v>43174</v>
      </c>
      <c r="Q4" s="35" t="n">
        <v>43175</v>
      </c>
      <c r="R4" s="35" t="n">
        <v>43176</v>
      </c>
      <c r="S4" s="35" t="n">
        <v>43177</v>
      </c>
      <c r="T4" s="35" t="n">
        <v>43178</v>
      </c>
      <c r="U4" s="35" t="n">
        <v>43179</v>
      </c>
      <c r="V4" s="35" t="n">
        <v>43180</v>
      </c>
      <c r="W4" s="35" t="n">
        <v>43181</v>
      </c>
      <c r="X4" s="35" t="n">
        <v>43182</v>
      </c>
      <c r="Y4" s="35" t="n">
        <v>43183</v>
      </c>
      <c r="Z4" s="35" t="n">
        <v>43184</v>
      </c>
      <c r="AA4" s="35" t="n">
        <v>43185</v>
      </c>
      <c r="AB4" s="35" t="n">
        <v>43186</v>
      </c>
      <c r="AC4" s="35" t="n">
        <v>43187</v>
      </c>
      <c r="AD4" s="35" t="n">
        <v>43188</v>
      </c>
      <c r="AE4" s="35" t="n">
        <v>43189</v>
      </c>
      <c r="AF4" s="35" t="n">
        <v>43190</v>
      </c>
      <c r="AG4" s="35"/>
      <c r="AH4" s="35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</row>
    <row r="5" customFormat="false" ht="12.75" hidden="false" customHeight="true" outlineLevel="0" collapsed="false">
      <c r="A5" s="36" t="s">
        <v>1</v>
      </c>
      <c r="B5" s="37" t="n">
        <v>1</v>
      </c>
      <c r="C5" s="37" t="n">
        <v>1</v>
      </c>
      <c r="D5" s="37" t="n">
        <v>1</v>
      </c>
      <c r="E5" s="37" t="n">
        <v>1</v>
      </c>
      <c r="F5" s="37" t="n">
        <v>1</v>
      </c>
      <c r="G5" s="37" t="n">
        <v>1</v>
      </c>
      <c r="H5" s="37" t="n">
        <v>1</v>
      </c>
      <c r="I5" s="37" t="n">
        <v>1</v>
      </c>
      <c r="J5" s="37" t="n">
        <v>1</v>
      </c>
      <c r="K5" s="37" t="n">
        <v>1</v>
      </c>
      <c r="L5" s="37" t="n">
        <v>1</v>
      </c>
      <c r="M5" s="37" t="n">
        <v>1</v>
      </c>
      <c r="N5" s="37" t="n">
        <v>1</v>
      </c>
      <c r="O5" s="37" t="n">
        <v>1</v>
      </c>
      <c r="P5" s="37" t="n">
        <v>1</v>
      </c>
      <c r="Q5" s="37" t="n">
        <v>1</v>
      </c>
      <c r="R5" s="37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7" t="n">
        <v>1</v>
      </c>
      <c r="X5" s="37" t="n">
        <v>1</v>
      </c>
      <c r="Y5" s="37" t="n">
        <v>1</v>
      </c>
      <c r="Z5" s="37" t="n">
        <v>1</v>
      </c>
      <c r="AA5" s="37" t="n">
        <v>1</v>
      </c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8"/>
      <c r="AR5" s="38"/>
      <c r="AS5" s="38"/>
      <c r="AT5" s="38"/>
      <c r="AU5" s="38"/>
      <c r="AV5" s="38"/>
      <c r="AW5" s="38"/>
      <c r="AX5" s="38"/>
      <c r="AY5" s="38"/>
    </row>
    <row r="6" customFormat="false" ht="12.75" hidden="false" customHeight="true" outlineLevel="0" collapsed="false">
      <c r="A6" s="39" t="s">
        <v>32</v>
      </c>
      <c r="B6" s="37" t="n">
        <v>1</v>
      </c>
      <c r="C6" s="37" t="n">
        <v>1</v>
      </c>
      <c r="D6" s="37" t="n">
        <v>1</v>
      </c>
      <c r="E6" s="37" t="n">
        <v>1</v>
      </c>
      <c r="F6" s="37" t="n">
        <v>1</v>
      </c>
      <c r="G6" s="37" t="n">
        <v>1</v>
      </c>
      <c r="H6" s="37" t="n">
        <v>1</v>
      </c>
      <c r="I6" s="37" t="n">
        <v>1</v>
      </c>
      <c r="J6" s="37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7" t="n">
        <v>1</v>
      </c>
      <c r="P6" s="37" t="n">
        <v>1</v>
      </c>
      <c r="Q6" s="37" t="n">
        <v>1</v>
      </c>
      <c r="R6" s="37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7" t="n">
        <v>1</v>
      </c>
      <c r="X6" s="37" t="n">
        <v>1</v>
      </c>
      <c r="Y6" s="37" t="n">
        <v>1</v>
      </c>
      <c r="Z6" s="37" t="n">
        <v>1</v>
      </c>
      <c r="AA6" s="37" t="n">
        <v>1</v>
      </c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</row>
    <row r="7" customFormat="false" ht="12.75" hidden="false" customHeight="true" outlineLevel="0" collapsed="false">
      <c r="A7" s="31"/>
      <c r="B7" s="40"/>
      <c r="C7" s="40"/>
      <c r="D7" s="40"/>
      <c r="E7" s="4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</row>
    <row r="8" customFormat="false" ht="12.75" hidden="false" customHeight="true" outlineLevel="0" collapsed="false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</row>
    <row r="9" customFormat="false" ht="12.75" hidden="false" customHeight="true" outlineLevel="0" collapsed="false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</row>
    <row r="10" customFormat="false" ht="12.75" hidden="false" customHeight="true" outlineLevel="0" collapsed="false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</row>
    <row r="11" customFormat="false" ht="12.75" hidden="false" customHeight="true" outlineLevel="0" collapsed="false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</row>
    <row r="12" customFormat="false" ht="12.75" hidden="false" customHeight="true" outlineLevel="0" collapsed="false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</row>
    <row r="13" customFormat="false" ht="12.75" hidden="false" customHeight="true" outlineLevel="0" collapsed="false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</row>
    <row r="14" customFormat="false" ht="12.75" hidden="false" customHeight="true" outlineLevel="0" collapsed="false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</row>
    <row r="15" customFormat="false" ht="12.75" hidden="false" customHeight="true" outlineLevel="0" collapsed="false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</row>
    <row r="16" customFormat="false" ht="12.75" hidden="false" customHeight="true" outlineLevel="0" collapsed="false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</row>
    <row r="17" customFormat="false" ht="12.75" hidden="false" customHeight="true" outlineLevel="0" collapsed="false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</row>
    <row r="18" customFormat="false" ht="12.75" hidden="false" customHeight="true" outlineLevel="0" collapsed="false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</row>
    <row r="19" customFormat="false" ht="12.75" hidden="false" customHeight="true" outlineLevel="0" collapsed="false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</row>
    <row r="20" customFormat="false" ht="12.75" hidden="false" customHeight="tru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</row>
    <row r="21" customFormat="false" ht="12.75" hidden="false" customHeight="tru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</row>
    <row r="22" customFormat="false" ht="12.75" hidden="false" customHeight="tru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</row>
    <row r="23" customFormat="false" ht="12.75" hidden="false" customHeight="tru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</row>
    <row r="24" customFormat="false" ht="12.75" hidden="false" customHeight="true" outlineLevel="0" collapsed="false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</row>
    <row r="25" customFormat="false" ht="15" hidden="false" customHeight="true" outlineLevel="0" collapsed="false">
      <c r="A25" s="33" t="s">
        <v>1</v>
      </c>
      <c r="B25" s="34" t="s">
        <v>30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 t="s">
        <v>30</v>
      </c>
      <c r="AP25" s="34"/>
      <c r="AQ25" s="34"/>
      <c r="AR25" s="34"/>
      <c r="AS25" s="34"/>
      <c r="AT25" s="34"/>
      <c r="AU25" s="34"/>
      <c r="AV25" s="34"/>
      <c r="AW25" s="34"/>
      <c r="AX25" s="34"/>
      <c r="AY25" s="34"/>
    </row>
    <row r="26" customFormat="false" ht="12.75" hidden="false" customHeight="true" outlineLevel="0" collapsed="false">
      <c r="A26" s="31" t="s">
        <v>31</v>
      </c>
      <c r="B26" s="35" t="n">
        <v>43160</v>
      </c>
      <c r="C26" s="35" t="n">
        <v>43161</v>
      </c>
      <c r="D26" s="35" t="n">
        <v>43162</v>
      </c>
      <c r="E26" s="35" t="n">
        <v>43163</v>
      </c>
      <c r="F26" s="35" t="n">
        <v>43164</v>
      </c>
      <c r="G26" s="35" t="n">
        <v>43165</v>
      </c>
      <c r="H26" s="35" t="n">
        <v>43166</v>
      </c>
      <c r="I26" s="35" t="n">
        <v>43167</v>
      </c>
      <c r="J26" s="35" t="n">
        <v>43168</v>
      </c>
      <c r="K26" s="35" t="n">
        <v>43169</v>
      </c>
      <c r="L26" s="35" t="n">
        <v>43170</v>
      </c>
      <c r="M26" s="35" t="n">
        <v>43171</v>
      </c>
      <c r="N26" s="35" t="n">
        <v>43172</v>
      </c>
      <c r="O26" s="35" t="n">
        <v>43173</v>
      </c>
      <c r="P26" s="35" t="n">
        <v>43174</v>
      </c>
      <c r="Q26" s="35" t="n">
        <v>43175</v>
      </c>
      <c r="R26" s="35" t="n">
        <v>43176</v>
      </c>
      <c r="S26" s="35" t="n">
        <v>43177</v>
      </c>
      <c r="T26" s="35" t="n">
        <v>43178</v>
      </c>
      <c r="U26" s="35" t="n">
        <v>43179</v>
      </c>
      <c r="V26" s="35" t="n">
        <v>43180</v>
      </c>
      <c r="W26" s="35" t="n">
        <v>43181</v>
      </c>
      <c r="X26" s="35" t="n">
        <v>43182</v>
      </c>
      <c r="Y26" s="35" t="n">
        <v>43183</v>
      </c>
      <c r="Z26" s="35" t="n">
        <v>43184</v>
      </c>
      <c r="AA26" s="35" t="n">
        <v>43185</v>
      </c>
      <c r="AB26" s="35" t="n">
        <v>43186</v>
      </c>
      <c r="AC26" s="35" t="n">
        <v>43187</v>
      </c>
      <c r="AD26" s="35" t="n">
        <v>43188</v>
      </c>
      <c r="AE26" s="35" t="n">
        <v>43189</v>
      </c>
      <c r="AF26" s="35" t="n">
        <v>43190</v>
      </c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</row>
    <row r="27" customFormat="false" ht="12.75" hidden="false" customHeight="true" outlineLevel="0" collapsed="false">
      <c r="A27" s="41" t="s">
        <v>8</v>
      </c>
      <c r="B27" s="38" t="n">
        <v>1</v>
      </c>
      <c r="C27" s="38" t="n">
        <v>1</v>
      </c>
      <c r="D27" s="38" t="n">
        <v>1</v>
      </c>
      <c r="E27" s="38" t="n">
        <v>1</v>
      </c>
      <c r="F27" s="38" t="n">
        <v>1</v>
      </c>
      <c r="G27" s="38" t="n">
        <v>1</v>
      </c>
      <c r="H27" s="38" t="n">
        <v>1</v>
      </c>
      <c r="I27" s="38" t="n">
        <v>1</v>
      </c>
      <c r="J27" s="38" t="n">
        <v>1</v>
      </c>
      <c r="K27" s="38" t="n">
        <v>1</v>
      </c>
      <c r="L27" s="38" t="n">
        <v>1</v>
      </c>
      <c r="M27" s="38" t="n">
        <v>1</v>
      </c>
      <c r="N27" s="38" t="n">
        <v>1</v>
      </c>
      <c r="O27" s="38" t="n">
        <v>1</v>
      </c>
      <c r="P27" s="38" t="n">
        <v>1</v>
      </c>
      <c r="Q27" s="38" t="n">
        <v>1</v>
      </c>
      <c r="R27" s="38" t="n">
        <v>1</v>
      </c>
      <c r="S27" s="38" t="n">
        <v>1</v>
      </c>
      <c r="T27" s="38" t="n">
        <v>1</v>
      </c>
      <c r="U27" s="38" t="n">
        <v>1</v>
      </c>
      <c r="V27" s="38" t="n">
        <v>1</v>
      </c>
      <c r="W27" s="38" t="n">
        <v>1</v>
      </c>
      <c r="X27" s="38" t="n">
        <v>1</v>
      </c>
      <c r="Y27" s="38" t="n">
        <v>1</v>
      </c>
      <c r="Z27" s="38" t="n">
        <v>1</v>
      </c>
      <c r="AA27" s="38" t="n">
        <v>1</v>
      </c>
      <c r="AB27" s="38"/>
      <c r="AC27" s="38"/>
      <c r="AD27" s="38"/>
      <c r="AE27" s="38"/>
      <c r="AF27" s="38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8"/>
      <c r="AS27" s="38"/>
      <c r="AT27" s="38"/>
      <c r="AU27" s="38"/>
      <c r="AV27" s="38"/>
      <c r="AW27" s="37"/>
      <c r="AX27" s="38"/>
      <c r="AY27" s="38"/>
    </row>
    <row r="28" customFormat="false" ht="12.75" hidden="false" customHeight="true" outlineLevel="0" collapsed="false">
      <c r="A28" s="41" t="s">
        <v>9</v>
      </c>
      <c r="B28" s="38" t="n">
        <v>1</v>
      </c>
      <c r="C28" s="38" t="n">
        <v>1</v>
      </c>
      <c r="D28" s="38" t="n">
        <v>1</v>
      </c>
      <c r="E28" s="38" t="n">
        <v>1</v>
      </c>
      <c r="F28" s="38" t="n">
        <v>1</v>
      </c>
      <c r="G28" s="38" t="n">
        <v>1</v>
      </c>
      <c r="H28" s="38" t="n">
        <v>1</v>
      </c>
      <c r="I28" s="38" t="n">
        <v>1</v>
      </c>
      <c r="J28" s="38" t="n">
        <v>1</v>
      </c>
      <c r="K28" s="38" t="n">
        <v>1</v>
      </c>
      <c r="L28" s="38" t="n">
        <v>1</v>
      </c>
      <c r="M28" s="38" t="n">
        <v>1</v>
      </c>
      <c r="N28" s="38" t="n">
        <v>1</v>
      </c>
      <c r="O28" s="38" t="n">
        <v>1</v>
      </c>
      <c r="P28" s="38" t="n">
        <v>1</v>
      </c>
      <c r="Q28" s="38" t="n">
        <v>1</v>
      </c>
      <c r="R28" s="38" t="n">
        <v>1</v>
      </c>
      <c r="S28" s="38" t="n">
        <v>1</v>
      </c>
      <c r="T28" s="38" t="n">
        <v>1</v>
      </c>
      <c r="U28" s="38" t="n">
        <v>1</v>
      </c>
      <c r="V28" s="38" t="n">
        <v>1</v>
      </c>
      <c r="W28" s="38" t="n">
        <v>1</v>
      </c>
      <c r="X28" s="38" t="n">
        <v>1</v>
      </c>
      <c r="Y28" s="38" t="n">
        <v>1</v>
      </c>
      <c r="Z28" s="38" t="n">
        <v>1</v>
      </c>
      <c r="AA28" s="38" t="n">
        <v>1</v>
      </c>
      <c r="AB28" s="38"/>
      <c r="AC28" s="38"/>
      <c r="AD28" s="38"/>
      <c r="AE28" s="38"/>
      <c r="AF28" s="38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8"/>
      <c r="AS28" s="38"/>
      <c r="AT28" s="38"/>
      <c r="AU28" s="38"/>
      <c r="AV28" s="38"/>
      <c r="AW28" s="37"/>
      <c r="AX28" s="38"/>
      <c r="AY28" s="38"/>
    </row>
    <row r="29" customFormat="false" ht="12.75" hidden="false" customHeight="true" outlineLevel="0" collapsed="false">
      <c r="A29" s="41" t="s">
        <v>10</v>
      </c>
      <c r="B29" s="38" t="n">
        <v>1</v>
      </c>
      <c r="C29" s="38" t="n">
        <v>1</v>
      </c>
      <c r="D29" s="38" t="n">
        <v>1</v>
      </c>
      <c r="E29" s="38" t="n">
        <v>1</v>
      </c>
      <c r="F29" s="38" t="n">
        <v>1</v>
      </c>
      <c r="G29" s="38" t="n">
        <v>1</v>
      </c>
      <c r="H29" s="38" t="n">
        <v>1</v>
      </c>
      <c r="I29" s="38" t="n">
        <v>1</v>
      </c>
      <c r="J29" s="38" t="n">
        <v>1</v>
      </c>
      <c r="K29" s="38" t="n">
        <v>1</v>
      </c>
      <c r="L29" s="38" t="n">
        <v>1</v>
      </c>
      <c r="M29" s="38" t="n">
        <v>1</v>
      </c>
      <c r="N29" s="38" t="n">
        <v>1</v>
      </c>
      <c r="O29" s="38" t="n">
        <v>1</v>
      </c>
      <c r="P29" s="38" t="n">
        <v>1</v>
      </c>
      <c r="Q29" s="38" t="n">
        <v>1</v>
      </c>
      <c r="R29" s="38" t="n">
        <v>1</v>
      </c>
      <c r="S29" s="38" t="n">
        <v>1</v>
      </c>
      <c r="T29" s="38" t="n">
        <v>1</v>
      </c>
      <c r="U29" s="38" t="n">
        <v>1</v>
      </c>
      <c r="V29" s="38" t="n">
        <v>1</v>
      </c>
      <c r="W29" s="38" t="n">
        <v>1</v>
      </c>
      <c r="X29" s="38" t="n">
        <v>1</v>
      </c>
      <c r="Y29" s="38" t="n">
        <v>1</v>
      </c>
      <c r="Z29" s="38" t="n">
        <v>1</v>
      </c>
      <c r="AA29" s="38" t="n">
        <v>1</v>
      </c>
      <c r="AB29" s="38"/>
      <c r="AC29" s="38"/>
      <c r="AD29" s="38"/>
      <c r="AE29" s="38"/>
      <c r="AF29" s="38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8"/>
      <c r="AS29" s="38"/>
      <c r="AT29" s="38"/>
      <c r="AU29" s="38"/>
      <c r="AV29" s="38"/>
      <c r="AW29" s="37"/>
      <c r="AX29" s="38"/>
      <c r="AY29" s="38"/>
    </row>
    <row r="30" customFormat="false" ht="12.75" hidden="false" customHeight="true" outlineLevel="0" collapsed="false">
      <c r="A30" s="41" t="s">
        <v>11</v>
      </c>
      <c r="B30" s="38" t="n">
        <v>1</v>
      </c>
      <c r="C30" s="38" t="n">
        <v>1</v>
      </c>
      <c r="D30" s="38" t="n">
        <v>1</v>
      </c>
      <c r="E30" s="38" t="n">
        <v>1</v>
      </c>
      <c r="F30" s="38" t="n">
        <v>1</v>
      </c>
      <c r="G30" s="38" t="n">
        <v>1</v>
      </c>
      <c r="H30" s="38" t="n">
        <v>1</v>
      </c>
      <c r="I30" s="38" t="n">
        <v>1</v>
      </c>
      <c r="J30" s="38" t="n">
        <v>1</v>
      </c>
      <c r="K30" s="38" t="n">
        <v>1</v>
      </c>
      <c r="L30" s="38" t="n">
        <v>1</v>
      </c>
      <c r="M30" s="38" t="n">
        <v>1</v>
      </c>
      <c r="N30" s="38" t="n">
        <v>1</v>
      </c>
      <c r="O30" s="38" t="n">
        <v>1</v>
      </c>
      <c r="P30" s="38" t="n">
        <v>1</v>
      </c>
      <c r="Q30" s="38" t="n">
        <v>1</v>
      </c>
      <c r="R30" s="38" t="n">
        <v>1</v>
      </c>
      <c r="S30" s="38" t="n">
        <v>1</v>
      </c>
      <c r="T30" s="38" t="n">
        <v>1</v>
      </c>
      <c r="U30" s="38" t="n">
        <v>1</v>
      </c>
      <c r="V30" s="38" t="n">
        <v>1</v>
      </c>
      <c r="W30" s="38" t="n">
        <v>1</v>
      </c>
      <c r="X30" s="38" t="n">
        <v>1</v>
      </c>
      <c r="Y30" s="38" t="n">
        <v>1</v>
      </c>
      <c r="Z30" s="38" t="n">
        <v>1</v>
      </c>
      <c r="AA30" s="38" t="n">
        <v>1</v>
      </c>
      <c r="AB30" s="38"/>
      <c r="AC30" s="38"/>
      <c r="AD30" s="38"/>
      <c r="AE30" s="38"/>
      <c r="AF30" s="38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8"/>
      <c r="AS30" s="38"/>
      <c r="AT30" s="38"/>
      <c r="AU30" s="38"/>
      <c r="AV30" s="38"/>
      <c r="AW30" s="37"/>
      <c r="AX30" s="38"/>
      <c r="AY30" s="38"/>
    </row>
    <row r="31" customFormat="false" ht="12.75" hidden="false" customHeight="true" outlineLevel="0" collapsed="false">
      <c r="A31" s="41" t="s">
        <v>12</v>
      </c>
      <c r="B31" s="38" t="n">
        <v>1</v>
      </c>
      <c r="C31" s="38" t="n">
        <v>1</v>
      </c>
      <c r="D31" s="38" t="n">
        <v>1</v>
      </c>
      <c r="E31" s="38" t="n">
        <v>1</v>
      </c>
      <c r="F31" s="38" t="n">
        <v>1</v>
      </c>
      <c r="G31" s="38" t="n">
        <v>1</v>
      </c>
      <c r="H31" s="38" t="n">
        <v>1</v>
      </c>
      <c r="I31" s="38" t="n">
        <v>1</v>
      </c>
      <c r="J31" s="38" t="n">
        <v>1</v>
      </c>
      <c r="K31" s="38" t="n">
        <v>1</v>
      </c>
      <c r="L31" s="38" t="n">
        <v>1</v>
      </c>
      <c r="M31" s="38" t="n">
        <v>1</v>
      </c>
      <c r="N31" s="38" t="n">
        <v>1</v>
      </c>
      <c r="O31" s="38" t="n">
        <v>1</v>
      </c>
      <c r="P31" s="38" t="n">
        <v>1</v>
      </c>
      <c r="Q31" s="38" t="n">
        <v>1</v>
      </c>
      <c r="R31" s="38" t="n">
        <v>1</v>
      </c>
      <c r="S31" s="38" t="n">
        <v>1</v>
      </c>
      <c r="T31" s="38" t="n">
        <v>1</v>
      </c>
      <c r="U31" s="38" t="n">
        <v>1</v>
      </c>
      <c r="V31" s="38" t="n">
        <v>1</v>
      </c>
      <c r="W31" s="38" t="n">
        <v>1</v>
      </c>
      <c r="X31" s="38" t="n">
        <v>1</v>
      </c>
      <c r="Y31" s="38" t="n">
        <v>1</v>
      </c>
      <c r="Z31" s="38" t="n">
        <v>1</v>
      </c>
      <c r="AA31" s="38" t="n">
        <v>1</v>
      </c>
      <c r="AB31" s="38"/>
      <c r="AC31" s="38"/>
      <c r="AD31" s="38"/>
      <c r="AE31" s="38"/>
      <c r="AF31" s="38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8"/>
      <c r="AS31" s="38"/>
      <c r="AT31" s="38"/>
      <c r="AU31" s="38"/>
      <c r="AV31" s="38"/>
      <c r="AW31" s="37"/>
      <c r="AX31" s="38"/>
      <c r="AY31" s="38"/>
    </row>
    <row r="32" customFormat="false" ht="12.75" hidden="false" customHeight="true" outlineLevel="0" collapsed="false">
      <c r="A32" s="41" t="s">
        <v>13</v>
      </c>
      <c r="B32" s="38" t="n">
        <v>1</v>
      </c>
      <c r="C32" s="38" t="n">
        <v>1</v>
      </c>
      <c r="D32" s="38" t="n">
        <v>1</v>
      </c>
      <c r="E32" s="38" t="n">
        <v>1</v>
      </c>
      <c r="F32" s="38" t="n">
        <v>1</v>
      </c>
      <c r="G32" s="38" t="n">
        <v>1</v>
      </c>
      <c r="H32" s="38" t="n">
        <v>1</v>
      </c>
      <c r="I32" s="38" t="n">
        <v>1</v>
      </c>
      <c r="J32" s="38" t="n">
        <v>1</v>
      </c>
      <c r="K32" s="38" t="n">
        <v>1</v>
      </c>
      <c r="L32" s="38" t="n">
        <v>1</v>
      </c>
      <c r="M32" s="38" t="n">
        <v>1</v>
      </c>
      <c r="N32" s="38" t="n">
        <v>1</v>
      </c>
      <c r="O32" s="38" t="n">
        <v>1</v>
      </c>
      <c r="P32" s="38" t="n">
        <v>1</v>
      </c>
      <c r="Q32" s="38" t="n">
        <v>1</v>
      </c>
      <c r="R32" s="38" t="n">
        <v>1</v>
      </c>
      <c r="S32" s="38" t="n">
        <v>1</v>
      </c>
      <c r="T32" s="38" t="n">
        <v>1</v>
      </c>
      <c r="U32" s="38" t="n">
        <v>1</v>
      </c>
      <c r="V32" s="38" t="n">
        <v>1</v>
      </c>
      <c r="W32" s="38" t="n">
        <v>1</v>
      </c>
      <c r="X32" s="38" t="n">
        <v>1</v>
      </c>
      <c r="Y32" s="38" t="n">
        <v>1</v>
      </c>
      <c r="Z32" s="38" t="n">
        <v>1</v>
      </c>
      <c r="AA32" s="38" t="n">
        <v>1</v>
      </c>
      <c r="AB32" s="38"/>
      <c r="AC32" s="38"/>
      <c r="AD32" s="38"/>
      <c r="AE32" s="38"/>
      <c r="AF32" s="38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8"/>
      <c r="AS32" s="38"/>
      <c r="AT32" s="38"/>
      <c r="AU32" s="38"/>
      <c r="AV32" s="38"/>
      <c r="AW32" s="37"/>
      <c r="AX32" s="38"/>
      <c r="AY32" s="38"/>
    </row>
    <row r="33" customFormat="false" ht="12.75" hidden="false" customHeight="true" outlineLevel="0" collapsed="false">
      <c r="A33" s="41" t="s">
        <v>14</v>
      </c>
      <c r="B33" s="38" t="n">
        <v>1</v>
      </c>
      <c r="C33" s="38" t="n">
        <v>1</v>
      </c>
      <c r="D33" s="38" t="n">
        <v>1</v>
      </c>
      <c r="E33" s="38" t="n">
        <v>1</v>
      </c>
      <c r="F33" s="38" t="n">
        <v>1</v>
      </c>
      <c r="G33" s="38" t="n">
        <v>1</v>
      </c>
      <c r="H33" s="38" t="n">
        <v>1</v>
      </c>
      <c r="I33" s="38" t="n">
        <v>1</v>
      </c>
      <c r="J33" s="38" t="n">
        <v>1</v>
      </c>
      <c r="K33" s="38" t="n">
        <v>1</v>
      </c>
      <c r="L33" s="38" t="n">
        <v>1</v>
      </c>
      <c r="M33" s="38" t="n">
        <v>1</v>
      </c>
      <c r="N33" s="38" t="n">
        <v>1</v>
      </c>
      <c r="O33" s="38" t="n">
        <v>1</v>
      </c>
      <c r="P33" s="38" t="n">
        <v>1</v>
      </c>
      <c r="Q33" s="38" t="n">
        <v>1</v>
      </c>
      <c r="R33" s="38" t="n">
        <v>1</v>
      </c>
      <c r="S33" s="38" t="n">
        <v>1</v>
      </c>
      <c r="T33" s="38" t="n">
        <v>1</v>
      </c>
      <c r="U33" s="38" t="n">
        <v>1</v>
      </c>
      <c r="V33" s="38" t="n">
        <v>1</v>
      </c>
      <c r="W33" s="38" t="n">
        <v>1</v>
      </c>
      <c r="X33" s="38" t="n">
        <v>1</v>
      </c>
      <c r="Y33" s="38" t="n">
        <v>1</v>
      </c>
      <c r="Z33" s="38" t="n">
        <v>1</v>
      </c>
      <c r="AA33" s="38" t="n">
        <v>1</v>
      </c>
      <c r="AB33" s="38"/>
      <c r="AC33" s="38"/>
      <c r="AD33" s="38"/>
      <c r="AE33" s="38"/>
      <c r="AF33" s="38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8"/>
      <c r="AS33" s="38"/>
      <c r="AT33" s="38"/>
      <c r="AU33" s="38"/>
      <c r="AV33" s="38"/>
      <c r="AW33" s="37"/>
      <c r="AX33" s="38"/>
      <c r="AY33" s="38"/>
    </row>
    <row r="34" customFormat="false" ht="12.75" hidden="false" customHeight="true" outlineLevel="0" collapsed="false">
      <c r="A34" s="41" t="s">
        <v>15</v>
      </c>
      <c r="B34" s="38" t="n">
        <v>1</v>
      </c>
      <c r="C34" s="38" t="n">
        <v>1</v>
      </c>
      <c r="D34" s="38" t="n">
        <v>1</v>
      </c>
      <c r="E34" s="38" t="n">
        <v>1</v>
      </c>
      <c r="F34" s="38" t="n">
        <v>1</v>
      </c>
      <c r="G34" s="38" t="n">
        <v>1</v>
      </c>
      <c r="H34" s="38" t="n">
        <v>1</v>
      </c>
      <c r="I34" s="38" t="n">
        <v>1</v>
      </c>
      <c r="J34" s="38" t="n">
        <v>1</v>
      </c>
      <c r="K34" s="38" t="n">
        <v>1</v>
      </c>
      <c r="L34" s="38" t="n">
        <v>1</v>
      </c>
      <c r="M34" s="38" t="n">
        <v>1</v>
      </c>
      <c r="N34" s="38" t="n">
        <v>1</v>
      </c>
      <c r="O34" s="38" t="n">
        <v>1</v>
      </c>
      <c r="P34" s="38" t="n">
        <v>1</v>
      </c>
      <c r="Q34" s="38" t="n">
        <v>1</v>
      </c>
      <c r="R34" s="38" t="n">
        <v>1</v>
      </c>
      <c r="S34" s="38" t="n">
        <v>1</v>
      </c>
      <c r="T34" s="38" t="n">
        <v>1</v>
      </c>
      <c r="U34" s="38" t="n">
        <v>1</v>
      </c>
      <c r="V34" s="38" t="n">
        <v>1</v>
      </c>
      <c r="W34" s="38" t="n">
        <v>1</v>
      </c>
      <c r="X34" s="38" t="n">
        <v>1</v>
      </c>
      <c r="Y34" s="38" t="n">
        <v>1</v>
      </c>
      <c r="Z34" s="38" t="n">
        <v>1</v>
      </c>
      <c r="AA34" s="38" t="n">
        <v>1</v>
      </c>
      <c r="AB34" s="38"/>
      <c r="AC34" s="38"/>
      <c r="AD34" s="38"/>
      <c r="AE34" s="38"/>
      <c r="AF34" s="38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8"/>
      <c r="AS34" s="38"/>
      <c r="AT34" s="38"/>
      <c r="AU34" s="38"/>
      <c r="AV34" s="38"/>
      <c r="AW34" s="37"/>
      <c r="AX34" s="38"/>
      <c r="AY34" s="38"/>
    </row>
    <row r="35" customFormat="false" ht="12.75" hidden="false" customHeight="true" outlineLevel="0" collapsed="false">
      <c r="A35" s="41" t="s">
        <v>16</v>
      </c>
      <c r="B35" s="38" t="n">
        <v>1</v>
      </c>
      <c r="C35" s="38" t="n">
        <v>1</v>
      </c>
      <c r="D35" s="38" t="n">
        <v>1</v>
      </c>
      <c r="E35" s="38" t="n">
        <v>1</v>
      </c>
      <c r="F35" s="38" t="n">
        <v>1</v>
      </c>
      <c r="G35" s="38" t="n">
        <v>1</v>
      </c>
      <c r="H35" s="38" t="n">
        <v>1</v>
      </c>
      <c r="I35" s="38" t="n">
        <v>1</v>
      </c>
      <c r="J35" s="38" t="n">
        <v>1</v>
      </c>
      <c r="K35" s="38" t="n">
        <v>1</v>
      </c>
      <c r="L35" s="38" t="n">
        <v>1</v>
      </c>
      <c r="M35" s="38" t="n">
        <v>1</v>
      </c>
      <c r="N35" s="38" t="n">
        <v>1</v>
      </c>
      <c r="O35" s="38" t="n">
        <v>1</v>
      </c>
      <c r="P35" s="38" t="n">
        <v>1</v>
      </c>
      <c r="Q35" s="38" t="n">
        <v>1</v>
      </c>
      <c r="R35" s="38" t="n">
        <v>1</v>
      </c>
      <c r="S35" s="38" t="n">
        <v>1</v>
      </c>
      <c r="T35" s="38" t="n">
        <v>1</v>
      </c>
      <c r="U35" s="38" t="n">
        <v>1</v>
      </c>
      <c r="V35" s="38" t="n">
        <v>1</v>
      </c>
      <c r="W35" s="38" t="n">
        <v>1</v>
      </c>
      <c r="X35" s="38" t="n">
        <v>1</v>
      </c>
      <c r="Y35" s="38" t="n">
        <v>1</v>
      </c>
      <c r="Z35" s="38" t="n">
        <v>1</v>
      </c>
      <c r="AA35" s="38" t="n">
        <v>1</v>
      </c>
      <c r="AB35" s="38"/>
      <c r="AC35" s="38"/>
      <c r="AD35" s="38"/>
      <c r="AE35" s="38"/>
      <c r="AF35" s="38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8"/>
      <c r="AS35" s="38"/>
      <c r="AT35" s="38"/>
      <c r="AU35" s="38"/>
      <c r="AV35" s="38"/>
      <c r="AW35" s="37"/>
      <c r="AX35" s="38"/>
      <c r="AY35" s="38"/>
    </row>
    <row r="36" customFormat="false" ht="12.75" hidden="false" customHeight="true" outlineLevel="0" collapsed="false">
      <c r="A36" s="41" t="s">
        <v>17</v>
      </c>
      <c r="B36" s="38" t="n">
        <v>1</v>
      </c>
      <c r="C36" s="38" t="n">
        <v>1</v>
      </c>
      <c r="D36" s="38" t="n">
        <v>1</v>
      </c>
      <c r="E36" s="38" t="n">
        <v>1</v>
      </c>
      <c r="F36" s="38" t="n">
        <v>1</v>
      </c>
      <c r="G36" s="38" t="n">
        <v>1</v>
      </c>
      <c r="H36" s="38" t="n">
        <v>1</v>
      </c>
      <c r="I36" s="38" t="n">
        <v>1</v>
      </c>
      <c r="J36" s="38" t="n">
        <v>1</v>
      </c>
      <c r="K36" s="38" t="n">
        <v>1</v>
      </c>
      <c r="L36" s="38" t="n">
        <v>1</v>
      </c>
      <c r="M36" s="38" t="n">
        <v>1</v>
      </c>
      <c r="N36" s="38" t="n">
        <v>1</v>
      </c>
      <c r="O36" s="38" t="n">
        <v>1</v>
      </c>
      <c r="P36" s="38" t="n">
        <v>1</v>
      </c>
      <c r="Q36" s="38" t="n">
        <v>1</v>
      </c>
      <c r="R36" s="38" t="n">
        <v>1</v>
      </c>
      <c r="S36" s="38" t="n">
        <v>1</v>
      </c>
      <c r="T36" s="38" t="n">
        <v>1</v>
      </c>
      <c r="U36" s="38" t="n">
        <v>1</v>
      </c>
      <c r="V36" s="38" t="n">
        <v>1</v>
      </c>
      <c r="W36" s="38" t="n">
        <v>1</v>
      </c>
      <c r="X36" s="38" t="n">
        <v>1</v>
      </c>
      <c r="Y36" s="38" t="n">
        <v>1</v>
      </c>
      <c r="Z36" s="38" t="n">
        <v>1</v>
      </c>
      <c r="AA36" s="38" t="n">
        <v>1</v>
      </c>
      <c r="AB36" s="38"/>
      <c r="AC36" s="38"/>
      <c r="AD36" s="38"/>
      <c r="AE36" s="38"/>
      <c r="AF36" s="38"/>
      <c r="AG36" s="42"/>
      <c r="AH36" s="42"/>
      <c r="AI36" s="42"/>
      <c r="AJ36" s="42"/>
      <c r="AK36" s="42"/>
      <c r="AL36" s="42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</row>
    <row r="37" customFormat="false" ht="12.75" hidden="false" customHeight="true" outlineLevel="0" collapsed="false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</row>
    <row r="38" customFormat="false" ht="12.75" hidden="false" customHeight="true" outlineLevel="0" collapsed="false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</row>
    <row r="39" customFormat="false" ht="12.75" hidden="false" customHeight="tru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</row>
    <row r="40" customFormat="false" ht="12.75" hidden="false" customHeight="tru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</row>
    <row r="41" customFormat="false" ht="12.75" hidden="false" customHeight="tru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</row>
    <row r="42" customFormat="false" ht="12.75" hidden="false" customHeight="tru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</row>
    <row r="43" customFormat="false" ht="12.75" hidden="false" customHeight="tru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</row>
    <row r="44" customFormat="false" ht="12.75" hidden="false" customHeight="tru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</row>
    <row r="45" customFormat="false" ht="12.75" hidden="false" customHeight="tru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</row>
    <row r="46" customFormat="false" ht="12.75" hidden="false" customHeight="tru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</row>
    <row r="47" customFormat="false" ht="12.75" hidden="false" customHeight="tru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</row>
    <row r="48" customFormat="false" ht="12.75" hidden="false" customHeight="tru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</row>
    <row r="49" customFormat="false" ht="12.75" hidden="false" customHeight="tru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</row>
    <row r="50" customFormat="false" ht="12.7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</row>
    <row r="51" customFormat="false" ht="12.75" hidden="false" customHeight="tru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</row>
    <row r="52" customFormat="false" ht="12.75" hidden="false" customHeight="tru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</row>
    <row r="53" customFormat="false" ht="12.75" hidden="false" customHeight="tru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</row>
    <row r="54" customFormat="false" ht="12.75" hidden="false" customHeight="true" outlineLevel="0" collapsed="false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</row>
    <row r="55" customFormat="false" ht="12.75" hidden="false" customHeight="true" outlineLevel="0" collapsed="false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customFormat="false" ht="12.75" hidden="false" customHeight="true" outlineLevel="0" collapsed="false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customFormat="false" ht="12.75" hidden="false" customHeight="true" outlineLevel="0" collapsed="false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</row>
    <row r="58" customFormat="false" ht="12.75" hidden="false" customHeight="true" outlineLevel="0" collapsed="false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</row>
    <row r="59" customFormat="false" ht="15" hidden="false" customHeight="true" outlineLevel="0" collapsed="false">
      <c r="A59" s="33" t="s">
        <v>32</v>
      </c>
      <c r="B59" s="34" t="s">
        <v>30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 t="s">
        <v>30</v>
      </c>
      <c r="AP59" s="34"/>
      <c r="AQ59" s="34"/>
      <c r="AR59" s="34"/>
      <c r="AS59" s="34"/>
      <c r="AT59" s="34"/>
      <c r="AU59" s="34"/>
      <c r="AV59" s="34"/>
      <c r="AW59" s="34"/>
      <c r="AX59" s="34"/>
      <c r="AY59" s="34"/>
    </row>
    <row r="60" customFormat="false" ht="12.75" hidden="false" customHeight="true" outlineLevel="0" collapsed="false">
      <c r="A60" s="31" t="s">
        <v>31</v>
      </c>
      <c r="B60" s="35" t="n">
        <v>43160</v>
      </c>
      <c r="C60" s="35" t="n">
        <v>43161</v>
      </c>
      <c r="D60" s="35" t="n">
        <v>43162</v>
      </c>
      <c r="E60" s="35" t="n">
        <v>43163</v>
      </c>
      <c r="F60" s="35" t="n">
        <v>43164</v>
      </c>
      <c r="G60" s="35" t="n">
        <v>43165</v>
      </c>
      <c r="H60" s="35" t="n">
        <v>43166</v>
      </c>
      <c r="I60" s="35" t="n">
        <v>43167</v>
      </c>
      <c r="J60" s="35" t="n">
        <v>43168</v>
      </c>
      <c r="K60" s="35" t="n">
        <v>43169</v>
      </c>
      <c r="L60" s="35" t="n">
        <v>43170</v>
      </c>
      <c r="M60" s="35" t="n">
        <v>43171</v>
      </c>
      <c r="N60" s="35" t="n">
        <v>43172</v>
      </c>
      <c r="O60" s="35" t="n">
        <v>43173</v>
      </c>
      <c r="P60" s="35" t="n">
        <v>43174</v>
      </c>
      <c r="Q60" s="35" t="n">
        <v>43175</v>
      </c>
      <c r="R60" s="35" t="n">
        <v>43176</v>
      </c>
      <c r="S60" s="35" t="n">
        <v>43177</v>
      </c>
      <c r="T60" s="35" t="n">
        <v>43178</v>
      </c>
      <c r="U60" s="35" t="n">
        <v>43179</v>
      </c>
      <c r="V60" s="35" t="n">
        <v>43180</v>
      </c>
      <c r="W60" s="35" t="n">
        <v>43181</v>
      </c>
      <c r="X60" s="35" t="n">
        <v>43182</v>
      </c>
      <c r="Y60" s="35" t="n">
        <v>43183</v>
      </c>
      <c r="Z60" s="35" t="n">
        <v>43184</v>
      </c>
      <c r="AA60" s="35" t="n">
        <v>43185</v>
      </c>
      <c r="AB60" s="35" t="n">
        <v>43186</v>
      </c>
      <c r="AC60" s="35" t="n">
        <v>43187</v>
      </c>
      <c r="AD60" s="35" t="n">
        <v>43188</v>
      </c>
      <c r="AE60" s="35" t="n">
        <v>43189</v>
      </c>
      <c r="AF60" s="35" t="n">
        <v>43190</v>
      </c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</row>
    <row r="61" customFormat="false" ht="12.75" hidden="false" customHeight="true" outlineLevel="0" collapsed="false">
      <c r="A61" s="43" t="s">
        <v>16</v>
      </c>
      <c r="B61" s="37" t="n">
        <v>1</v>
      </c>
      <c r="C61" s="37" t="n">
        <v>1</v>
      </c>
      <c r="D61" s="37" t="n">
        <v>1</v>
      </c>
      <c r="E61" s="37" t="n">
        <v>1</v>
      </c>
      <c r="F61" s="37" t="n">
        <v>1</v>
      </c>
      <c r="G61" s="37" t="n">
        <v>1</v>
      </c>
      <c r="H61" s="37" t="n">
        <v>1</v>
      </c>
      <c r="I61" s="37" t="n">
        <v>1</v>
      </c>
      <c r="J61" s="37" t="n">
        <v>1</v>
      </c>
      <c r="K61" s="37" t="n">
        <v>1</v>
      </c>
      <c r="L61" s="37" t="n">
        <v>1</v>
      </c>
      <c r="M61" s="37" t="n">
        <v>1</v>
      </c>
      <c r="N61" s="37" t="n">
        <v>1</v>
      </c>
      <c r="O61" s="37" t="n">
        <v>1</v>
      </c>
      <c r="P61" s="37" t="n">
        <v>1</v>
      </c>
      <c r="Q61" s="37" t="n">
        <v>1</v>
      </c>
      <c r="R61" s="37" t="n">
        <v>1</v>
      </c>
      <c r="S61" s="37" t="n">
        <v>1</v>
      </c>
      <c r="T61" s="37" t="n">
        <v>1</v>
      </c>
      <c r="U61" s="37" t="n">
        <v>1</v>
      </c>
      <c r="V61" s="37" t="n">
        <v>1</v>
      </c>
      <c r="W61" s="37" t="n">
        <v>1</v>
      </c>
      <c r="X61" s="37" t="n">
        <v>1</v>
      </c>
      <c r="Y61" s="37" t="n">
        <v>1</v>
      </c>
      <c r="Z61" s="37" t="n">
        <v>1</v>
      </c>
      <c r="AA61" s="37" t="n">
        <v>1</v>
      </c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8"/>
      <c r="AR61" s="38"/>
      <c r="AS61" s="38"/>
      <c r="AT61" s="38"/>
      <c r="AU61" s="38"/>
      <c r="AV61" s="38"/>
      <c r="AW61" s="38"/>
      <c r="AX61" s="38"/>
      <c r="AY61" s="38"/>
    </row>
    <row r="62" customFormat="false" ht="12.75" hidden="false" customHeight="true" outlineLevel="0" collapsed="false">
      <c r="A62" s="43" t="s">
        <v>25</v>
      </c>
      <c r="B62" s="37" t="n">
        <v>1</v>
      </c>
      <c r="C62" s="37" t="n">
        <v>1</v>
      </c>
      <c r="D62" s="37" t="n">
        <v>1</v>
      </c>
      <c r="E62" s="37" t="n">
        <v>1</v>
      </c>
      <c r="F62" s="37" t="n">
        <v>1</v>
      </c>
      <c r="G62" s="37" t="n">
        <v>1</v>
      </c>
      <c r="H62" s="37" t="n">
        <v>1</v>
      </c>
      <c r="I62" s="37" t="n">
        <v>1</v>
      </c>
      <c r="J62" s="37" t="n">
        <v>1</v>
      </c>
      <c r="K62" s="37" t="n">
        <v>1</v>
      </c>
      <c r="L62" s="37" t="n">
        <v>1</v>
      </c>
      <c r="M62" s="37" t="n">
        <v>1</v>
      </c>
      <c r="N62" s="37" t="n">
        <v>1</v>
      </c>
      <c r="O62" s="37" t="n">
        <v>1</v>
      </c>
      <c r="P62" s="37" t="n">
        <v>1</v>
      </c>
      <c r="Q62" s="37" t="n">
        <v>1</v>
      </c>
      <c r="R62" s="37" t="n">
        <v>1</v>
      </c>
      <c r="S62" s="37" t="n">
        <v>1</v>
      </c>
      <c r="T62" s="37" t="n">
        <v>1</v>
      </c>
      <c r="U62" s="37" t="n">
        <v>1</v>
      </c>
      <c r="V62" s="37" t="n">
        <v>1</v>
      </c>
      <c r="W62" s="37" t="n">
        <v>1</v>
      </c>
      <c r="X62" s="37" t="n">
        <v>1</v>
      </c>
      <c r="Y62" s="37" t="n">
        <v>1</v>
      </c>
      <c r="Z62" s="37" t="n">
        <v>1</v>
      </c>
      <c r="AA62" s="37" t="n">
        <v>1</v>
      </c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8"/>
      <c r="AR62" s="38"/>
      <c r="AS62" s="38"/>
      <c r="AT62" s="38"/>
      <c r="AU62" s="38"/>
      <c r="AV62" s="38"/>
      <c r="AW62" s="38"/>
      <c r="AX62" s="38"/>
      <c r="AY62" s="38"/>
    </row>
    <row r="63" customFormat="false" ht="12.75" hidden="false" customHeight="true" outlineLevel="0" collapsed="false">
      <c r="A63" s="43" t="s">
        <v>17</v>
      </c>
      <c r="B63" s="37" t="n">
        <v>1</v>
      </c>
      <c r="C63" s="37" t="n">
        <v>1</v>
      </c>
      <c r="D63" s="37" t="n">
        <v>1</v>
      </c>
      <c r="E63" s="37" t="n">
        <v>1</v>
      </c>
      <c r="F63" s="37" t="n">
        <v>1</v>
      </c>
      <c r="G63" s="37" t="n">
        <v>1</v>
      </c>
      <c r="H63" s="37" t="n">
        <v>1</v>
      </c>
      <c r="I63" s="37" t="n">
        <v>1</v>
      </c>
      <c r="J63" s="37" t="n">
        <v>1</v>
      </c>
      <c r="K63" s="37" t="n">
        <v>1</v>
      </c>
      <c r="L63" s="37" t="n">
        <v>1</v>
      </c>
      <c r="M63" s="37" t="n">
        <v>1</v>
      </c>
      <c r="N63" s="37" t="n">
        <v>1</v>
      </c>
      <c r="O63" s="37" t="n">
        <v>1</v>
      </c>
      <c r="P63" s="37" t="n">
        <v>1</v>
      </c>
      <c r="Q63" s="37" t="n">
        <v>1</v>
      </c>
      <c r="R63" s="37" t="n">
        <v>1</v>
      </c>
      <c r="S63" s="37" t="n">
        <v>1</v>
      </c>
      <c r="T63" s="37" t="n">
        <v>1</v>
      </c>
      <c r="U63" s="37" t="n">
        <v>1</v>
      </c>
      <c r="V63" s="37" t="n">
        <v>1</v>
      </c>
      <c r="W63" s="37" t="n">
        <v>1</v>
      </c>
      <c r="X63" s="37" t="n">
        <v>1</v>
      </c>
      <c r="Y63" s="37" t="n">
        <v>1</v>
      </c>
      <c r="Z63" s="37" t="n">
        <v>1</v>
      </c>
      <c r="AA63" s="37" t="n">
        <v>1</v>
      </c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8"/>
      <c r="AR63" s="38"/>
      <c r="AS63" s="38"/>
      <c r="AT63" s="38"/>
      <c r="AU63" s="38"/>
      <c r="AV63" s="38"/>
      <c r="AW63" s="38"/>
      <c r="AX63" s="38"/>
      <c r="AY63" s="38"/>
    </row>
    <row r="64" customFormat="false" ht="12.75" hidden="false" customHeight="true" outlineLevel="0" collapsed="false">
      <c r="A64" s="43" t="s">
        <v>9</v>
      </c>
      <c r="B64" s="37" t="n">
        <v>1</v>
      </c>
      <c r="C64" s="37" t="n">
        <v>1</v>
      </c>
      <c r="D64" s="37" t="n">
        <v>1</v>
      </c>
      <c r="E64" s="37" t="n">
        <v>1</v>
      </c>
      <c r="F64" s="37" t="n">
        <v>1</v>
      </c>
      <c r="G64" s="37" t="n">
        <v>1</v>
      </c>
      <c r="H64" s="37" t="n">
        <v>1</v>
      </c>
      <c r="I64" s="37" t="n">
        <v>1</v>
      </c>
      <c r="J64" s="37" t="n">
        <v>1</v>
      </c>
      <c r="K64" s="37" t="n">
        <v>1</v>
      </c>
      <c r="L64" s="37" t="n">
        <v>1</v>
      </c>
      <c r="M64" s="37" t="n">
        <v>1</v>
      </c>
      <c r="N64" s="37" t="n">
        <v>1</v>
      </c>
      <c r="O64" s="37" t="n">
        <v>1</v>
      </c>
      <c r="P64" s="37" t="n">
        <v>1</v>
      </c>
      <c r="Q64" s="37" t="n">
        <v>1</v>
      </c>
      <c r="R64" s="37" t="n">
        <v>1</v>
      </c>
      <c r="S64" s="37" t="n">
        <v>1</v>
      </c>
      <c r="T64" s="37" t="n">
        <v>1</v>
      </c>
      <c r="U64" s="37" t="n">
        <v>1</v>
      </c>
      <c r="V64" s="37" t="n">
        <v>1</v>
      </c>
      <c r="W64" s="37" t="n">
        <v>1</v>
      </c>
      <c r="X64" s="37" t="n">
        <v>1</v>
      </c>
      <c r="Y64" s="37" t="n">
        <v>1</v>
      </c>
      <c r="Z64" s="37" t="n">
        <v>1</v>
      </c>
      <c r="AA64" s="37" t="n">
        <v>1</v>
      </c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8"/>
      <c r="AR64" s="38"/>
      <c r="AS64" s="38"/>
      <c r="AT64" s="38"/>
      <c r="AU64" s="38"/>
      <c r="AV64" s="38"/>
      <c r="AW64" s="38"/>
      <c r="AX64" s="38"/>
      <c r="AY64" s="38"/>
    </row>
    <row r="65" customFormat="false" ht="12.75" hidden="false" customHeight="true" outlineLevel="0" collapsed="false">
      <c r="A65" s="43" t="s">
        <v>26</v>
      </c>
      <c r="B65" s="37" t="n">
        <v>1</v>
      </c>
      <c r="C65" s="37" t="n">
        <v>1</v>
      </c>
      <c r="D65" s="37" t="n">
        <v>1</v>
      </c>
      <c r="E65" s="37" t="n">
        <v>1</v>
      </c>
      <c r="F65" s="37" t="n">
        <v>1</v>
      </c>
      <c r="G65" s="37" t="n">
        <v>1</v>
      </c>
      <c r="H65" s="37" t="n">
        <v>1</v>
      </c>
      <c r="I65" s="37" t="n">
        <v>1</v>
      </c>
      <c r="J65" s="37" t="n">
        <v>1</v>
      </c>
      <c r="K65" s="37" t="n">
        <v>1</v>
      </c>
      <c r="L65" s="37" t="n">
        <v>1</v>
      </c>
      <c r="M65" s="37" t="n">
        <v>1</v>
      </c>
      <c r="N65" s="37" t="n">
        <v>1</v>
      </c>
      <c r="O65" s="37" t="n">
        <v>1</v>
      </c>
      <c r="P65" s="37" t="n">
        <v>1</v>
      </c>
      <c r="Q65" s="37" t="n">
        <v>1</v>
      </c>
      <c r="R65" s="37" t="n">
        <v>1</v>
      </c>
      <c r="S65" s="37" t="n">
        <v>1</v>
      </c>
      <c r="T65" s="37" t="n">
        <v>1</v>
      </c>
      <c r="U65" s="37" t="n">
        <v>1</v>
      </c>
      <c r="V65" s="37" t="n">
        <v>1</v>
      </c>
      <c r="W65" s="37" t="n">
        <v>1</v>
      </c>
      <c r="X65" s="37" t="n">
        <v>1</v>
      </c>
      <c r="Y65" s="37" t="n">
        <v>1</v>
      </c>
      <c r="Z65" s="37" t="n">
        <v>1</v>
      </c>
      <c r="AA65" s="37" t="n">
        <v>1</v>
      </c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8"/>
      <c r="AR65" s="38"/>
      <c r="AS65" s="38"/>
      <c r="AT65" s="38"/>
      <c r="AU65" s="38"/>
      <c r="AV65" s="38"/>
      <c r="AW65" s="38"/>
      <c r="AX65" s="38"/>
      <c r="AY65" s="38"/>
    </row>
    <row r="66" customFormat="false" ht="12.75" hidden="false" customHeight="true" outlineLevel="0" collapsed="false">
      <c r="A66" s="43" t="s">
        <v>27</v>
      </c>
      <c r="B66" s="37" t="n">
        <v>1</v>
      </c>
      <c r="C66" s="37" t="n">
        <v>1</v>
      </c>
      <c r="D66" s="37" t="n">
        <v>1</v>
      </c>
      <c r="E66" s="37" t="n">
        <v>1</v>
      </c>
      <c r="F66" s="37" t="n">
        <v>1</v>
      </c>
      <c r="G66" s="37" t="n">
        <v>1</v>
      </c>
      <c r="H66" s="37" t="n">
        <v>1</v>
      </c>
      <c r="I66" s="37" t="n">
        <v>1</v>
      </c>
      <c r="J66" s="37" t="n">
        <v>1</v>
      </c>
      <c r="K66" s="37" t="n">
        <v>1</v>
      </c>
      <c r="L66" s="37" t="n">
        <v>1</v>
      </c>
      <c r="M66" s="37" t="n">
        <v>1</v>
      </c>
      <c r="N66" s="37" t="n">
        <v>1</v>
      </c>
      <c r="O66" s="37" t="n">
        <v>1</v>
      </c>
      <c r="P66" s="37" t="n">
        <v>1</v>
      </c>
      <c r="Q66" s="37" t="n">
        <v>1</v>
      </c>
      <c r="R66" s="37" t="n">
        <v>1</v>
      </c>
      <c r="S66" s="37" t="n">
        <v>1</v>
      </c>
      <c r="T66" s="37" t="n">
        <v>1</v>
      </c>
      <c r="U66" s="37" t="n">
        <v>1</v>
      </c>
      <c r="V66" s="37" t="n">
        <v>1</v>
      </c>
      <c r="W66" s="37" t="n">
        <v>1</v>
      </c>
      <c r="X66" s="37" t="n">
        <v>1</v>
      </c>
      <c r="Y66" s="37" t="n">
        <v>1</v>
      </c>
      <c r="Z66" s="37" t="n">
        <v>1</v>
      </c>
      <c r="AA66" s="37" t="n">
        <v>1</v>
      </c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8"/>
      <c r="AR66" s="38"/>
      <c r="AS66" s="38"/>
      <c r="AT66" s="38"/>
      <c r="AU66" s="38"/>
      <c r="AV66" s="38"/>
      <c r="AW66" s="38"/>
      <c r="AX66" s="38"/>
      <c r="AY66" s="38"/>
    </row>
    <row r="67" customFormat="false" ht="12.75" hidden="false" customHeight="true" outlineLevel="0" collapsed="false">
      <c r="A67" s="43" t="s">
        <v>10</v>
      </c>
      <c r="B67" s="37" t="n">
        <v>1</v>
      </c>
      <c r="C67" s="37" t="n">
        <v>1</v>
      </c>
      <c r="D67" s="37" t="n">
        <v>1</v>
      </c>
      <c r="E67" s="37" t="n">
        <v>1</v>
      </c>
      <c r="F67" s="37" t="n">
        <v>1</v>
      </c>
      <c r="G67" s="37" t="n">
        <v>1</v>
      </c>
      <c r="H67" s="37" t="n">
        <v>1</v>
      </c>
      <c r="I67" s="37" t="n">
        <v>1</v>
      </c>
      <c r="J67" s="37" t="n">
        <v>1</v>
      </c>
      <c r="K67" s="37" t="n">
        <v>1</v>
      </c>
      <c r="L67" s="37" t="n">
        <v>1</v>
      </c>
      <c r="M67" s="37" t="n">
        <v>1</v>
      </c>
      <c r="N67" s="37" t="n">
        <v>1</v>
      </c>
      <c r="O67" s="37" t="n">
        <v>1</v>
      </c>
      <c r="P67" s="37" t="n">
        <v>1</v>
      </c>
      <c r="Q67" s="37" t="n">
        <v>1</v>
      </c>
      <c r="R67" s="37" t="n">
        <v>1</v>
      </c>
      <c r="S67" s="37" t="n">
        <v>1</v>
      </c>
      <c r="T67" s="37" t="n">
        <v>1</v>
      </c>
      <c r="U67" s="37" t="n">
        <v>1</v>
      </c>
      <c r="V67" s="37" t="n">
        <v>1</v>
      </c>
      <c r="W67" s="37" t="n">
        <v>1</v>
      </c>
      <c r="X67" s="37" t="n">
        <v>1</v>
      </c>
      <c r="Y67" s="37" t="n">
        <v>1</v>
      </c>
      <c r="Z67" s="37" t="n">
        <v>1</v>
      </c>
      <c r="AA67" s="37" t="n">
        <v>1</v>
      </c>
      <c r="AB67" s="37"/>
      <c r="AC67" s="37"/>
      <c r="AD67" s="37"/>
      <c r="AE67" s="37"/>
      <c r="AF67" s="37"/>
      <c r="AG67" s="42"/>
      <c r="AH67" s="42"/>
      <c r="AI67" s="42"/>
      <c r="AJ67" s="37"/>
      <c r="AK67" s="37"/>
      <c r="AL67" s="37"/>
      <c r="AM67" s="37"/>
      <c r="AN67" s="37"/>
      <c r="AO67" s="37"/>
      <c r="AP67" s="37"/>
      <c r="AQ67" s="38"/>
      <c r="AR67" s="38"/>
      <c r="AS67" s="38"/>
      <c r="AT67" s="38"/>
      <c r="AU67" s="38"/>
      <c r="AV67" s="38"/>
      <c r="AW67" s="38"/>
      <c r="AX67" s="38"/>
      <c r="AY67" s="38"/>
    </row>
    <row r="68" customFormat="false" ht="12.75" hidden="false" customHeight="true" outlineLevel="0" collapsed="false">
      <c r="A68" s="43" t="s">
        <v>14</v>
      </c>
      <c r="B68" s="37" t="n">
        <v>1</v>
      </c>
      <c r="C68" s="37" t="n">
        <v>1</v>
      </c>
      <c r="D68" s="37" t="n">
        <v>1</v>
      </c>
      <c r="E68" s="37" t="n">
        <v>1</v>
      </c>
      <c r="F68" s="37" t="n">
        <v>1</v>
      </c>
      <c r="G68" s="37" t="n">
        <v>1</v>
      </c>
      <c r="H68" s="37" t="n">
        <v>1</v>
      </c>
      <c r="I68" s="37" t="n">
        <v>1</v>
      </c>
      <c r="J68" s="37" t="n">
        <v>1</v>
      </c>
      <c r="K68" s="37" t="n">
        <v>1</v>
      </c>
      <c r="L68" s="37" t="n">
        <v>1</v>
      </c>
      <c r="M68" s="37" t="n">
        <v>1</v>
      </c>
      <c r="N68" s="37" t="n">
        <v>1</v>
      </c>
      <c r="O68" s="37" t="n">
        <v>1</v>
      </c>
      <c r="P68" s="37" t="n">
        <v>1</v>
      </c>
      <c r="Q68" s="37" t="n">
        <v>1</v>
      </c>
      <c r="R68" s="37" t="n">
        <v>1</v>
      </c>
      <c r="S68" s="37" t="n">
        <v>1</v>
      </c>
      <c r="T68" s="37" t="n">
        <v>1</v>
      </c>
      <c r="U68" s="37" t="n">
        <v>1</v>
      </c>
      <c r="V68" s="37" t="n">
        <v>1</v>
      </c>
      <c r="W68" s="37" t="n">
        <v>1</v>
      </c>
      <c r="X68" s="37" t="n">
        <v>1</v>
      </c>
      <c r="Y68" s="37" t="n">
        <v>1</v>
      </c>
      <c r="Z68" s="37" t="n">
        <v>1</v>
      </c>
      <c r="AA68" s="37" t="n">
        <v>1</v>
      </c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8"/>
      <c r="AR68" s="38"/>
      <c r="AS68" s="38"/>
      <c r="AT68" s="38"/>
      <c r="AU68" s="38"/>
      <c r="AV68" s="38"/>
      <c r="AW68" s="38"/>
      <c r="AX68" s="38"/>
      <c r="AY68" s="38"/>
    </row>
    <row r="69" customFormat="false" ht="12.75" hidden="false" customHeight="true" outlineLevel="0" collapsed="false">
      <c r="A69" s="43" t="s">
        <v>33</v>
      </c>
      <c r="B69" s="21" t="n">
        <v>1</v>
      </c>
      <c r="C69" s="21" t="n">
        <v>1</v>
      </c>
      <c r="D69" s="21" t="n">
        <v>1</v>
      </c>
      <c r="E69" s="21" t="n">
        <v>1</v>
      </c>
      <c r="F69" s="21" t="n">
        <v>1</v>
      </c>
      <c r="G69" s="21" t="n">
        <v>1</v>
      </c>
      <c r="H69" s="21" t="n">
        <v>1</v>
      </c>
      <c r="I69" s="21" t="n">
        <v>1</v>
      </c>
      <c r="J69" s="21" t="n">
        <v>1</v>
      </c>
      <c r="K69" s="21" t="n">
        <v>1</v>
      </c>
      <c r="L69" s="21" t="n">
        <v>1</v>
      </c>
      <c r="M69" s="21" t="n">
        <v>1</v>
      </c>
      <c r="N69" s="21" t="n">
        <v>1</v>
      </c>
      <c r="O69" s="21" t="n">
        <v>1</v>
      </c>
      <c r="P69" s="21" t="n">
        <v>1</v>
      </c>
      <c r="Q69" s="21" t="n">
        <v>1</v>
      </c>
      <c r="R69" s="21" t="n">
        <v>1</v>
      </c>
      <c r="S69" s="21" t="n">
        <v>1</v>
      </c>
      <c r="T69" s="21" t="n">
        <v>1</v>
      </c>
      <c r="U69" s="21" t="n">
        <v>1</v>
      </c>
      <c r="V69" s="21" t="n">
        <v>1</v>
      </c>
      <c r="W69" s="21" t="n">
        <v>1</v>
      </c>
      <c r="X69" s="21" t="n">
        <v>1</v>
      </c>
      <c r="Y69" s="21" t="n">
        <v>1</v>
      </c>
      <c r="Z69" s="21" t="n">
        <v>1</v>
      </c>
      <c r="AA69" s="21" t="n">
        <v>1</v>
      </c>
      <c r="AB69" s="21"/>
      <c r="AC69" s="21"/>
      <c r="AD69" s="21"/>
      <c r="AE69" s="21"/>
      <c r="AF69" s="2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</row>
  </sheetData>
  <mergeCells count="6">
    <mergeCell ref="B3:AN3"/>
    <mergeCell ref="AO3:AY3"/>
    <mergeCell ref="B25:AN25"/>
    <mergeCell ref="AO25:AY25"/>
    <mergeCell ref="B59:AN59"/>
    <mergeCell ref="AO59:AY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Y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A15" activeCellId="1" sqref="O3:O62 AA15"/>
    </sheetView>
  </sheetViews>
  <sheetFormatPr defaultRowHeight="15"/>
  <cols>
    <col collapsed="false" hidden="false" max="1" min="1" style="0" width="18.4948979591837"/>
    <col collapsed="false" hidden="false" max="17" min="2" style="0" width="8.10204081632653"/>
    <col collapsed="false" hidden="false" max="20" min="18" style="0" width="8.50510204081633"/>
    <col collapsed="false" hidden="false" max="51" min="21" style="0" width="8.10204081632653"/>
    <col collapsed="false" hidden="false" max="1025" min="52" style="0" width="13.3622448979592"/>
  </cols>
  <sheetData>
    <row r="1" customFormat="false" ht="12.75" hidden="false" customHeight="true" outlineLevel="0" collapsed="false">
      <c r="A1" s="31"/>
      <c r="B1" s="32" t="s">
        <v>34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customFormat="false" ht="12.75" hidden="false" customHeight="true" outlineLevel="0" collapsed="false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</row>
    <row r="3" customFormat="false" ht="15" hidden="false" customHeight="true" outlineLevel="0" collapsed="false">
      <c r="A3" s="33" t="s">
        <v>29</v>
      </c>
      <c r="B3" s="34" t="s">
        <v>30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 t="s">
        <v>30</v>
      </c>
      <c r="AP3" s="34"/>
      <c r="AQ3" s="34"/>
      <c r="AR3" s="34"/>
      <c r="AS3" s="34"/>
      <c r="AT3" s="34"/>
      <c r="AU3" s="34"/>
      <c r="AV3" s="34"/>
      <c r="AW3" s="34"/>
      <c r="AX3" s="34"/>
      <c r="AY3" s="34"/>
    </row>
    <row r="4" customFormat="false" ht="12.75" hidden="false" customHeight="true" outlineLevel="0" collapsed="false">
      <c r="A4" s="31" t="s">
        <v>31</v>
      </c>
      <c r="B4" s="35" t="n">
        <v>43160</v>
      </c>
      <c r="C4" s="35" t="n">
        <v>43161</v>
      </c>
      <c r="D4" s="35" t="n">
        <v>43162</v>
      </c>
      <c r="E4" s="35" t="n">
        <v>43163</v>
      </c>
      <c r="F4" s="35" t="n">
        <v>43164</v>
      </c>
      <c r="G4" s="35" t="n">
        <v>43165</v>
      </c>
      <c r="H4" s="35" t="n">
        <v>43166</v>
      </c>
      <c r="I4" s="35" t="n">
        <v>43167</v>
      </c>
      <c r="J4" s="35" t="n">
        <v>43168</v>
      </c>
      <c r="K4" s="35" t="n">
        <v>43169</v>
      </c>
      <c r="L4" s="35" t="n">
        <v>43170</v>
      </c>
      <c r="M4" s="35" t="n">
        <v>43171</v>
      </c>
      <c r="N4" s="35" t="n">
        <v>43172</v>
      </c>
      <c r="O4" s="35" t="n">
        <v>43173</v>
      </c>
      <c r="P4" s="35" t="n">
        <v>43174</v>
      </c>
      <c r="Q4" s="35" t="n">
        <v>43175</v>
      </c>
      <c r="R4" s="35" t="n">
        <v>43176</v>
      </c>
      <c r="S4" s="35" t="n">
        <v>43177</v>
      </c>
      <c r="T4" s="35" t="n">
        <v>43178</v>
      </c>
      <c r="U4" s="35" t="n">
        <v>43179</v>
      </c>
      <c r="V4" s="35" t="n">
        <v>43180</v>
      </c>
      <c r="W4" s="35" t="n">
        <v>43181</v>
      </c>
      <c r="X4" s="35" t="n">
        <v>43182</v>
      </c>
      <c r="Y4" s="35" t="n">
        <v>43183</v>
      </c>
      <c r="Z4" s="35" t="n">
        <v>43184</v>
      </c>
      <c r="AA4" s="35" t="n">
        <v>43185</v>
      </c>
      <c r="AB4" s="35" t="n">
        <v>43186</v>
      </c>
      <c r="AC4" s="35" t="n">
        <v>43187</v>
      </c>
      <c r="AD4" s="35" t="n">
        <v>43188</v>
      </c>
      <c r="AE4" s="35" t="n">
        <v>43189</v>
      </c>
      <c r="AF4" s="35" t="n">
        <v>43190</v>
      </c>
      <c r="AG4" s="35"/>
      <c r="AH4" s="35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</row>
    <row r="5" customFormat="false" ht="12.75" hidden="false" customHeight="true" outlineLevel="0" collapsed="false">
      <c r="A5" s="36" t="s">
        <v>1</v>
      </c>
      <c r="B5" s="37" t="n">
        <v>0.868443559532951</v>
      </c>
      <c r="C5" s="37" t="n">
        <v>0.88</v>
      </c>
      <c r="D5" s="37" t="n">
        <v>0.88</v>
      </c>
      <c r="E5" s="37" t="n">
        <v>0.88</v>
      </c>
      <c r="F5" s="37" t="n">
        <v>0.881138894922191</v>
      </c>
      <c r="G5" s="37" t="n">
        <v>0.881138894922191</v>
      </c>
      <c r="H5" s="37" t="n">
        <v>0.91</v>
      </c>
      <c r="I5" s="37" t="n">
        <v>0.91</v>
      </c>
      <c r="J5" s="37" t="n">
        <v>0.91</v>
      </c>
      <c r="K5" s="37" t="n">
        <v>0.91</v>
      </c>
      <c r="L5" s="37" t="n">
        <v>0.91</v>
      </c>
      <c r="M5" s="37" t="n">
        <v>0.91</v>
      </c>
      <c r="N5" s="37" t="n">
        <v>0.907117651901016</v>
      </c>
      <c r="O5" s="37" t="n">
        <v>0.91</v>
      </c>
      <c r="P5" s="37" t="n">
        <v>0.91</v>
      </c>
      <c r="Q5" s="37" t="n">
        <v>0.9</v>
      </c>
      <c r="R5" s="37" t="n">
        <v>0.9</v>
      </c>
      <c r="S5" s="37" t="n">
        <v>0.9</v>
      </c>
      <c r="T5" s="37" t="n">
        <v>0.9</v>
      </c>
      <c r="U5" s="37" t="n">
        <v>0.897719441705733</v>
      </c>
      <c r="V5" s="37" t="n">
        <v>0.906053030712714</v>
      </c>
      <c r="W5" s="37" t="n">
        <v>0.906053030712714</v>
      </c>
      <c r="X5" s="37" t="n">
        <v>0.91</v>
      </c>
      <c r="Y5" s="37" t="n">
        <v>0.91</v>
      </c>
      <c r="Z5" s="37" t="n">
        <v>0.91</v>
      </c>
      <c r="AA5" s="37" t="n">
        <v>0.91</v>
      </c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44"/>
      <c r="AR5" s="44"/>
      <c r="AS5" s="44"/>
      <c r="AT5" s="44"/>
      <c r="AU5" s="44"/>
      <c r="AV5" s="44"/>
      <c r="AW5" s="44"/>
      <c r="AX5" s="44"/>
      <c r="AY5" s="44"/>
    </row>
    <row r="6" customFormat="false" ht="12.75" hidden="false" customHeight="true" outlineLevel="0" collapsed="false">
      <c r="A6" s="39" t="s">
        <v>32</v>
      </c>
      <c r="B6" s="37" t="n">
        <v>0.93</v>
      </c>
      <c r="C6" s="37" t="n">
        <v>0.93</v>
      </c>
      <c r="D6" s="37" t="n">
        <v>0.93</v>
      </c>
      <c r="E6" s="37" t="n">
        <v>0.93</v>
      </c>
      <c r="F6" s="37" t="n">
        <v>0.91</v>
      </c>
      <c r="G6" s="37" t="n">
        <v>0.91</v>
      </c>
      <c r="H6" s="37" t="n">
        <v>0.92</v>
      </c>
      <c r="I6" s="37" t="n">
        <v>0.92</v>
      </c>
      <c r="J6" s="37" t="n">
        <v>0.92</v>
      </c>
      <c r="K6" s="37" t="n">
        <v>0.92</v>
      </c>
      <c r="L6" s="37" t="n">
        <v>0.92</v>
      </c>
      <c r="M6" s="37" t="n">
        <v>0.91</v>
      </c>
      <c r="N6" s="37" t="n">
        <v>0.895453556973165</v>
      </c>
      <c r="O6" s="37" t="n">
        <v>0.95</v>
      </c>
      <c r="P6" s="37" t="n">
        <v>0.94</v>
      </c>
      <c r="Q6" s="37" t="n">
        <v>0.96</v>
      </c>
      <c r="R6" s="37" t="n">
        <v>0.96</v>
      </c>
      <c r="S6" s="37" t="n">
        <v>0.96</v>
      </c>
      <c r="T6" s="37" t="n">
        <v>0.96</v>
      </c>
      <c r="U6" s="37" t="n">
        <v>0.95</v>
      </c>
      <c r="V6" s="37" t="n">
        <v>0.95</v>
      </c>
      <c r="W6" s="37" t="n">
        <v>0.95</v>
      </c>
      <c r="X6" s="37" t="n">
        <v>0.96</v>
      </c>
      <c r="Y6" s="37" t="n">
        <v>0.96</v>
      </c>
      <c r="Z6" s="37" t="n">
        <v>0.96</v>
      </c>
      <c r="AA6" s="37" t="n">
        <v>0.97</v>
      </c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</row>
    <row r="7" customFormat="false" ht="12.75" hidden="false" customHeight="true" outlineLevel="0" collapsed="false">
      <c r="A7" s="31"/>
      <c r="B7" s="40"/>
      <c r="C7" s="40"/>
      <c r="D7" s="40"/>
      <c r="E7" s="4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</row>
    <row r="8" customFormat="false" ht="12.75" hidden="false" customHeight="true" outlineLevel="0" collapsed="false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</row>
    <row r="9" customFormat="false" ht="12.75" hidden="false" customHeight="true" outlineLevel="0" collapsed="false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</row>
    <row r="10" customFormat="false" ht="12.75" hidden="false" customHeight="true" outlineLevel="0" collapsed="false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</row>
    <row r="11" customFormat="false" ht="12.75" hidden="false" customHeight="true" outlineLevel="0" collapsed="false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</row>
    <row r="12" customFormat="false" ht="12.75" hidden="false" customHeight="true" outlineLevel="0" collapsed="false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</row>
    <row r="13" customFormat="false" ht="12.75" hidden="false" customHeight="true" outlineLevel="0" collapsed="false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</row>
    <row r="14" customFormat="false" ht="12.75" hidden="false" customHeight="true" outlineLevel="0" collapsed="false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</row>
    <row r="15" customFormat="false" ht="12.75" hidden="false" customHeight="true" outlineLevel="0" collapsed="false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</row>
    <row r="16" customFormat="false" ht="12.75" hidden="false" customHeight="true" outlineLevel="0" collapsed="false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</row>
    <row r="17" customFormat="false" ht="12.75" hidden="false" customHeight="true" outlineLevel="0" collapsed="false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</row>
    <row r="18" customFormat="false" ht="12.75" hidden="false" customHeight="true" outlineLevel="0" collapsed="false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</row>
    <row r="19" customFormat="false" ht="12.75" hidden="false" customHeight="true" outlineLevel="0" collapsed="false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</row>
    <row r="20" customFormat="false" ht="12.75" hidden="false" customHeight="tru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</row>
    <row r="21" customFormat="false" ht="12.75" hidden="false" customHeight="tru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</row>
    <row r="22" customFormat="false" ht="12.75" hidden="false" customHeight="tru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</row>
    <row r="23" customFormat="false" ht="12.75" hidden="false" customHeight="tru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</row>
    <row r="24" customFormat="false" ht="12.75" hidden="false" customHeight="true" outlineLevel="0" collapsed="false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</row>
    <row r="25" customFormat="false" ht="15" hidden="false" customHeight="true" outlineLevel="0" collapsed="false">
      <c r="A25" s="33" t="s">
        <v>1</v>
      </c>
      <c r="B25" s="34" t="s">
        <v>30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 t="s">
        <v>30</v>
      </c>
      <c r="AP25" s="34"/>
      <c r="AQ25" s="34"/>
      <c r="AR25" s="34"/>
      <c r="AS25" s="34"/>
      <c r="AT25" s="34"/>
      <c r="AU25" s="34"/>
      <c r="AV25" s="34"/>
      <c r="AW25" s="34"/>
      <c r="AX25" s="34"/>
      <c r="AY25" s="34"/>
    </row>
    <row r="26" customFormat="false" ht="12.75" hidden="false" customHeight="true" outlineLevel="0" collapsed="false">
      <c r="A26" s="31" t="s">
        <v>31</v>
      </c>
      <c r="B26" s="35" t="n">
        <v>43160</v>
      </c>
      <c r="C26" s="35" t="n">
        <v>43161</v>
      </c>
      <c r="D26" s="35" t="n">
        <v>43162</v>
      </c>
      <c r="E26" s="35" t="n">
        <v>43163</v>
      </c>
      <c r="F26" s="35" t="n">
        <v>43164</v>
      </c>
      <c r="G26" s="35" t="n">
        <v>43165</v>
      </c>
      <c r="H26" s="35" t="n">
        <v>43166</v>
      </c>
      <c r="I26" s="35" t="n">
        <v>43167</v>
      </c>
      <c r="J26" s="35" t="n">
        <v>43168</v>
      </c>
      <c r="K26" s="35" t="n">
        <v>43169</v>
      </c>
      <c r="L26" s="35" t="n">
        <v>43170</v>
      </c>
      <c r="M26" s="35" t="n">
        <v>43171</v>
      </c>
      <c r="N26" s="35" t="n">
        <v>43172</v>
      </c>
      <c r="O26" s="35" t="n">
        <v>43173</v>
      </c>
      <c r="P26" s="35" t="n">
        <v>43174</v>
      </c>
      <c r="Q26" s="35" t="n">
        <v>43175</v>
      </c>
      <c r="R26" s="35" t="n">
        <v>43176</v>
      </c>
      <c r="S26" s="35" t="n">
        <v>43177</v>
      </c>
      <c r="T26" s="35" t="n">
        <v>43178</v>
      </c>
      <c r="U26" s="35" t="n">
        <v>43179</v>
      </c>
      <c r="V26" s="35" t="n">
        <v>43180</v>
      </c>
      <c r="W26" s="35" t="n">
        <v>43181</v>
      </c>
      <c r="X26" s="35" t="n">
        <v>43182</v>
      </c>
      <c r="Y26" s="35" t="n">
        <v>43183</v>
      </c>
      <c r="Z26" s="35" t="n">
        <v>43184</v>
      </c>
      <c r="AA26" s="35" t="n">
        <v>43185</v>
      </c>
      <c r="AB26" s="35" t="n">
        <v>43186</v>
      </c>
      <c r="AC26" s="35" t="n">
        <v>43187</v>
      </c>
      <c r="AD26" s="35" t="n">
        <v>43188</v>
      </c>
      <c r="AE26" s="35" t="n">
        <v>43189</v>
      </c>
      <c r="AF26" s="35" t="n">
        <v>43190</v>
      </c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</row>
    <row r="27" customFormat="false" ht="12.75" hidden="false" customHeight="true" outlineLevel="0" collapsed="false">
      <c r="A27" s="41" t="s">
        <v>8</v>
      </c>
      <c r="B27" s="44" t="n">
        <v>0.857142857142857</v>
      </c>
      <c r="C27" s="44" t="n">
        <v>0.851190476190476</v>
      </c>
      <c r="D27" s="44" t="n">
        <v>0.851190476190476</v>
      </c>
      <c r="E27" s="44" t="n">
        <v>0.851190476190476</v>
      </c>
      <c r="F27" s="44" t="n">
        <v>0.851190476190476</v>
      </c>
      <c r="G27" s="44" t="n">
        <v>0.851190476190476</v>
      </c>
      <c r="H27" s="37" t="n">
        <v>0.90506329113924</v>
      </c>
      <c r="I27" s="37" t="n">
        <v>0.90506329113924</v>
      </c>
      <c r="J27" s="37" t="n">
        <v>0.90506329113924</v>
      </c>
      <c r="K27" s="37" t="n">
        <v>0.90506329113924</v>
      </c>
      <c r="L27" s="37" t="n">
        <v>0.90506329113924</v>
      </c>
      <c r="M27" s="44" t="n">
        <v>0.89873417721519</v>
      </c>
      <c r="N27" s="44" t="n">
        <v>0.90506329113924</v>
      </c>
      <c r="O27" s="44" t="n">
        <v>0.89873417721519</v>
      </c>
      <c r="P27" s="44" t="n">
        <v>0.89873417721519</v>
      </c>
      <c r="Q27" s="44" t="n">
        <v>0.90506329113924</v>
      </c>
      <c r="R27" s="44" t="n">
        <v>0.90506329113924</v>
      </c>
      <c r="S27" s="44" t="n">
        <v>0.90506329113924</v>
      </c>
      <c r="T27" s="44" t="n">
        <v>0.897435897435897</v>
      </c>
      <c r="U27" s="44" t="n">
        <v>0.897435897435897</v>
      </c>
      <c r="V27" s="44" t="n">
        <v>0.923076923076923</v>
      </c>
      <c r="W27" s="44" t="n">
        <v>0.923076923076923</v>
      </c>
      <c r="X27" s="44" t="n">
        <v>0.92948717948718</v>
      </c>
      <c r="Y27" s="44" t="n">
        <v>0.92948717948718</v>
      </c>
      <c r="Z27" s="44" t="n">
        <v>0.92948717948718</v>
      </c>
      <c r="AA27" s="44" t="n">
        <v>0.923076923076923</v>
      </c>
      <c r="AB27" s="44"/>
      <c r="AC27" s="44"/>
      <c r="AD27" s="44"/>
      <c r="AE27" s="44"/>
      <c r="AF27" s="44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44"/>
      <c r="AS27" s="44"/>
      <c r="AT27" s="44"/>
      <c r="AU27" s="44"/>
      <c r="AV27" s="44"/>
      <c r="AW27" s="37"/>
      <c r="AX27" s="44"/>
      <c r="AY27" s="44"/>
    </row>
    <row r="28" customFormat="false" ht="12.75" hidden="false" customHeight="true" outlineLevel="0" collapsed="false">
      <c r="A28" s="41" t="s">
        <v>9</v>
      </c>
      <c r="B28" s="44" t="n">
        <v>0.842105263157895</v>
      </c>
      <c r="C28" s="44" t="n">
        <v>0.855263157894737</v>
      </c>
      <c r="D28" s="44" t="n">
        <v>0.855263157894737</v>
      </c>
      <c r="E28" s="44" t="n">
        <v>0.855263157894737</v>
      </c>
      <c r="F28" s="44" t="n">
        <v>0.861842105263158</v>
      </c>
      <c r="G28" s="44" t="n">
        <v>0.861842105263158</v>
      </c>
      <c r="H28" s="37" t="n">
        <v>0.916083916083916</v>
      </c>
      <c r="I28" s="37" t="n">
        <v>0.916083916083916</v>
      </c>
      <c r="J28" s="37" t="n">
        <v>0.916083916083916</v>
      </c>
      <c r="K28" s="37" t="n">
        <v>0.916083916083916</v>
      </c>
      <c r="L28" s="37" t="n">
        <v>0.916083916083916</v>
      </c>
      <c r="M28" s="44" t="n">
        <v>0.916083916083916</v>
      </c>
      <c r="N28" s="44" t="n">
        <v>0.93006993006993</v>
      </c>
      <c r="O28" s="44" t="n">
        <v>0.93006993006993</v>
      </c>
      <c r="P28" s="44" t="n">
        <v>0.916083916083916</v>
      </c>
      <c r="Q28" s="44" t="n">
        <v>0.923076923076923</v>
      </c>
      <c r="R28" s="44" t="n">
        <v>0.923076923076923</v>
      </c>
      <c r="S28" s="44" t="n">
        <v>0.923076923076923</v>
      </c>
      <c r="T28" s="44" t="n">
        <v>0.93006993006993</v>
      </c>
      <c r="U28" s="44" t="n">
        <v>0.93006993006993</v>
      </c>
      <c r="V28" s="44" t="n">
        <v>0.93006993006993</v>
      </c>
      <c r="W28" s="44" t="n">
        <v>0.93006993006993</v>
      </c>
      <c r="X28" s="44" t="n">
        <v>0.937062937062937</v>
      </c>
      <c r="Y28" s="44" t="n">
        <v>0.937062937062937</v>
      </c>
      <c r="Z28" s="44" t="n">
        <v>0.937062937062937</v>
      </c>
      <c r="AA28" s="44" t="n">
        <v>0.93006993006993</v>
      </c>
      <c r="AB28" s="44"/>
      <c r="AC28" s="44"/>
      <c r="AD28" s="44"/>
      <c r="AE28" s="44"/>
      <c r="AF28" s="44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44"/>
      <c r="AS28" s="44"/>
      <c r="AT28" s="44"/>
      <c r="AU28" s="44"/>
      <c r="AV28" s="44"/>
      <c r="AW28" s="37"/>
      <c r="AX28" s="44"/>
      <c r="AY28" s="44"/>
    </row>
    <row r="29" customFormat="false" ht="12.75" hidden="false" customHeight="true" outlineLevel="0" collapsed="false">
      <c r="A29" s="41" t="s">
        <v>10</v>
      </c>
      <c r="B29" s="44" t="n">
        <v>0.974358974358974</v>
      </c>
      <c r="C29" s="44" t="n">
        <v>0.982905982905983</v>
      </c>
      <c r="D29" s="44" t="n">
        <v>0.982905982905983</v>
      </c>
      <c r="E29" s="44" t="n">
        <v>0.982905982905983</v>
      </c>
      <c r="F29" s="44" t="n">
        <v>0.982905982905983</v>
      </c>
      <c r="G29" s="44" t="n">
        <v>0.982905982905983</v>
      </c>
      <c r="H29" s="37" t="n">
        <v>0.965811965811966</v>
      </c>
      <c r="I29" s="37" t="n">
        <v>0.965811965811966</v>
      </c>
      <c r="J29" s="37" t="n">
        <v>0.965811965811966</v>
      </c>
      <c r="K29" s="37" t="n">
        <v>0.965811965811966</v>
      </c>
      <c r="L29" s="37" t="n">
        <v>0.965811965811966</v>
      </c>
      <c r="M29" s="44" t="n">
        <v>0.965811965811966</v>
      </c>
      <c r="N29" s="44" t="n">
        <v>0.965811965811966</v>
      </c>
      <c r="O29" s="44" t="n">
        <v>0.948717948717949</v>
      </c>
      <c r="P29" s="44" t="n">
        <v>0.948717948717949</v>
      </c>
      <c r="Q29" s="44" t="n">
        <v>0.905982905982906</v>
      </c>
      <c r="R29" s="44" t="n">
        <v>0.905982905982906</v>
      </c>
      <c r="S29" s="44" t="n">
        <v>0.905982905982906</v>
      </c>
      <c r="T29" s="44" t="n">
        <v>0.905982905982906</v>
      </c>
      <c r="U29" s="44" t="n">
        <v>0.905982905982906</v>
      </c>
      <c r="V29" s="44" t="n">
        <v>0.905982905982906</v>
      </c>
      <c r="W29" s="44" t="n">
        <v>0.905982905982906</v>
      </c>
      <c r="X29" s="44" t="n">
        <v>0.846153846153846</v>
      </c>
      <c r="Y29" s="44" t="n">
        <v>0.846153846153846</v>
      </c>
      <c r="Z29" s="44" t="n">
        <v>0.846153846153846</v>
      </c>
      <c r="AA29" s="44" t="n">
        <v>0.846153846153846</v>
      </c>
      <c r="AB29" s="44"/>
      <c r="AC29" s="44"/>
      <c r="AD29" s="44"/>
      <c r="AE29" s="44"/>
      <c r="AF29" s="44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44"/>
      <c r="AS29" s="44"/>
      <c r="AT29" s="44"/>
      <c r="AU29" s="44"/>
      <c r="AV29" s="44"/>
      <c r="AW29" s="37"/>
      <c r="AX29" s="44"/>
      <c r="AY29" s="44"/>
    </row>
    <row r="30" customFormat="false" ht="12.75" hidden="false" customHeight="true" outlineLevel="0" collapsed="false">
      <c r="A30" s="41" t="s">
        <v>11</v>
      </c>
      <c r="B30" s="44" t="n">
        <v>0.791752577319588</v>
      </c>
      <c r="C30" s="44" t="n">
        <v>0.804621848739496</v>
      </c>
      <c r="D30" s="44" t="n">
        <v>0.804621848739496</v>
      </c>
      <c r="E30" s="44" t="n">
        <v>0.804621848739496</v>
      </c>
      <c r="F30" s="44" t="n">
        <v>0.8</v>
      </c>
      <c r="G30" s="44" t="n">
        <v>0.8</v>
      </c>
      <c r="H30" s="37" t="n">
        <v>0.809421841541756</v>
      </c>
      <c r="I30" s="37" t="n">
        <v>0.809421841541756</v>
      </c>
      <c r="J30" s="37" t="n">
        <v>0.809421841541756</v>
      </c>
      <c r="K30" s="37" t="n">
        <v>0.809421841541756</v>
      </c>
      <c r="L30" s="37" t="n">
        <v>0.809421841541756</v>
      </c>
      <c r="M30" s="44" t="n">
        <v>0.792887029288703</v>
      </c>
      <c r="N30" s="44" t="n">
        <v>0.80293501048218</v>
      </c>
      <c r="O30" s="44" t="n">
        <v>0.83974358974359</v>
      </c>
      <c r="P30" s="44" t="n">
        <v>0.84698275862069</v>
      </c>
      <c r="Q30" s="44" t="n">
        <v>0.836559139784946</v>
      </c>
      <c r="R30" s="44" t="n">
        <v>0.836559139784946</v>
      </c>
      <c r="S30" s="44" t="n">
        <v>0.836559139784946</v>
      </c>
      <c r="T30" s="44" t="n">
        <v>0.838709677419355</v>
      </c>
      <c r="U30" s="44" t="n">
        <v>0.825263157894737</v>
      </c>
      <c r="V30" s="44" t="n">
        <v>0.827368421052631</v>
      </c>
      <c r="W30" s="44" t="n">
        <v>0.827368421052631</v>
      </c>
      <c r="X30" s="44" t="n">
        <v>0.847311827956989</v>
      </c>
      <c r="Y30" s="44" t="n">
        <v>0.847311827956989</v>
      </c>
      <c r="Z30" s="44" t="n">
        <v>0.847311827956989</v>
      </c>
      <c r="AA30" s="44" t="n">
        <v>0.854389721627409</v>
      </c>
      <c r="AB30" s="44"/>
      <c r="AC30" s="44"/>
      <c r="AD30" s="44"/>
      <c r="AE30" s="44"/>
      <c r="AF30" s="44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44"/>
      <c r="AS30" s="44"/>
      <c r="AT30" s="44"/>
      <c r="AU30" s="44"/>
      <c r="AV30" s="44"/>
      <c r="AW30" s="37"/>
      <c r="AX30" s="44"/>
      <c r="AY30" s="44"/>
    </row>
    <row r="31" customFormat="false" ht="12.75" hidden="false" customHeight="true" outlineLevel="0" collapsed="false">
      <c r="A31" s="41" t="s">
        <v>12</v>
      </c>
      <c r="B31" s="44" t="n">
        <v>0.922705314009662</v>
      </c>
      <c r="C31" s="44" t="n">
        <v>0.899038461538461</v>
      </c>
      <c r="D31" s="44" t="n">
        <v>0.899038461538461</v>
      </c>
      <c r="E31" s="44" t="n">
        <v>0.899038461538461</v>
      </c>
      <c r="F31" s="44" t="n">
        <v>0.91866028708134</v>
      </c>
      <c r="G31" s="44" t="n">
        <v>0.91866028708134</v>
      </c>
      <c r="H31" s="37" t="n">
        <v>0.913875598086124</v>
      </c>
      <c r="I31" s="37" t="n">
        <v>0.913875598086124</v>
      </c>
      <c r="J31" s="37" t="n">
        <v>0.913875598086124</v>
      </c>
      <c r="K31" s="37" t="n">
        <v>0.913875598086124</v>
      </c>
      <c r="L31" s="37" t="n">
        <v>0.913875598086124</v>
      </c>
      <c r="M31" s="44" t="n">
        <v>0.90952380952381</v>
      </c>
      <c r="N31" s="44" t="n">
        <v>0.90952380952381</v>
      </c>
      <c r="O31" s="44" t="n">
        <v>0.91866028708134</v>
      </c>
      <c r="P31" s="44" t="n">
        <v>0.951219512195122</v>
      </c>
      <c r="Q31" s="44" t="n">
        <v>0.922705314009662</v>
      </c>
      <c r="R31" s="44" t="n">
        <v>0.922705314009662</v>
      </c>
      <c r="S31" s="44" t="n">
        <v>0.922705314009662</v>
      </c>
      <c r="T31" s="44" t="n">
        <v>0.932038834951456</v>
      </c>
      <c r="U31" s="44" t="n">
        <v>0.91747572815534</v>
      </c>
      <c r="V31" s="44" t="n">
        <v>0.932038834951456</v>
      </c>
      <c r="W31" s="44" t="n">
        <v>0.932038834951456</v>
      </c>
      <c r="X31" s="44" t="n">
        <v>0.91747572815534</v>
      </c>
      <c r="Y31" s="44" t="n">
        <v>0.91747572815534</v>
      </c>
      <c r="Z31" s="44" t="n">
        <v>0.91747572815534</v>
      </c>
      <c r="AA31" s="44" t="n">
        <v>0.921951219512195</v>
      </c>
      <c r="AB31" s="44"/>
      <c r="AC31" s="44"/>
      <c r="AD31" s="44"/>
      <c r="AE31" s="44"/>
      <c r="AF31" s="44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44"/>
      <c r="AS31" s="44"/>
      <c r="AT31" s="44"/>
      <c r="AU31" s="44"/>
      <c r="AV31" s="44"/>
      <c r="AW31" s="37"/>
      <c r="AX31" s="44"/>
      <c r="AY31" s="44"/>
    </row>
    <row r="32" customFormat="false" ht="12.75" hidden="false" customHeight="true" outlineLevel="0" collapsed="false">
      <c r="A32" s="41" t="s">
        <v>13</v>
      </c>
      <c r="B32" s="44" t="n">
        <v>0.978021978021978</v>
      </c>
      <c r="C32" s="44" t="n">
        <v>0.967032967032967</v>
      </c>
      <c r="D32" s="44" t="n">
        <v>0.967032967032967</v>
      </c>
      <c r="E32" s="44" t="n">
        <v>0.967032967032967</v>
      </c>
      <c r="F32" s="44" t="n">
        <v>0.989010989010989</v>
      </c>
      <c r="G32" s="44" t="n">
        <v>0.989010989010989</v>
      </c>
      <c r="H32" s="37" t="n">
        <v>0.989010989010989</v>
      </c>
      <c r="I32" s="37" t="n">
        <v>0.989010989010989</v>
      </c>
      <c r="J32" s="37" t="n">
        <v>0.989010989010989</v>
      </c>
      <c r="K32" s="37" t="n">
        <v>0.989010989010989</v>
      </c>
      <c r="L32" s="37" t="n">
        <v>0.989010989010989</v>
      </c>
      <c r="M32" s="44" t="n">
        <v>0.989010989010989</v>
      </c>
      <c r="N32" s="44" t="n">
        <v>0.989010989010989</v>
      </c>
      <c r="O32" s="44" t="n">
        <v>0.989010989010989</v>
      </c>
      <c r="P32" s="44" t="n">
        <v>0.989010989010989</v>
      </c>
      <c r="Q32" s="44" t="n">
        <v>0.978021978021978</v>
      </c>
      <c r="R32" s="44" t="n">
        <v>0.978021978021978</v>
      </c>
      <c r="S32" s="44" t="n">
        <v>0.978021978021978</v>
      </c>
      <c r="T32" s="44" t="n">
        <v>0.989010989010989</v>
      </c>
      <c r="U32" s="44" t="n">
        <v>1</v>
      </c>
      <c r="V32" s="44" t="n">
        <v>1</v>
      </c>
      <c r="W32" s="44" t="n">
        <v>1</v>
      </c>
      <c r="X32" s="44" t="n">
        <v>1</v>
      </c>
      <c r="Y32" s="44" t="n">
        <v>1</v>
      </c>
      <c r="Z32" s="44" t="n">
        <v>1</v>
      </c>
      <c r="AA32" s="44" t="n">
        <v>1</v>
      </c>
      <c r="AB32" s="44"/>
      <c r="AC32" s="44"/>
      <c r="AD32" s="44"/>
      <c r="AE32" s="44"/>
      <c r="AF32" s="44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44"/>
      <c r="AS32" s="44"/>
      <c r="AT32" s="44"/>
      <c r="AU32" s="44"/>
      <c r="AV32" s="44"/>
      <c r="AW32" s="37"/>
      <c r="AX32" s="44"/>
      <c r="AY32" s="44"/>
    </row>
    <row r="33" customFormat="false" ht="12.75" hidden="false" customHeight="true" outlineLevel="0" collapsed="false">
      <c r="A33" s="41" t="s">
        <v>14</v>
      </c>
      <c r="B33" s="44" t="n">
        <v>0.744897959183674</v>
      </c>
      <c r="C33" s="44" t="n">
        <v>0.806122448979592</v>
      </c>
      <c r="D33" s="44" t="n">
        <v>0.806122448979592</v>
      </c>
      <c r="E33" s="44" t="n">
        <v>0.806122448979592</v>
      </c>
      <c r="F33" s="44" t="n">
        <v>0.795918367346939</v>
      </c>
      <c r="G33" s="44" t="n">
        <v>0.795918367346939</v>
      </c>
      <c r="H33" s="37" t="n">
        <v>0.909090909090909</v>
      </c>
      <c r="I33" s="37" t="n">
        <v>0.909090909090909</v>
      </c>
      <c r="J33" s="37" t="n">
        <v>0.909090909090909</v>
      </c>
      <c r="K33" s="37" t="n">
        <v>0.909090909090909</v>
      </c>
      <c r="L33" s="37" t="n">
        <v>0.909090909090909</v>
      </c>
      <c r="M33" s="44" t="n">
        <v>0.897727272727273</v>
      </c>
      <c r="N33" s="44" t="n">
        <v>0.886363636363636</v>
      </c>
      <c r="O33" s="44" t="n">
        <v>0.863636363636364</v>
      </c>
      <c r="P33" s="44" t="n">
        <v>0.909090909090909</v>
      </c>
      <c r="Q33" s="44" t="n">
        <v>0.909090909090909</v>
      </c>
      <c r="R33" s="44" t="n">
        <v>0.909090909090909</v>
      </c>
      <c r="S33" s="44" t="n">
        <v>0.909090909090909</v>
      </c>
      <c r="T33" s="44" t="n">
        <v>0.897727272727273</v>
      </c>
      <c r="U33" s="44" t="n">
        <v>0.920454545454546</v>
      </c>
      <c r="V33" s="44" t="n">
        <v>0.920454545454546</v>
      </c>
      <c r="W33" s="44" t="n">
        <v>0.920454545454546</v>
      </c>
      <c r="X33" s="44" t="n">
        <v>0.930232558139535</v>
      </c>
      <c r="Y33" s="44" t="n">
        <v>0.930232558139535</v>
      </c>
      <c r="Z33" s="44" t="n">
        <v>0.930232558139535</v>
      </c>
      <c r="AA33" s="44" t="n">
        <v>0.965116279069768</v>
      </c>
      <c r="AB33" s="44"/>
      <c r="AC33" s="44"/>
      <c r="AD33" s="44"/>
      <c r="AE33" s="44"/>
      <c r="AF33" s="44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44"/>
      <c r="AS33" s="44"/>
      <c r="AT33" s="44"/>
      <c r="AU33" s="44"/>
      <c r="AV33" s="44"/>
      <c r="AW33" s="37"/>
      <c r="AX33" s="44"/>
      <c r="AY33" s="44"/>
    </row>
    <row r="34" customFormat="false" ht="12.75" hidden="false" customHeight="true" outlineLevel="0" collapsed="false">
      <c r="A34" s="41" t="s">
        <v>15</v>
      </c>
      <c r="B34" s="44" t="n">
        <v>0.893939393939394</v>
      </c>
      <c r="C34" s="44" t="n">
        <v>0.914141414141414</v>
      </c>
      <c r="D34" s="44" t="n">
        <v>0.914141414141414</v>
      </c>
      <c r="E34" s="44" t="n">
        <v>0.914141414141414</v>
      </c>
      <c r="F34" s="44" t="n">
        <v>0.919597989949749</v>
      </c>
      <c r="G34" s="44" t="n">
        <v>0.919597989949749</v>
      </c>
      <c r="H34" s="37" t="n">
        <v>0.98</v>
      </c>
      <c r="I34" s="37" t="n">
        <v>0.98</v>
      </c>
      <c r="J34" s="37" t="n">
        <v>0.98</v>
      </c>
      <c r="K34" s="37" t="n">
        <v>0.98</v>
      </c>
      <c r="L34" s="37" t="n">
        <v>0.98</v>
      </c>
      <c r="M34" s="44" t="n">
        <v>0.98</v>
      </c>
      <c r="N34" s="44" t="n">
        <v>0.98</v>
      </c>
      <c r="O34" s="44" t="n">
        <v>0.94</v>
      </c>
      <c r="P34" s="44" t="n">
        <v>0.945</v>
      </c>
      <c r="Q34" s="44" t="n">
        <v>0.924623115577889</v>
      </c>
      <c r="R34" s="44" t="n">
        <v>0.924623115577889</v>
      </c>
      <c r="S34" s="44" t="n">
        <v>0.924623115577889</v>
      </c>
      <c r="T34" s="44" t="n">
        <v>0.924623115577889</v>
      </c>
      <c r="U34" s="44" t="n">
        <v>0.929292929292929</v>
      </c>
      <c r="V34" s="44" t="n">
        <v>0.929292929292929</v>
      </c>
      <c r="W34" s="44" t="n">
        <v>0.929292929292929</v>
      </c>
      <c r="X34" s="44" t="n">
        <v>0.909547738693467</v>
      </c>
      <c r="Y34" s="44" t="n">
        <v>0.909547738693467</v>
      </c>
      <c r="Z34" s="44" t="n">
        <v>0.909547738693467</v>
      </c>
      <c r="AA34" s="44" t="n">
        <v>0.914572864321608</v>
      </c>
      <c r="AB34" s="44"/>
      <c r="AC34" s="44"/>
      <c r="AD34" s="44"/>
      <c r="AE34" s="44"/>
      <c r="AF34" s="44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44"/>
      <c r="AS34" s="44"/>
      <c r="AT34" s="44"/>
      <c r="AU34" s="44"/>
      <c r="AV34" s="44"/>
      <c r="AW34" s="37"/>
      <c r="AX34" s="44"/>
      <c r="AY34" s="44"/>
    </row>
    <row r="35" customFormat="false" ht="12.75" hidden="false" customHeight="true" outlineLevel="0" collapsed="false">
      <c r="A35" s="41" t="s">
        <v>16</v>
      </c>
      <c r="B35" s="44" t="n">
        <v>0.875</v>
      </c>
      <c r="C35" s="44" t="n">
        <v>0.885135135135135</v>
      </c>
      <c r="D35" s="44" t="n">
        <v>0.885135135135135</v>
      </c>
      <c r="E35" s="44" t="n">
        <v>0.885135135135135</v>
      </c>
      <c r="F35" s="44" t="n">
        <v>0.895270270270271</v>
      </c>
      <c r="G35" s="44" t="n">
        <v>0.895270270270271</v>
      </c>
      <c r="H35" s="37" t="n">
        <v>0.891891891891892</v>
      </c>
      <c r="I35" s="37" t="n">
        <v>0.891891891891892</v>
      </c>
      <c r="J35" s="37" t="n">
        <v>0.891891891891892</v>
      </c>
      <c r="K35" s="37" t="n">
        <v>0.891891891891892</v>
      </c>
      <c r="L35" s="37" t="n">
        <v>0.891891891891892</v>
      </c>
      <c r="M35" s="44" t="n">
        <v>0.906531531531532</v>
      </c>
      <c r="N35" s="44" t="n">
        <v>0.905405405405405</v>
      </c>
      <c r="O35" s="44" t="n">
        <v>0.905405405405405</v>
      </c>
      <c r="P35" s="44" t="n">
        <v>0.908783783783784</v>
      </c>
      <c r="Q35" s="44" t="n">
        <v>0.905405405405405</v>
      </c>
      <c r="R35" s="44" t="n">
        <v>0.905405405405405</v>
      </c>
      <c r="S35" s="44" t="n">
        <v>0.905405405405405</v>
      </c>
      <c r="T35" s="44" t="n">
        <v>0.900900900900901</v>
      </c>
      <c r="U35" s="44" t="n">
        <v>0.913288288288288</v>
      </c>
      <c r="V35" s="44" t="n">
        <v>0.906531531531532</v>
      </c>
      <c r="W35" s="44" t="n">
        <v>0.906531531531532</v>
      </c>
      <c r="X35" s="44" t="n">
        <v>0.922297297297297</v>
      </c>
      <c r="Y35" s="44" t="n">
        <v>0.922297297297297</v>
      </c>
      <c r="Z35" s="44" t="n">
        <v>0.922297297297297</v>
      </c>
      <c r="AA35" s="44" t="n">
        <v>0.923423423423423</v>
      </c>
      <c r="AB35" s="44"/>
      <c r="AC35" s="44"/>
      <c r="AD35" s="44"/>
      <c r="AE35" s="44"/>
      <c r="AF35" s="44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44"/>
      <c r="AS35" s="44"/>
      <c r="AT35" s="44"/>
      <c r="AU35" s="44"/>
      <c r="AV35" s="44"/>
      <c r="AW35" s="37"/>
      <c r="AX35" s="44"/>
      <c r="AY35" s="44"/>
    </row>
    <row r="36" customFormat="false" ht="12.75" hidden="false" customHeight="true" outlineLevel="0" collapsed="false">
      <c r="A36" s="41" t="s">
        <v>17</v>
      </c>
      <c r="B36" s="44" t="n">
        <v>0.804511278195489</v>
      </c>
      <c r="C36" s="44" t="n">
        <v>0.804511278195489</v>
      </c>
      <c r="D36" s="44" t="n">
        <v>0.804511278195489</v>
      </c>
      <c r="E36" s="44" t="n">
        <v>0.804511278195489</v>
      </c>
      <c r="F36" s="44" t="n">
        <v>0.796992481203007</v>
      </c>
      <c r="G36" s="44" t="n">
        <v>0.796992481203007</v>
      </c>
      <c r="H36" s="37" t="n">
        <v>0.804511278195489</v>
      </c>
      <c r="I36" s="37" t="n">
        <v>0.804511278195489</v>
      </c>
      <c r="J36" s="37" t="n">
        <v>0.804511278195489</v>
      </c>
      <c r="K36" s="37" t="n">
        <v>0.804511278195489</v>
      </c>
      <c r="L36" s="37" t="n">
        <v>0.804511278195489</v>
      </c>
      <c r="M36" s="44" t="n">
        <v>0.796992481203007</v>
      </c>
      <c r="N36" s="44" t="n">
        <v>0.796992481203007</v>
      </c>
      <c r="O36" s="44" t="n">
        <v>0.819548872180451</v>
      </c>
      <c r="P36" s="44" t="n">
        <v>0.834586466165414</v>
      </c>
      <c r="Q36" s="44" t="n">
        <v>0.785185185185185</v>
      </c>
      <c r="R36" s="44" t="n">
        <v>0.785185185185185</v>
      </c>
      <c r="S36" s="44" t="n">
        <v>0.785185185185185</v>
      </c>
      <c r="T36" s="44" t="n">
        <v>0.736111111111111</v>
      </c>
      <c r="U36" s="44" t="n">
        <v>0.737931034482759</v>
      </c>
      <c r="V36" s="44" t="n">
        <v>0.785714285714286</v>
      </c>
      <c r="W36" s="44" t="n">
        <v>0.785714285714286</v>
      </c>
      <c r="X36" s="44" t="n">
        <v>0.849624060150376</v>
      </c>
      <c r="Y36" s="44" t="n">
        <v>0.849624060150376</v>
      </c>
      <c r="Z36" s="44" t="n">
        <v>0.849624060150376</v>
      </c>
      <c r="AA36" s="44" t="n">
        <v>0.849624060150376</v>
      </c>
      <c r="AB36" s="44"/>
      <c r="AC36" s="44"/>
      <c r="AD36" s="44"/>
      <c r="AE36" s="44"/>
      <c r="AF36" s="44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44"/>
      <c r="AS36" s="44"/>
      <c r="AT36" s="44"/>
      <c r="AU36" s="44"/>
      <c r="AV36" s="44"/>
      <c r="AW36" s="37"/>
      <c r="AX36" s="44"/>
      <c r="AY36" s="44"/>
    </row>
    <row r="37" customFormat="false" ht="12.75" hidden="false" customHeight="true" outlineLevel="0" collapsed="false">
      <c r="A37" s="31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42"/>
      <c r="AH37" s="42"/>
      <c r="AI37" s="42"/>
      <c r="AJ37" s="42"/>
      <c r="AK37" s="42"/>
      <c r="AL37" s="42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</row>
    <row r="38" customFormat="false" ht="12.75" hidden="false" customHeight="true" outlineLevel="0" collapsed="false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</row>
    <row r="39" customFormat="false" ht="12.75" hidden="false" customHeight="tru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</row>
    <row r="40" customFormat="false" ht="12.75" hidden="false" customHeight="tru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</row>
    <row r="41" customFormat="false" ht="12.75" hidden="false" customHeight="tru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</row>
    <row r="42" customFormat="false" ht="12.75" hidden="false" customHeight="tru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</row>
    <row r="43" customFormat="false" ht="12.75" hidden="false" customHeight="tru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</row>
    <row r="44" customFormat="false" ht="12.75" hidden="false" customHeight="tru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</row>
    <row r="45" customFormat="false" ht="12.75" hidden="false" customHeight="tru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</row>
    <row r="46" customFormat="false" ht="12.75" hidden="false" customHeight="tru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</row>
    <row r="47" customFormat="false" ht="12.75" hidden="false" customHeight="tru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</row>
    <row r="48" customFormat="false" ht="12.75" hidden="false" customHeight="tru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</row>
    <row r="49" customFormat="false" ht="12.75" hidden="false" customHeight="tru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</row>
    <row r="50" customFormat="false" ht="12.7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</row>
    <row r="51" customFormat="false" ht="12.75" hidden="false" customHeight="tru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</row>
    <row r="52" customFormat="false" ht="12.75" hidden="false" customHeight="tru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</row>
    <row r="53" customFormat="false" ht="12.75" hidden="false" customHeight="tru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</row>
    <row r="54" customFormat="false" ht="12.75" hidden="false" customHeight="true" outlineLevel="0" collapsed="false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</row>
    <row r="55" customFormat="false" ht="12.75" hidden="false" customHeight="true" outlineLevel="0" collapsed="false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customFormat="false" ht="12.75" hidden="false" customHeight="true" outlineLevel="0" collapsed="false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customFormat="false" ht="12.75" hidden="false" customHeight="true" outlineLevel="0" collapsed="false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</row>
    <row r="58" customFormat="false" ht="12.75" hidden="false" customHeight="true" outlineLevel="0" collapsed="false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</row>
    <row r="59" customFormat="false" ht="12.75" hidden="false" customHeight="true" outlineLevel="0" collapsed="false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</row>
    <row r="60" customFormat="false" ht="15" hidden="false" customHeight="true" outlineLevel="0" collapsed="false">
      <c r="A60" s="33" t="s">
        <v>32</v>
      </c>
      <c r="B60" s="34" t="s">
        <v>30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 t="s">
        <v>30</v>
      </c>
      <c r="AP60" s="34"/>
      <c r="AQ60" s="34"/>
      <c r="AR60" s="34"/>
      <c r="AS60" s="34"/>
      <c r="AT60" s="34"/>
      <c r="AU60" s="34"/>
      <c r="AV60" s="34"/>
      <c r="AW60" s="34"/>
      <c r="AX60" s="34"/>
      <c r="AY60" s="34"/>
    </row>
    <row r="61" customFormat="false" ht="12.75" hidden="false" customHeight="true" outlineLevel="0" collapsed="false">
      <c r="A61" s="31" t="s">
        <v>31</v>
      </c>
      <c r="B61" s="35" t="n">
        <v>43160</v>
      </c>
      <c r="C61" s="35" t="n">
        <v>43161</v>
      </c>
      <c r="D61" s="35" t="n">
        <v>43162</v>
      </c>
      <c r="E61" s="35" t="n">
        <v>43163</v>
      </c>
      <c r="F61" s="35" t="n">
        <v>43164</v>
      </c>
      <c r="G61" s="35" t="n">
        <v>43165</v>
      </c>
      <c r="H61" s="35" t="n">
        <v>43166</v>
      </c>
      <c r="I61" s="35" t="n">
        <v>43167</v>
      </c>
      <c r="J61" s="35" t="n">
        <v>43168</v>
      </c>
      <c r="K61" s="35" t="n">
        <v>43169</v>
      </c>
      <c r="L61" s="35" t="n">
        <v>43170</v>
      </c>
      <c r="M61" s="35" t="n">
        <v>43171</v>
      </c>
      <c r="N61" s="35" t="n">
        <v>43172</v>
      </c>
      <c r="O61" s="35" t="n">
        <v>43173</v>
      </c>
      <c r="P61" s="35" t="n">
        <v>43174</v>
      </c>
      <c r="Q61" s="35" t="n">
        <v>43175</v>
      </c>
      <c r="R61" s="35" t="n">
        <v>43176</v>
      </c>
      <c r="S61" s="35" t="n">
        <v>43177</v>
      </c>
      <c r="T61" s="35" t="n">
        <v>43178</v>
      </c>
      <c r="U61" s="35" t="n">
        <v>43179</v>
      </c>
      <c r="V61" s="35" t="n">
        <v>43180</v>
      </c>
      <c r="W61" s="35" t="n">
        <v>43181</v>
      </c>
      <c r="X61" s="35" t="n">
        <v>43182</v>
      </c>
      <c r="Y61" s="35" t="n">
        <v>43183</v>
      </c>
      <c r="Z61" s="35" t="n">
        <v>43184</v>
      </c>
      <c r="AA61" s="35" t="n">
        <v>43185</v>
      </c>
      <c r="AB61" s="35" t="n">
        <v>43186</v>
      </c>
      <c r="AC61" s="35" t="n">
        <v>43187</v>
      </c>
      <c r="AD61" s="35" t="n">
        <v>43188</v>
      </c>
      <c r="AE61" s="35" t="n">
        <v>43189</v>
      </c>
      <c r="AF61" s="35" t="n">
        <v>43190</v>
      </c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</row>
    <row r="62" customFormat="false" ht="12.75" hidden="false" customHeight="true" outlineLevel="0" collapsed="false">
      <c r="A62" s="43" t="s">
        <v>16</v>
      </c>
      <c r="B62" s="44" t="n">
        <v>0.920863309352518</v>
      </c>
      <c r="C62" s="44" t="n">
        <v>0.916083916083916</v>
      </c>
      <c r="D62" s="44" t="n">
        <v>0.916083916083916</v>
      </c>
      <c r="E62" s="44" t="n">
        <v>0.916083916083916</v>
      </c>
      <c r="F62" s="44" t="n">
        <v>0.916083916083916</v>
      </c>
      <c r="G62" s="44" t="n">
        <v>0.916083916083916</v>
      </c>
      <c r="H62" s="37" t="n">
        <v>0.916083916083916</v>
      </c>
      <c r="I62" s="37" t="n">
        <v>0.916083916083916</v>
      </c>
      <c r="J62" s="37" t="n">
        <v>0.916083916083916</v>
      </c>
      <c r="K62" s="37" t="n">
        <v>0.916083916083916</v>
      </c>
      <c r="L62" s="37" t="n">
        <v>0.916083916083916</v>
      </c>
      <c r="M62" s="44" t="n">
        <v>0.937062937062937</v>
      </c>
      <c r="N62" s="44" t="n">
        <v>0.937062937062937</v>
      </c>
      <c r="O62" s="44" t="n">
        <v>0.944055944055944</v>
      </c>
      <c r="P62" s="44" t="n">
        <v>0.944055944055944</v>
      </c>
      <c r="Q62" s="44" t="n">
        <v>0.958041958041958</v>
      </c>
      <c r="R62" s="44" t="n">
        <v>0.958041958041958</v>
      </c>
      <c r="S62" s="44" t="n">
        <v>0.958041958041958</v>
      </c>
      <c r="T62" s="44" t="n">
        <v>0.958041958041958</v>
      </c>
      <c r="U62" s="44" t="n">
        <v>0.958041958041958</v>
      </c>
      <c r="V62" s="44" t="n">
        <v>0.93006993006993</v>
      </c>
      <c r="W62" s="44" t="n">
        <v>0.93006993006993</v>
      </c>
      <c r="X62" s="44" t="n">
        <v>0.909722222222222</v>
      </c>
      <c r="Y62" s="44" t="n">
        <v>0.909722222222222</v>
      </c>
      <c r="Z62" s="44" t="n">
        <v>0.909722222222222</v>
      </c>
      <c r="AA62" s="44" t="n">
        <v>0.930555555555556</v>
      </c>
      <c r="AB62" s="44"/>
      <c r="AC62" s="44"/>
      <c r="AD62" s="44"/>
      <c r="AE62" s="44"/>
      <c r="AF62" s="44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44"/>
      <c r="AR62" s="44"/>
      <c r="AS62" s="44"/>
      <c r="AT62" s="44"/>
      <c r="AU62" s="44"/>
      <c r="AV62" s="44"/>
      <c r="AW62" s="44"/>
      <c r="AX62" s="44"/>
      <c r="AY62" s="44"/>
    </row>
    <row r="63" customFormat="false" ht="12.75" hidden="false" customHeight="true" outlineLevel="0" collapsed="false">
      <c r="A63" s="43" t="s">
        <v>25</v>
      </c>
      <c r="B63" s="44" t="n">
        <v>0.826086956521739</v>
      </c>
      <c r="C63" s="44" t="n">
        <v>0.909090909090909</v>
      </c>
      <c r="D63" s="44" t="n">
        <v>0.909090909090909</v>
      </c>
      <c r="E63" s="44" t="n">
        <v>0.909090909090909</v>
      </c>
      <c r="F63" s="44" t="n">
        <v>0.909090909090909</v>
      </c>
      <c r="G63" s="44" t="n">
        <v>0.909090909090909</v>
      </c>
      <c r="H63" s="37" t="n">
        <v>0.901515151515152</v>
      </c>
      <c r="I63" s="37" t="n">
        <v>0.901515151515152</v>
      </c>
      <c r="J63" s="37" t="n">
        <v>0.901515151515152</v>
      </c>
      <c r="K63" s="37" t="n">
        <v>0.901515151515152</v>
      </c>
      <c r="L63" s="37" t="n">
        <v>0.901515151515152</v>
      </c>
      <c r="M63" s="44" t="n">
        <v>0.909090909090909</v>
      </c>
      <c r="N63" s="44" t="n">
        <v>0.909090909090909</v>
      </c>
      <c r="O63" s="44" t="n">
        <v>0.909090909090909</v>
      </c>
      <c r="P63" s="44" t="n">
        <v>0.930232558139535</v>
      </c>
      <c r="Q63" s="44" t="n">
        <v>0.930232558139535</v>
      </c>
      <c r="R63" s="44" t="n">
        <v>0.930232558139535</v>
      </c>
      <c r="S63" s="44" t="n">
        <v>0.930232558139535</v>
      </c>
      <c r="T63" s="44" t="n">
        <v>0.937984496124031</v>
      </c>
      <c r="U63" s="44" t="n">
        <v>0.902985074626866</v>
      </c>
      <c r="V63" s="44" t="n">
        <v>0.91044776119403</v>
      </c>
      <c r="W63" s="44" t="n">
        <v>0.91044776119403</v>
      </c>
      <c r="X63" s="44" t="n">
        <v>0.976190476190476</v>
      </c>
      <c r="Y63" s="44" t="n">
        <v>0.976190476190476</v>
      </c>
      <c r="Z63" s="44" t="n">
        <v>0.976190476190476</v>
      </c>
      <c r="AA63" s="44" t="n">
        <v>0.976190476190476</v>
      </c>
      <c r="AB63" s="44"/>
      <c r="AC63" s="44"/>
      <c r="AD63" s="44"/>
      <c r="AE63" s="44"/>
      <c r="AF63" s="44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44"/>
      <c r="AR63" s="44"/>
      <c r="AS63" s="44"/>
      <c r="AT63" s="44"/>
      <c r="AU63" s="44"/>
      <c r="AV63" s="44"/>
      <c r="AW63" s="44"/>
      <c r="AX63" s="44"/>
      <c r="AY63" s="44"/>
    </row>
    <row r="64" customFormat="false" ht="12.75" hidden="false" customHeight="true" outlineLevel="0" collapsed="false">
      <c r="A64" s="43" t="s">
        <v>17</v>
      </c>
      <c r="B64" s="44" t="n">
        <v>0.945868945868946</v>
      </c>
      <c r="C64" s="44" t="n">
        <v>0.945868945868946</v>
      </c>
      <c r="D64" s="44" t="n">
        <v>0.945868945868946</v>
      </c>
      <c r="E64" s="44" t="n">
        <v>0.945868945868946</v>
      </c>
      <c r="F64" s="44" t="n">
        <v>0.951566951566952</v>
      </c>
      <c r="G64" s="44" t="n">
        <v>0.951566951566952</v>
      </c>
      <c r="H64" s="37" t="n">
        <v>0.954415954415955</v>
      </c>
      <c r="I64" s="37" t="n">
        <v>0.954415954415955</v>
      </c>
      <c r="J64" s="37" t="n">
        <v>0.954415954415955</v>
      </c>
      <c r="K64" s="37" t="n">
        <v>0.954415954415955</v>
      </c>
      <c r="L64" s="37" t="n">
        <v>0.954415954415955</v>
      </c>
      <c r="M64" s="44" t="n">
        <v>0.96011396011396</v>
      </c>
      <c r="N64" s="44" t="n">
        <v>0.948717948717949</v>
      </c>
      <c r="O64" s="44" t="n">
        <v>0.94017094017094</v>
      </c>
      <c r="P64" s="44" t="n">
        <v>0.862433862433862</v>
      </c>
      <c r="Q64" s="44" t="n">
        <v>0.948126801152738</v>
      </c>
      <c r="R64" s="44" t="n">
        <v>0.948126801152738</v>
      </c>
      <c r="S64" s="44" t="n">
        <v>0.948126801152738</v>
      </c>
      <c r="T64" s="44" t="n">
        <v>0.947976878612717</v>
      </c>
      <c r="U64" s="44" t="n">
        <v>0.940340909090909</v>
      </c>
      <c r="V64" s="44" t="n">
        <v>0.9375</v>
      </c>
      <c r="W64" s="44" t="n">
        <v>0.9375</v>
      </c>
      <c r="X64" s="44" t="n">
        <v>0.948863636363637</v>
      </c>
      <c r="Y64" s="44" t="n">
        <v>0.948863636363637</v>
      </c>
      <c r="Z64" s="44" t="n">
        <v>0.948863636363637</v>
      </c>
      <c r="AA64" s="44" t="n">
        <v>0.951704545454546</v>
      </c>
      <c r="AB64" s="44"/>
      <c r="AC64" s="44"/>
      <c r="AD64" s="44"/>
      <c r="AE64" s="44"/>
      <c r="AF64" s="44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44"/>
      <c r="AR64" s="44"/>
      <c r="AS64" s="44"/>
      <c r="AT64" s="44"/>
      <c r="AU64" s="44"/>
      <c r="AV64" s="44"/>
      <c r="AW64" s="44"/>
      <c r="AX64" s="44"/>
      <c r="AY64" s="44"/>
    </row>
    <row r="65" customFormat="false" ht="12.75" hidden="false" customHeight="true" outlineLevel="0" collapsed="false">
      <c r="A65" s="43" t="s">
        <v>9</v>
      </c>
      <c r="B65" s="44" t="n">
        <v>0.98051948051948</v>
      </c>
      <c r="C65" s="44" t="n">
        <v>0.98051948051948</v>
      </c>
      <c r="D65" s="44" t="n">
        <v>0.98051948051948</v>
      </c>
      <c r="E65" s="44" t="n">
        <v>0.98051948051948</v>
      </c>
      <c r="F65" s="44" t="n">
        <v>0.98051948051948</v>
      </c>
      <c r="G65" s="44" t="n">
        <v>0.98051948051948</v>
      </c>
      <c r="H65" s="37" t="n">
        <v>0.987012987012987</v>
      </c>
      <c r="I65" s="37" t="n">
        <v>0.987012987012987</v>
      </c>
      <c r="J65" s="37" t="n">
        <v>0.987012987012987</v>
      </c>
      <c r="K65" s="37" t="n">
        <v>0.987012987012987</v>
      </c>
      <c r="L65" s="37" t="n">
        <v>0.987012987012987</v>
      </c>
      <c r="M65" s="44" t="n">
        <v>0.987012987012987</v>
      </c>
      <c r="N65" s="44" t="n">
        <v>1</v>
      </c>
      <c r="O65" s="44" t="n">
        <v>0.993506493506494</v>
      </c>
      <c r="P65" s="44" t="n">
        <v>0.993506493506494</v>
      </c>
      <c r="Q65" s="44" t="n">
        <v>1</v>
      </c>
      <c r="R65" s="44" t="n">
        <v>1</v>
      </c>
      <c r="S65" s="44" t="n">
        <v>1</v>
      </c>
      <c r="T65" s="44" t="n">
        <v>1</v>
      </c>
      <c r="U65" s="44" t="n">
        <v>1</v>
      </c>
      <c r="V65" s="44" t="n">
        <v>0.993506493506494</v>
      </c>
      <c r="W65" s="44" t="n">
        <v>0.993506493506494</v>
      </c>
      <c r="X65" s="44" t="n">
        <v>0.993506493506494</v>
      </c>
      <c r="Y65" s="44" t="n">
        <v>0.993506493506494</v>
      </c>
      <c r="Z65" s="44" t="n">
        <v>0.993506493506494</v>
      </c>
      <c r="AA65" s="44" t="n">
        <v>0.993506493506494</v>
      </c>
      <c r="AB65" s="44"/>
      <c r="AC65" s="44"/>
      <c r="AD65" s="44"/>
      <c r="AE65" s="44"/>
      <c r="AF65" s="44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44"/>
      <c r="AR65" s="44"/>
      <c r="AS65" s="44"/>
      <c r="AT65" s="44"/>
      <c r="AU65" s="44"/>
      <c r="AV65" s="44"/>
      <c r="AW65" s="44"/>
      <c r="AX65" s="44"/>
      <c r="AY65" s="44"/>
    </row>
    <row r="66" customFormat="false" ht="12.75" hidden="false" customHeight="true" outlineLevel="0" collapsed="false">
      <c r="A66" s="43" t="s">
        <v>26</v>
      </c>
      <c r="B66" s="44" t="n">
        <v>1</v>
      </c>
      <c r="C66" s="44" t="n">
        <v>1</v>
      </c>
      <c r="D66" s="44" t="n">
        <v>1</v>
      </c>
      <c r="E66" s="44" t="n">
        <v>1</v>
      </c>
      <c r="F66" s="44" t="n">
        <v>0.876543209876543</v>
      </c>
      <c r="G66" s="44" t="n">
        <v>0.876543209876543</v>
      </c>
      <c r="H66" s="37" t="n">
        <v>0.985915492957746</v>
      </c>
      <c r="I66" s="37" t="n">
        <v>0.985915492957746</v>
      </c>
      <c r="J66" s="37" t="n">
        <v>0.985915492957746</v>
      </c>
      <c r="K66" s="37" t="n">
        <v>0.985915492957746</v>
      </c>
      <c r="L66" s="37" t="n">
        <v>0.985915492957746</v>
      </c>
      <c r="M66" s="44" t="n">
        <v>0.876543209876543</v>
      </c>
      <c r="N66" s="44" t="n">
        <v>0.876543209876543</v>
      </c>
      <c r="O66" s="44" t="n">
        <v>0.972602739726027</v>
      </c>
      <c r="P66" s="44" t="n">
        <v>0.985915492957746</v>
      </c>
      <c r="Q66" s="44" t="n">
        <v>0.985915492957746</v>
      </c>
      <c r="R66" s="44" t="n">
        <v>0.985915492957746</v>
      </c>
      <c r="S66" s="44" t="n">
        <v>0.985915492957746</v>
      </c>
      <c r="T66" s="44" t="n">
        <v>0.985915492957746</v>
      </c>
      <c r="U66" s="44" t="n">
        <v>0.985915492957746</v>
      </c>
      <c r="V66" s="44" t="n">
        <v>0.985915492957746</v>
      </c>
      <c r="W66" s="44" t="n">
        <v>0.985915492957746</v>
      </c>
      <c r="X66" s="44" t="n">
        <v>0.985915492957746</v>
      </c>
      <c r="Y66" s="44" t="n">
        <v>0.985915492957746</v>
      </c>
      <c r="Z66" s="44" t="n">
        <v>0.985915492957746</v>
      </c>
      <c r="AA66" s="44" t="n">
        <v>0.985915492957746</v>
      </c>
      <c r="AB66" s="44"/>
      <c r="AC66" s="44"/>
      <c r="AD66" s="44"/>
      <c r="AE66" s="44"/>
      <c r="AF66" s="44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44"/>
      <c r="AR66" s="44"/>
      <c r="AS66" s="44"/>
      <c r="AT66" s="44"/>
      <c r="AU66" s="44"/>
      <c r="AV66" s="44"/>
      <c r="AW66" s="44"/>
      <c r="AX66" s="44"/>
      <c r="AY66" s="44"/>
    </row>
    <row r="67" customFormat="false" ht="12.75" hidden="false" customHeight="true" outlineLevel="0" collapsed="false">
      <c r="A67" s="43" t="s">
        <v>27</v>
      </c>
      <c r="B67" s="44" t="n">
        <v>0.921568627450981</v>
      </c>
      <c r="C67" s="44" t="n">
        <v>0.856209150326797</v>
      </c>
      <c r="D67" s="44" t="n">
        <v>0.856209150326797</v>
      </c>
      <c r="E67" s="44" t="n">
        <v>0.856209150326797</v>
      </c>
      <c r="F67" s="44" t="n">
        <v>0.813725490196078</v>
      </c>
      <c r="G67" s="44" t="n">
        <v>0.813725490196078</v>
      </c>
      <c r="H67" s="37" t="n">
        <v>0.775599128540305</v>
      </c>
      <c r="I67" s="37" t="n">
        <v>0.775599128540305</v>
      </c>
      <c r="J67" s="37" t="n">
        <v>0.775599128540305</v>
      </c>
      <c r="K67" s="37" t="n">
        <v>0.775599128540305</v>
      </c>
      <c r="L67" s="37" t="n">
        <v>0.775599128540305</v>
      </c>
      <c r="M67" s="44" t="n">
        <v>0.757080610021786</v>
      </c>
      <c r="N67" s="44" t="n">
        <v>0.734204793028322</v>
      </c>
      <c r="O67" s="44" t="n">
        <v>0.957767722473605</v>
      </c>
      <c r="P67" s="44" t="n">
        <v>0.956259426847662</v>
      </c>
      <c r="Q67" s="44" t="n">
        <v>0.956259426847662</v>
      </c>
      <c r="R67" s="44" t="n">
        <v>0.956259426847662</v>
      </c>
      <c r="S67" s="44" t="n">
        <v>0.956259426847662</v>
      </c>
      <c r="T67" s="44" t="n">
        <v>0.957767722473605</v>
      </c>
      <c r="U67" s="44" t="n">
        <v>0.959694989106754</v>
      </c>
      <c r="V67" s="44" t="n">
        <v>0.959276018099548</v>
      </c>
      <c r="W67" s="44" t="n">
        <v>0.959276018099548</v>
      </c>
      <c r="X67" s="44" t="n">
        <v>0.959276018099548</v>
      </c>
      <c r="Y67" s="44" t="n">
        <v>0.959276018099548</v>
      </c>
      <c r="Z67" s="44" t="n">
        <v>0.959276018099548</v>
      </c>
      <c r="AA67" s="44" t="n">
        <v>0.959276018099548</v>
      </c>
      <c r="AB67" s="44"/>
      <c r="AC67" s="44"/>
      <c r="AD67" s="44"/>
      <c r="AE67" s="44"/>
      <c r="AF67" s="44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44"/>
      <c r="AR67" s="44"/>
      <c r="AS67" s="44"/>
      <c r="AT67" s="44"/>
      <c r="AU67" s="44"/>
      <c r="AV67" s="44"/>
      <c r="AW67" s="44"/>
      <c r="AX67" s="44"/>
      <c r="AY67" s="44"/>
    </row>
    <row r="68" customFormat="false" ht="12.75" hidden="false" customHeight="true" outlineLevel="0" collapsed="false">
      <c r="A68" s="43" t="s">
        <v>10</v>
      </c>
      <c r="B68" s="44" t="n">
        <v>0.933333333333333</v>
      </c>
      <c r="C68" s="44" t="n">
        <v>0.933333333333333</v>
      </c>
      <c r="D68" s="44" t="n">
        <v>0.933333333333333</v>
      </c>
      <c r="E68" s="44" t="n">
        <v>0.933333333333333</v>
      </c>
      <c r="F68" s="44" t="n">
        <v>0.933333333333333</v>
      </c>
      <c r="G68" s="44" t="n">
        <v>0.933333333333333</v>
      </c>
      <c r="H68" s="37" t="n">
        <v>0.933333333333333</v>
      </c>
      <c r="I68" s="37" t="n">
        <v>0.933333333333333</v>
      </c>
      <c r="J68" s="37" t="n">
        <v>0.933333333333333</v>
      </c>
      <c r="K68" s="37" t="n">
        <v>0.933333333333333</v>
      </c>
      <c r="L68" s="37" t="n">
        <v>0.933333333333333</v>
      </c>
      <c r="M68" s="44" t="n">
        <v>0.933333333333333</v>
      </c>
      <c r="N68" s="44" t="n">
        <v>0.933333333333333</v>
      </c>
      <c r="O68" s="44" t="n">
        <v>0.933333333333333</v>
      </c>
      <c r="P68" s="44" t="n">
        <v>0.933333333333333</v>
      </c>
      <c r="Q68" s="44" t="n">
        <v>0.933333333333333</v>
      </c>
      <c r="R68" s="44" t="n">
        <v>0.933333333333333</v>
      </c>
      <c r="S68" s="44" t="n">
        <v>0.933333333333333</v>
      </c>
      <c r="T68" s="44" t="n">
        <v>0.933333333333333</v>
      </c>
      <c r="U68" s="44" t="n">
        <v>0.933333333333333</v>
      </c>
      <c r="V68" s="44" t="n">
        <v>0.933333333333333</v>
      </c>
      <c r="W68" s="44" t="n">
        <v>0.933333333333333</v>
      </c>
      <c r="X68" s="44" t="n">
        <v>0.933333333333333</v>
      </c>
      <c r="Y68" s="44" t="n">
        <v>0.933333333333333</v>
      </c>
      <c r="Z68" s="44" t="n">
        <v>0.933333333333333</v>
      </c>
      <c r="AA68" s="44" t="n">
        <v>1</v>
      </c>
      <c r="AB68" s="44"/>
      <c r="AC68" s="44"/>
      <c r="AD68" s="44"/>
      <c r="AE68" s="44"/>
      <c r="AF68" s="44"/>
      <c r="AG68" s="42"/>
      <c r="AH68" s="42"/>
      <c r="AI68" s="42"/>
      <c r="AJ68" s="37"/>
      <c r="AK68" s="37"/>
      <c r="AL68" s="37"/>
      <c r="AM68" s="37"/>
      <c r="AN68" s="37"/>
      <c r="AO68" s="37"/>
      <c r="AP68" s="37"/>
      <c r="AQ68" s="44"/>
      <c r="AR68" s="44"/>
      <c r="AS68" s="44"/>
      <c r="AT68" s="44"/>
      <c r="AU68" s="44"/>
      <c r="AV68" s="44"/>
      <c r="AW68" s="44"/>
      <c r="AX68" s="44"/>
      <c r="AY68" s="44"/>
    </row>
    <row r="69" customFormat="false" ht="12.75" hidden="false" customHeight="true" outlineLevel="0" collapsed="false">
      <c r="A69" s="43" t="s">
        <v>14</v>
      </c>
      <c r="B69" s="44" t="n">
        <v>0.837662337662338</v>
      </c>
      <c r="C69" s="44" t="n">
        <v>0.970588235294118</v>
      </c>
      <c r="D69" s="44" t="n">
        <v>0.970588235294118</v>
      </c>
      <c r="E69" s="44" t="n">
        <v>0.970588235294118</v>
      </c>
      <c r="F69" s="44" t="n">
        <v>0.844155844155844</v>
      </c>
      <c r="G69" s="44" t="n">
        <v>0.844155844155844</v>
      </c>
      <c r="H69" s="37" t="n">
        <v>0.919117647058823</v>
      </c>
      <c r="I69" s="37" t="n">
        <v>0.919117647058823</v>
      </c>
      <c r="J69" s="37" t="n">
        <v>0.919117647058823</v>
      </c>
      <c r="K69" s="37" t="n">
        <v>0.919117647058823</v>
      </c>
      <c r="L69" s="37" t="n">
        <v>0.919117647058823</v>
      </c>
      <c r="M69" s="44" t="n">
        <v>0.933823529411765</v>
      </c>
      <c r="N69" s="44" t="n">
        <v>0.824675324675325</v>
      </c>
      <c r="O69" s="44" t="n">
        <v>0.933823529411765</v>
      </c>
      <c r="P69" s="44" t="n">
        <v>0.933823529411765</v>
      </c>
      <c r="Q69" s="44" t="n">
        <v>0.933823529411765</v>
      </c>
      <c r="R69" s="44" t="n">
        <v>0.933823529411765</v>
      </c>
      <c r="S69" s="44" t="n">
        <v>0.933823529411765</v>
      </c>
      <c r="T69" s="44" t="n">
        <v>0.926470588235294</v>
      </c>
      <c r="U69" s="44" t="n">
        <v>0.926470588235294</v>
      </c>
      <c r="V69" s="44" t="n">
        <v>0.933823529411765</v>
      </c>
      <c r="W69" s="44" t="n">
        <v>0.933823529411765</v>
      </c>
      <c r="X69" s="44" t="n">
        <v>0.933823529411765</v>
      </c>
      <c r="Y69" s="44" t="n">
        <v>0.933823529411765</v>
      </c>
      <c r="Z69" s="44" t="n">
        <v>0.933823529411765</v>
      </c>
      <c r="AA69" s="44" t="n">
        <v>0.926470588235294</v>
      </c>
      <c r="AB69" s="44"/>
      <c r="AC69" s="44"/>
      <c r="AD69" s="44"/>
      <c r="AE69" s="44"/>
      <c r="AF69" s="44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44"/>
      <c r="AR69" s="44"/>
      <c r="AS69" s="44"/>
      <c r="AT69" s="44"/>
      <c r="AU69" s="44"/>
      <c r="AV69" s="44"/>
      <c r="AW69" s="44"/>
      <c r="AX69" s="44"/>
      <c r="AY69" s="44"/>
    </row>
  </sheetData>
  <mergeCells count="6">
    <mergeCell ref="B3:AN3"/>
    <mergeCell ref="AO3:AY3"/>
    <mergeCell ref="B25:AN25"/>
    <mergeCell ref="AO25:AY25"/>
    <mergeCell ref="B60:AN60"/>
    <mergeCell ref="AO60:AY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O3" activeCellId="0" sqref="O3:O62"/>
    </sheetView>
  </sheetViews>
  <sheetFormatPr defaultRowHeight="15"/>
  <cols>
    <col collapsed="false" hidden="false" max="3" min="1" style="0" width="4.18367346938776"/>
    <col collapsed="false" hidden="false" max="4" min="4" style="0" width="51.969387755102"/>
    <col collapsed="false" hidden="false" max="11" min="5" style="0" width="8.36734693877551"/>
    <col collapsed="false" hidden="false" max="12" min="12" style="0" width="9.04591836734694"/>
    <col collapsed="false" hidden="false" max="13" min="13" style="0" width="12.1479591836735"/>
    <col collapsed="false" hidden="false" max="14" min="14" style="0" width="10.2602040816327"/>
    <col collapsed="false" hidden="false" max="15" min="15" style="0" width="10.9336734693878"/>
    <col collapsed="false" hidden="false" max="16" min="16" style="0" width="13.9030612244898"/>
    <col collapsed="false" hidden="false" max="18" min="18" style="0" width="12.4183673469388"/>
    <col collapsed="false" hidden="false" max="19" min="19" style="0" width="10.2602040816327"/>
    <col collapsed="false" hidden="false" max="20" min="20" style="0" width="12.9591836734694"/>
    <col collapsed="false" hidden="false" max="21" min="21" style="0" width="17.0102040816327"/>
    <col collapsed="false" hidden="false" max="22" min="22" style="0" width="8.36734693877551"/>
    <col collapsed="false" hidden="false" max="23" min="23" style="0" width="14.5816326530612"/>
    <col collapsed="false" hidden="false" max="24" min="24" style="0" width="22.5459183673469"/>
    <col collapsed="false" hidden="false" max="25" min="25" style="0" width="19.7091836734694"/>
    <col collapsed="false" hidden="false" max="26" min="26" style="0" width="25.6479591836735"/>
    <col collapsed="false" hidden="false" max="27" min="27" style="0" width="16.3316326530612"/>
    <col collapsed="false" hidden="false" max="28" min="28" style="0" width="15.6581632653061"/>
    <col collapsed="false" hidden="false" max="29" min="29" style="0" width="8.77551020408163"/>
    <col collapsed="false" hidden="false" max="30" min="30" style="0" width="10.8010204081633"/>
    <col collapsed="false" hidden="false" max="31" min="31" style="0" width="7.4234693877551"/>
    <col collapsed="false" hidden="false" max="32" min="32" style="0" width="40.765306122449"/>
    <col collapsed="false" hidden="false" max="33" min="33" style="0" width="11.8775510204082"/>
    <col collapsed="false" hidden="false" max="34" min="34" style="0" width="3.23979591836735"/>
    <col collapsed="false" hidden="false" max="1025" min="35" style="0" width="13.3622448979592"/>
  </cols>
  <sheetData>
    <row r="1" customFormat="false" ht="12.75" hidden="false" customHeight="true" outlineLevel="0" collapsed="false">
      <c r="B1" s="27"/>
      <c r="D1" s="45"/>
      <c r="L1" s="46" t="n">
        <f aca="false">SUM(L3:L62)</f>
        <v>118950</v>
      </c>
      <c r="M1" s="47"/>
      <c r="O1" s="48"/>
      <c r="AF1" s="49"/>
      <c r="AI1" s="50" t="s">
        <v>35</v>
      </c>
      <c r="AJ1" s="50"/>
      <c r="AK1" s="50"/>
      <c r="AL1" s="50"/>
    </row>
    <row r="2" customFormat="false" ht="97.5" hidden="false" customHeight="true" outlineLevel="0" collapsed="false">
      <c r="A2" s="51" t="s">
        <v>36</v>
      </c>
      <c r="B2" s="9" t="s">
        <v>37</v>
      </c>
      <c r="C2" s="51" t="s">
        <v>38</v>
      </c>
      <c r="D2" s="52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56" t="s">
        <v>48</v>
      </c>
      <c r="N2" s="57" t="s">
        <v>49</v>
      </c>
      <c r="O2" s="58" t="s">
        <v>31</v>
      </c>
      <c r="P2" s="59" t="s">
        <v>50</v>
      </c>
      <c r="Q2" s="59" t="s">
        <v>51</v>
      </c>
      <c r="R2" s="59" t="s">
        <v>52</v>
      </c>
      <c r="S2" s="59" t="s">
        <v>53</v>
      </c>
      <c r="T2" s="59" t="s">
        <v>54</v>
      </c>
      <c r="U2" s="59" t="s">
        <v>55</v>
      </c>
      <c r="V2" s="59" t="s">
        <v>56</v>
      </c>
      <c r="W2" s="59" t="s">
        <v>57</v>
      </c>
      <c r="X2" s="59" t="s">
        <v>58</v>
      </c>
      <c r="Y2" s="59" t="s">
        <v>59</v>
      </c>
      <c r="Z2" s="59" t="s">
        <v>60</v>
      </c>
      <c r="AA2" s="59" t="s">
        <v>61</v>
      </c>
      <c r="AB2" s="59" t="s">
        <v>62</v>
      </c>
      <c r="AC2" s="59" t="s">
        <v>63</v>
      </c>
      <c r="AD2" s="57" t="s">
        <v>64</v>
      </c>
      <c r="AE2" s="57" t="s">
        <v>5</v>
      </c>
      <c r="AF2" s="60" t="s">
        <v>65</v>
      </c>
      <c r="AG2" s="61" t="s">
        <v>66</v>
      </c>
      <c r="AH2" s="62"/>
      <c r="AI2" s="61" t="s">
        <v>67</v>
      </c>
      <c r="AJ2" s="61" t="s">
        <v>68</v>
      </c>
      <c r="AK2" s="61" t="s">
        <v>69</v>
      </c>
      <c r="AL2" s="63" t="s">
        <v>70</v>
      </c>
    </row>
    <row r="3" customFormat="false" ht="12.75" hidden="false" customHeight="true" outlineLevel="0" collapsed="false">
      <c r="A3" s="64" t="n">
        <v>1</v>
      </c>
      <c r="B3" s="65" t="s">
        <v>71</v>
      </c>
      <c r="C3" s="64" t="s">
        <v>22</v>
      </c>
      <c r="D3" s="66" t="s">
        <v>72</v>
      </c>
      <c r="E3" s="67" t="n">
        <f aca="false">NETWORKDAYS(Итого!C$2,Отчёт!C$2,Итого!C$3)</f>
        <v>18</v>
      </c>
      <c r="F3" s="68" t="n">
        <v>0.5</v>
      </c>
      <c r="G3" s="67" t="n">
        <v>2</v>
      </c>
      <c r="H3" s="69" t="n">
        <f aca="false">G3*F3</f>
        <v>1</v>
      </c>
      <c r="I3" s="70" t="n">
        <v>14</v>
      </c>
      <c r="J3" s="71" t="n">
        <f aca="false">H3*E3</f>
        <v>18</v>
      </c>
      <c r="K3" s="72" t="n">
        <v>130</v>
      </c>
      <c r="L3" s="73" t="n">
        <f aca="false">K3*J3</f>
        <v>2340</v>
      </c>
      <c r="M3" s="71"/>
      <c r="N3" s="74" t="n">
        <f aca="false">14-COUNTIF(P3:AC3,"х")</f>
        <v>13</v>
      </c>
      <c r="O3" s="75" t="n">
        <v>43185</v>
      </c>
      <c r="P3" s="76" t="n">
        <v>1</v>
      </c>
      <c r="Q3" s="76" t="n">
        <v>1</v>
      </c>
      <c r="R3" s="76" t="n">
        <v>1</v>
      </c>
      <c r="S3" s="76" t="n">
        <v>1</v>
      </c>
      <c r="T3" s="76" t="n">
        <v>1</v>
      </c>
      <c r="U3" s="76" t="n">
        <v>0</v>
      </c>
      <c r="V3" s="76" t="n">
        <v>1</v>
      </c>
      <c r="W3" s="76" t="n">
        <v>1</v>
      </c>
      <c r="X3" s="76" t="n">
        <v>1</v>
      </c>
      <c r="Y3" s="76" t="s">
        <v>73</v>
      </c>
      <c r="Z3" s="76" t="n">
        <v>1</v>
      </c>
      <c r="AA3" s="76" t="s">
        <v>74</v>
      </c>
      <c r="AB3" s="76" t="n">
        <v>1</v>
      </c>
      <c r="AC3" s="76" t="n">
        <v>1</v>
      </c>
      <c r="AD3" s="77" t="n">
        <f aca="false">COUNTIF(P3:AC3,1)</f>
        <v>11</v>
      </c>
      <c r="AE3" s="78" t="n">
        <f aca="false">AD3/N3</f>
        <v>0.846153846153846</v>
      </c>
      <c r="AF3" s="79" t="s">
        <v>75</v>
      </c>
      <c r="AG3" s="19" t="str">
        <f aca="false">IF(OR(AND(E3&gt;0,AE3&gt;0),AND(E3=0,AE3=0)),"-","Что-то не так!")</f>
        <v>-</v>
      </c>
      <c r="AH3" s="80"/>
      <c r="AL3" s="81"/>
    </row>
    <row r="4" customFormat="false" ht="12.75" hidden="false" customHeight="true" outlineLevel="0" collapsed="false">
      <c r="A4" s="82" t="n">
        <v>2</v>
      </c>
      <c r="B4" s="83" t="s">
        <v>71</v>
      </c>
      <c r="C4" s="82" t="s">
        <v>22</v>
      </c>
      <c r="D4" s="84" t="s">
        <v>76</v>
      </c>
      <c r="E4" s="67" t="n">
        <f aca="false">NETWORKDAYS(Итого!C$2,Отчёт!C$2,Итого!C$3)</f>
        <v>18</v>
      </c>
      <c r="F4" s="68" t="n">
        <v>0.5</v>
      </c>
      <c r="G4" s="85" t="n">
        <v>2</v>
      </c>
      <c r="H4" s="86" t="n">
        <f aca="false">G4*F4</f>
        <v>1</v>
      </c>
      <c r="I4" s="87" t="n">
        <v>14</v>
      </c>
      <c r="J4" s="88" t="n">
        <f aca="false">H4*E4</f>
        <v>18</v>
      </c>
      <c r="K4" s="89" t="n">
        <v>130</v>
      </c>
      <c r="L4" s="90" t="n">
        <f aca="false">K4*J4</f>
        <v>2340</v>
      </c>
      <c r="M4" s="88"/>
      <c r="N4" s="74" t="n">
        <f aca="false">14-COUNTIF(P4:AC4,"х")</f>
        <v>13</v>
      </c>
      <c r="O4" s="75" t="n">
        <v>43185</v>
      </c>
      <c r="P4" s="76" t="n">
        <v>1</v>
      </c>
      <c r="Q4" s="76" t="n">
        <v>1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76" t="n">
        <v>1</v>
      </c>
      <c r="X4" s="76" t="n">
        <v>1</v>
      </c>
      <c r="Y4" s="76" t="n">
        <v>1</v>
      </c>
      <c r="Z4" s="76" t="n">
        <v>0</v>
      </c>
      <c r="AA4" s="76" t="s">
        <v>74</v>
      </c>
      <c r="AB4" s="76" t="n">
        <v>1</v>
      </c>
      <c r="AC4" s="76" t="n">
        <v>1</v>
      </c>
      <c r="AD4" s="77" t="n">
        <f aca="false">COUNTIF(P4:AC4,1)</f>
        <v>12</v>
      </c>
      <c r="AE4" s="91" t="n">
        <f aca="false">AD4/N4</f>
        <v>0.923076923076923</v>
      </c>
      <c r="AF4" s="79" t="s">
        <v>75</v>
      </c>
      <c r="AG4" s="19" t="str">
        <f aca="false">IF(OR(AND(E4&gt;0,AE4&gt;0),AND(E4=0,AE4=0)),"-","Что-то не так!")</f>
        <v>-</v>
      </c>
      <c r="AH4" s="80"/>
      <c r="AL4" s="81"/>
    </row>
    <row r="5" customFormat="false" ht="12.75" hidden="false" customHeight="true" outlineLevel="0" collapsed="false">
      <c r="A5" s="82" t="n">
        <f aca="false">A4+1</f>
        <v>3</v>
      </c>
      <c r="B5" s="83" t="s">
        <v>71</v>
      </c>
      <c r="C5" s="82" t="s">
        <v>22</v>
      </c>
      <c r="D5" s="84" t="s">
        <v>77</v>
      </c>
      <c r="E5" s="67" t="n">
        <f aca="false">NETWORKDAYS(Итого!C$2,Отчёт!C$2,Итого!C$3)</f>
        <v>18</v>
      </c>
      <c r="F5" s="68" t="n">
        <v>0.5</v>
      </c>
      <c r="G5" s="85" t="n">
        <v>2</v>
      </c>
      <c r="H5" s="86" t="n">
        <f aca="false">G5*F5</f>
        <v>1</v>
      </c>
      <c r="I5" s="87" t="n">
        <v>14</v>
      </c>
      <c r="J5" s="88" t="n">
        <f aca="false">H5*E5</f>
        <v>18</v>
      </c>
      <c r="K5" s="89" t="n">
        <v>130</v>
      </c>
      <c r="L5" s="90" t="n">
        <f aca="false">K5*J5</f>
        <v>2340</v>
      </c>
      <c r="M5" s="88"/>
      <c r="N5" s="74" t="n">
        <f aca="false">14-COUNTIF(P5:AC5,"х")</f>
        <v>13</v>
      </c>
      <c r="O5" s="75" t="n">
        <v>43185</v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n">
        <v>0</v>
      </c>
      <c r="V5" s="76" t="n">
        <v>1</v>
      </c>
      <c r="W5" s="76" t="n">
        <v>1</v>
      </c>
      <c r="X5" s="76" t="n">
        <v>1</v>
      </c>
      <c r="Y5" s="76" t="n">
        <v>1</v>
      </c>
      <c r="Z5" s="76" t="n">
        <v>1</v>
      </c>
      <c r="AA5" s="76" t="s">
        <v>74</v>
      </c>
      <c r="AB5" s="76" t="n">
        <v>1</v>
      </c>
      <c r="AC5" s="76" t="n">
        <v>1</v>
      </c>
      <c r="AD5" s="77" t="n">
        <f aca="false">COUNTIF(P5:AC5,1)</f>
        <v>12</v>
      </c>
      <c r="AE5" s="91" t="n">
        <f aca="false">AD5/N5</f>
        <v>0.923076923076923</v>
      </c>
      <c r="AF5" s="79" t="s">
        <v>78</v>
      </c>
      <c r="AG5" s="19" t="str">
        <f aca="false">IF(OR(AND(E5&gt;0,AE5&gt;0),AND(E5=0,AE5=0)),"-","Что-то не так!")</f>
        <v>-</v>
      </c>
      <c r="AH5" s="80"/>
      <c r="AL5" s="81"/>
    </row>
    <row r="6" customFormat="false" ht="12.75" hidden="false" customHeight="true" outlineLevel="0" collapsed="false">
      <c r="A6" s="82" t="n">
        <f aca="false">A5+1</f>
        <v>4</v>
      </c>
      <c r="B6" s="83" t="s">
        <v>71</v>
      </c>
      <c r="C6" s="82" t="s">
        <v>22</v>
      </c>
      <c r="D6" s="84" t="s">
        <v>79</v>
      </c>
      <c r="E6" s="67" t="n">
        <f aca="false">NETWORKDAYS(Итого!C$2,Отчёт!C$2,Итого!C$3)</f>
        <v>18</v>
      </c>
      <c r="F6" s="68" t="n">
        <v>0.5</v>
      </c>
      <c r="G6" s="85" t="n">
        <v>2</v>
      </c>
      <c r="H6" s="86" t="n">
        <f aca="false">G6*F6</f>
        <v>1</v>
      </c>
      <c r="I6" s="87" t="n">
        <v>14</v>
      </c>
      <c r="J6" s="88" t="n">
        <f aca="false">H6*E6</f>
        <v>18</v>
      </c>
      <c r="K6" s="89" t="n">
        <v>130</v>
      </c>
      <c r="L6" s="90" t="n">
        <f aca="false">K6*J6</f>
        <v>2340</v>
      </c>
      <c r="M6" s="88"/>
      <c r="N6" s="74" t="n">
        <f aca="false">14-COUNTIF(P6:AC6,"х")</f>
        <v>13</v>
      </c>
      <c r="O6" s="75" t="n">
        <v>43185</v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76" t="n">
        <v>1</v>
      </c>
      <c r="X6" s="76" t="n">
        <v>1</v>
      </c>
      <c r="Y6" s="76" t="n">
        <v>1</v>
      </c>
      <c r="Z6" s="76" t="n">
        <v>1</v>
      </c>
      <c r="AA6" s="76" t="s">
        <v>74</v>
      </c>
      <c r="AB6" s="76" t="n">
        <v>1</v>
      </c>
      <c r="AC6" s="76" t="n">
        <v>1</v>
      </c>
      <c r="AD6" s="77" t="n">
        <f aca="false">COUNTIF(P6:AC6,1)</f>
        <v>13</v>
      </c>
      <c r="AE6" s="91" t="n">
        <f aca="false">AD6/N6</f>
        <v>1</v>
      </c>
      <c r="AF6" s="79"/>
      <c r="AG6" s="19" t="str">
        <f aca="false">IF(OR(AND(E6&gt;0,AE6&gt;0),AND(E6=0,AE6=0)),"-","Что-то не так!")</f>
        <v>-</v>
      </c>
      <c r="AH6" s="80"/>
      <c r="AL6" s="81"/>
    </row>
    <row r="7" customFormat="false" ht="12.75" hidden="false" customHeight="true" outlineLevel="0" collapsed="false">
      <c r="A7" s="82" t="n">
        <f aca="false">A6+1</f>
        <v>5</v>
      </c>
      <c r="B7" s="83" t="s">
        <v>71</v>
      </c>
      <c r="C7" s="82" t="s">
        <v>22</v>
      </c>
      <c r="D7" s="84" t="s">
        <v>80</v>
      </c>
      <c r="E7" s="67" t="n">
        <f aca="false">NETWORKDAYS(Итого!C$2,Отчёт!C$2,Итого!C$3)</f>
        <v>18</v>
      </c>
      <c r="F7" s="68" t="n">
        <v>0.5</v>
      </c>
      <c r="G7" s="85" t="n">
        <v>2</v>
      </c>
      <c r="H7" s="86" t="n">
        <f aca="false">G7*F7</f>
        <v>1</v>
      </c>
      <c r="I7" s="87" t="n">
        <v>14</v>
      </c>
      <c r="J7" s="88" t="n">
        <f aca="false">H7*E7</f>
        <v>18</v>
      </c>
      <c r="K7" s="89" t="n">
        <v>130</v>
      </c>
      <c r="L7" s="90" t="n">
        <f aca="false">K7*J7</f>
        <v>2340</v>
      </c>
      <c r="M7" s="88"/>
      <c r="N7" s="74" t="n">
        <f aca="false">14-COUNTIF(P7:AC7,"х")</f>
        <v>13</v>
      </c>
      <c r="O7" s="75" t="n">
        <v>43185</v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76" t="n">
        <v>1</v>
      </c>
      <c r="X7" s="76" t="n">
        <v>1</v>
      </c>
      <c r="Y7" s="76" t="n">
        <v>1</v>
      </c>
      <c r="Z7" s="76" t="n">
        <v>1</v>
      </c>
      <c r="AA7" s="76" t="s">
        <v>74</v>
      </c>
      <c r="AB7" s="76" t="n">
        <v>1</v>
      </c>
      <c r="AC7" s="76" t="n">
        <v>1</v>
      </c>
      <c r="AD7" s="77" t="n">
        <f aca="false">COUNTIF(P7:AC7,1)</f>
        <v>13</v>
      </c>
      <c r="AE7" s="91" t="n">
        <f aca="false">AD7/N7</f>
        <v>1</v>
      </c>
      <c r="AF7" s="79"/>
      <c r="AG7" s="19" t="str">
        <f aca="false">IF(OR(AND(E7&gt;0,AE7&gt;0),AND(E7=0,AE7=0)),"-","Что-то не так!")</f>
        <v>-</v>
      </c>
      <c r="AH7" s="80"/>
      <c r="AL7" s="81"/>
    </row>
    <row r="8" customFormat="false" ht="12.75" hidden="false" customHeight="true" outlineLevel="0" collapsed="false">
      <c r="A8" s="82" t="n">
        <f aca="false">A7+1</f>
        <v>6</v>
      </c>
      <c r="B8" s="83" t="s">
        <v>71</v>
      </c>
      <c r="C8" s="82" t="s">
        <v>22</v>
      </c>
      <c r="D8" s="84" t="s">
        <v>81</v>
      </c>
      <c r="E8" s="67" t="n">
        <f aca="false">NETWORKDAYS(Итого!C$2,Отчёт!C$2,Итого!C$3)</f>
        <v>18</v>
      </c>
      <c r="F8" s="68" t="n">
        <v>0.5</v>
      </c>
      <c r="G8" s="85" t="n">
        <v>2</v>
      </c>
      <c r="H8" s="86" t="n">
        <f aca="false">G8*F8</f>
        <v>1</v>
      </c>
      <c r="I8" s="87" t="n">
        <v>14</v>
      </c>
      <c r="J8" s="88" t="n">
        <f aca="false">H8*E8</f>
        <v>18</v>
      </c>
      <c r="K8" s="89" t="n">
        <v>130</v>
      </c>
      <c r="L8" s="90" t="n">
        <f aca="false">K8*J8</f>
        <v>2340</v>
      </c>
      <c r="M8" s="88"/>
      <c r="N8" s="74" t="n">
        <f aca="false">14-COUNTIF(P8:AC8,"х")</f>
        <v>13</v>
      </c>
      <c r="O8" s="75" t="n">
        <v>43185</v>
      </c>
      <c r="P8" s="76" t="n">
        <v>1</v>
      </c>
      <c r="Q8" s="76" t="n">
        <v>1</v>
      </c>
      <c r="R8" s="76" t="n">
        <v>1</v>
      </c>
      <c r="S8" s="76" t="n">
        <v>1</v>
      </c>
      <c r="T8" s="76" t="n">
        <v>1</v>
      </c>
      <c r="U8" s="76" t="n">
        <v>1</v>
      </c>
      <c r="V8" s="76" t="n">
        <v>1</v>
      </c>
      <c r="W8" s="76" t="n">
        <v>1</v>
      </c>
      <c r="X8" s="76" t="n">
        <v>1</v>
      </c>
      <c r="Y8" s="76" t="n">
        <v>1</v>
      </c>
      <c r="Z8" s="76" t="n">
        <v>1</v>
      </c>
      <c r="AA8" s="76" t="s">
        <v>74</v>
      </c>
      <c r="AB8" s="76" t="n">
        <v>1</v>
      </c>
      <c r="AC8" s="76" t="n">
        <v>1</v>
      </c>
      <c r="AD8" s="77" t="n">
        <f aca="false">COUNTIF(P8:AC8,1)</f>
        <v>13</v>
      </c>
      <c r="AE8" s="91" t="n">
        <f aca="false">AD8/N8</f>
        <v>1</v>
      </c>
      <c r="AF8" s="79"/>
      <c r="AG8" s="19" t="str">
        <f aca="false">IF(OR(AND(E8&gt;0,AE8&gt;0),AND(E8=0,AE8=0)),"-","Что-то не так!")</f>
        <v>-</v>
      </c>
      <c r="AH8" s="80"/>
      <c r="AL8" s="81"/>
    </row>
    <row r="9" customFormat="false" ht="12.75" hidden="false" customHeight="true" outlineLevel="0" collapsed="false">
      <c r="A9" s="82" t="n">
        <f aca="false">A8+1</f>
        <v>7</v>
      </c>
      <c r="B9" s="83" t="s">
        <v>71</v>
      </c>
      <c r="C9" s="82" t="s">
        <v>22</v>
      </c>
      <c r="D9" s="84" t="s">
        <v>82</v>
      </c>
      <c r="E9" s="67" t="n">
        <f aca="false">NETWORKDAYS(Итого!C$2,Отчёт!C$2,Итого!C$3)</f>
        <v>18</v>
      </c>
      <c r="F9" s="68" t="n">
        <v>0.5</v>
      </c>
      <c r="G9" s="85" t="n">
        <v>2</v>
      </c>
      <c r="H9" s="86" t="n">
        <f aca="false">G9*F9</f>
        <v>1</v>
      </c>
      <c r="I9" s="87" t="n">
        <v>14</v>
      </c>
      <c r="J9" s="88" t="n">
        <f aca="false">H9*E9</f>
        <v>18</v>
      </c>
      <c r="K9" s="89" t="n">
        <v>130</v>
      </c>
      <c r="L9" s="90" t="n">
        <f aca="false">K9*J9</f>
        <v>2340</v>
      </c>
      <c r="M9" s="88"/>
      <c r="N9" s="74" t="n">
        <f aca="false">14-COUNTIF(P9:AC9,"х")</f>
        <v>13</v>
      </c>
      <c r="O9" s="75" t="n">
        <v>43185</v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n">
        <v>1</v>
      </c>
      <c r="W9" s="76" t="n">
        <v>1</v>
      </c>
      <c r="X9" s="76" t="n">
        <v>1</v>
      </c>
      <c r="Y9" s="76" t="n">
        <v>1</v>
      </c>
      <c r="Z9" s="76" t="n">
        <v>1</v>
      </c>
      <c r="AA9" s="76" t="s">
        <v>74</v>
      </c>
      <c r="AB9" s="76" t="n">
        <v>1</v>
      </c>
      <c r="AC9" s="76" t="n">
        <v>1</v>
      </c>
      <c r="AD9" s="77" t="n">
        <f aca="false">COUNTIF(P9:AC9,1)</f>
        <v>13</v>
      </c>
      <c r="AE9" s="91" t="n">
        <f aca="false">AD9/N9</f>
        <v>1</v>
      </c>
      <c r="AF9" s="79"/>
      <c r="AG9" s="19" t="str">
        <f aca="false">IF(OR(AND(E9&gt;0,AE9&gt;0),AND(E9=0,AE9=0)),"-","Что-то не так!")</f>
        <v>-</v>
      </c>
      <c r="AH9" s="80"/>
      <c r="AL9" s="81"/>
    </row>
    <row r="10" customFormat="false" ht="12.75" hidden="false" customHeight="true" outlineLevel="0" collapsed="false">
      <c r="A10" s="82" t="n">
        <f aca="false">A9+1</f>
        <v>8</v>
      </c>
      <c r="B10" s="83" t="s">
        <v>71</v>
      </c>
      <c r="C10" s="82" t="s">
        <v>22</v>
      </c>
      <c r="D10" s="84" t="s">
        <v>83</v>
      </c>
      <c r="E10" s="67" t="n">
        <f aca="false">NETWORKDAYS(Итого!C$2,Отчёт!C$2,Итого!C$3)</f>
        <v>18</v>
      </c>
      <c r="F10" s="68" t="n">
        <v>0.5</v>
      </c>
      <c r="G10" s="85" t="n">
        <v>2</v>
      </c>
      <c r="H10" s="86" t="n">
        <f aca="false">G10*F10</f>
        <v>1</v>
      </c>
      <c r="I10" s="87" t="n">
        <v>14</v>
      </c>
      <c r="J10" s="88" t="n">
        <f aca="false">H10*E10</f>
        <v>18</v>
      </c>
      <c r="K10" s="89" t="n">
        <v>130</v>
      </c>
      <c r="L10" s="90" t="n">
        <f aca="false">K10*J10</f>
        <v>2340</v>
      </c>
      <c r="M10" s="88"/>
      <c r="N10" s="74" t="n">
        <f aca="false">14-COUNTIF(P10:AC10,"х")</f>
        <v>13</v>
      </c>
      <c r="O10" s="75" t="n">
        <v>43185</v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1</v>
      </c>
      <c r="U10" s="76" t="n">
        <v>1</v>
      </c>
      <c r="V10" s="76" t="n">
        <v>1</v>
      </c>
      <c r="W10" s="76" t="n">
        <v>1</v>
      </c>
      <c r="X10" s="76" t="n">
        <v>1</v>
      </c>
      <c r="Y10" s="76" t="n">
        <v>1</v>
      </c>
      <c r="Z10" s="76" t="n">
        <v>1</v>
      </c>
      <c r="AA10" s="76" t="s">
        <v>74</v>
      </c>
      <c r="AB10" s="76" t="n">
        <v>1</v>
      </c>
      <c r="AC10" s="76" t="n">
        <v>1</v>
      </c>
      <c r="AD10" s="77" t="n">
        <f aca="false">COUNTIF(P10:AC10,1)</f>
        <v>13</v>
      </c>
      <c r="AE10" s="91" t="n">
        <f aca="false">AD10/N10</f>
        <v>1</v>
      </c>
      <c r="AF10" s="79"/>
      <c r="AG10" s="19" t="str">
        <f aca="false">IF(OR(AND(E10&gt;0,AE10&gt;0),AND(E10=0,AE10=0)),"-","Что-то не так!")</f>
        <v>-</v>
      </c>
      <c r="AH10" s="80"/>
      <c r="AL10" s="81"/>
    </row>
    <row r="11" customFormat="false" ht="12.75" hidden="false" customHeight="true" outlineLevel="0" collapsed="false">
      <c r="A11" s="82" t="n">
        <f aca="false">A10+1</f>
        <v>9</v>
      </c>
      <c r="B11" s="83" t="s">
        <v>71</v>
      </c>
      <c r="C11" s="82" t="s">
        <v>22</v>
      </c>
      <c r="D11" s="84" t="s">
        <v>84</v>
      </c>
      <c r="E11" s="67" t="n">
        <f aca="false">NETWORKDAYS(Итого!C$2,Отчёт!C$2,Итого!C$3)</f>
        <v>18</v>
      </c>
      <c r="F11" s="68" t="n">
        <v>0.5</v>
      </c>
      <c r="G11" s="85" t="n">
        <v>2</v>
      </c>
      <c r="H11" s="86" t="n">
        <f aca="false">G11*F11</f>
        <v>1</v>
      </c>
      <c r="I11" s="87" t="n">
        <v>14</v>
      </c>
      <c r="J11" s="88" t="n">
        <f aca="false">H11*E11</f>
        <v>18</v>
      </c>
      <c r="K11" s="89" t="n">
        <v>130</v>
      </c>
      <c r="L11" s="90" t="n">
        <f aca="false">K11*J11</f>
        <v>2340</v>
      </c>
      <c r="M11" s="88"/>
      <c r="N11" s="74" t="n">
        <f aca="false">14-COUNTIF(P11:AC11,"х")</f>
        <v>13</v>
      </c>
      <c r="O11" s="75" t="n">
        <v>43185</v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n">
        <v>1</v>
      </c>
      <c r="V11" s="76" t="n">
        <v>1</v>
      </c>
      <c r="W11" s="76" t="n">
        <v>1</v>
      </c>
      <c r="X11" s="76" t="n">
        <v>1</v>
      </c>
      <c r="Y11" s="76" t="n">
        <v>1</v>
      </c>
      <c r="Z11" s="76" t="n">
        <v>1</v>
      </c>
      <c r="AA11" s="76" t="s">
        <v>74</v>
      </c>
      <c r="AB11" s="76" t="n">
        <v>1</v>
      </c>
      <c r="AC11" s="76" t="n">
        <v>1</v>
      </c>
      <c r="AD11" s="77" t="n">
        <f aca="false">COUNTIF(P11:AC11,1)</f>
        <v>13</v>
      </c>
      <c r="AE11" s="91" t="n">
        <f aca="false">AD11/N11</f>
        <v>1</v>
      </c>
      <c r="AF11" s="79" t="s">
        <v>85</v>
      </c>
      <c r="AG11" s="19" t="str">
        <f aca="false">IF(OR(AND(E11&gt;0,AE11&gt;0),AND(E11=0,AE11=0)),"-","Что-то не так!")</f>
        <v>-</v>
      </c>
      <c r="AH11" s="80"/>
      <c r="AL11" s="81"/>
    </row>
    <row r="12" customFormat="false" ht="12.75" hidden="false" customHeight="true" outlineLevel="0" collapsed="false">
      <c r="A12" s="82" t="n">
        <f aca="false">A11+1</f>
        <v>10</v>
      </c>
      <c r="B12" s="83" t="s">
        <v>71</v>
      </c>
      <c r="C12" s="82" t="s">
        <v>22</v>
      </c>
      <c r="D12" s="84" t="s">
        <v>86</v>
      </c>
      <c r="E12" s="67" t="n">
        <f aca="false">NETWORKDAYS(Итого!C$2,Отчёт!C$2,Итого!C$3)</f>
        <v>18</v>
      </c>
      <c r="F12" s="68" t="n">
        <v>0.5</v>
      </c>
      <c r="G12" s="85" t="n">
        <v>2</v>
      </c>
      <c r="H12" s="86" t="n">
        <f aca="false">G12*F12</f>
        <v>1</v>
      </c>
      <c r="I12" s="87" t="n">
        <v>14</v>
      </c>
      <c r="J12" s="88" t="n">
        <f aca="false">H12*E12</f>
        <v>18</v>
      </c>
      <c r="K12" s="89" t="n">
        <v>130</v>
      </c>
      <c r="L12" s="90" t="n">
        <f aca="false">K12*J12</f>
        <v>2340</v>
      </c>
      <c r="M12" s="88"/>
      <c r="N12" s="74" t="n">
        <f aca="false">14-COUNTIF(P12:AC12,"х")</f>
        <v>13</v>
      </c>
      <c r="O12" s="75" t="n">
        <v>43185</v>
      </c>
      <c r="P12" s="76" t="n">
        <v>1</v>
      </c>
      <c r="Q12" s="76" t="n">
        <v>1</v>
      </c>
      <c r="R12" s="76" t="n">
        <v>1</v>
      </c>
      <c r="S12" s="76" t="n">
        <v>1</v>
      </c>
      <c r="T12" s="76" t="n">
        <v>1</v>
      </c>
      <c r="U12" s="76" t="n">
        <v>1</v>
      </c>
      <c r="V12" s="76" t="n">
        <v>1</v>
      </c>
      <c r="W12" s="76" t="n">
        <v>1</v>
      </c>
      <c r="X12" s="76" t="n">
        <v>1</v>
      </c>
      <c r="Y12" s="76" t="n">
        <v>1</v>
      </c>
      <c r="Z12" s="76" t="n">
        <v>1</v>
      </c>
      <c r="AA12" s="76" t="s">
        <v>74</v>
      </c>
      <c r="AB12" s="76" t="n">
        <v>1</v>
      </c>
      <c r="AC12" s="76" t="n">
        <v>1</v>
      </c>
      <c r="AD12" s="77" t="n">
        <f aca="false">COUNTIF(P12:AC12,1)</f>
        <v>13</v>
      </c>
      <c r="AE12" s="91" t="n">
        <f aca="false">AD12/N12</f>
        <v>1</v>
      </c>
      <c r="AF12" s="79"/>
      <c r="AG12" s="19" t="str">
        <f aca="false">IF(OR(AND(E12&gt;0,AE12&gt;0),AND(E12=0,AE12=0)),"-","Что-то не так!")</f>
        <v>-</v>
      </c>
      <c r="AH12" s="80"/>
      <c r="AL12" s="81"/>
    </row>
    <row r="13" customFormat="false" ht="12.75" hidden="false" customHeight="true" outlineLevel="0" collapsed="false">
      <c r="A13" s="82" t="n">
        <f aca="false">A12+1</f>
        <v>11</v>
      </c>
      <c r="B13" s="83" t="s">
        <v>71</v>
      </c>
      <c r="C13" s="82" t="s">
        <v>22</v>
      </c>
      <c r="D13" s="84" t="s">
        <v>87</v>
      </c>
      <c r="E13" s="67" t="n">
        <f aca="false">NETWORKDAYS(Итого!C$2,Отчёт!C$2,Итого!C$3)</f>
        <v>18</v>
      </c>
      <c r="F13" s="68" t="n">
        <v>0.5</v>
      </c>
      <c r="G13" s="85" t="n">
        <v>2</v>
      </c>
      <c r="H13" s="86" t="n">
        <f aca="false">G13*F13</f>
        <v>1</v>
      </c>
      <c r="I13" s="87" t="n">
        <v>14</v>
      </c>
      <c r="J13" s="88" t="n">
        <f aca="false">H13*E13</f>
        <v>18</v>
      </c>
      <c r="K13" s="89" t="n">
        <v>130</v>
      </c>
      <c r="L13" s="90" t="n">
        <f aca="false">K13*J13</f>
        <v>2340</v>
      </c>
      <c r="M13" s="88"/>
      <c r="N13" s="74" t="n">
        <f aca="false">14-COUNTIF(P13:AC13,"х")</f>
        <v>13</v>
      </c>
      <c r="O13" s="75" t="n">
        <v>43185</v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n">
        <v>1</v>
      </c>
      <c r="V13" s="76" t="n">
        <v>1</v>
      </c>
      <c r="W13" s="76" t="n">
        <v>1</v>
      </c>
      <c r="X13" s="76" t="n">
        <v>1</v>
      </c>
      <c r="Y13" s="76" t="n">
        <v>1</v>
      </c>
      <c r="Z13" s="76" t="n">
        <v>1</v>
      </c>
      <c r="AA13" s="76" t="s">
        <v>74</v>
      </c>
      <c r="AB13" s="76" t="n">
        <v>0</v>
      </c>
      <c r="AC13" s="76" t="n">
        <v>1</v>
      </c>
      <c r="AD13" s="77" t="n">
        <f aca="false">COUNTIF(P13:AC13,1)</f>
        <v>12</v>
      </c>
      <c r="AE13" s="91" t="n">
        <f aca="false">AD13/N13</f>
        <v>0.923076923076923</v>
      </c>
      <c r="AF13" s="79" t="s">
        <v>88</v>
      </c>
      <c r="AG13" s="19" t="str">
        <f aca="false">IF(OR(AND(E13&gt;0,AE13&gt;0),AND(E13=0,AE13=0)),"-","Что-то не так!")</f>
        <v>-</v>
      </c>
      <c r="AH13" s="80"/>
      <c r="AL13" s="81"/>
    </row>
    <row r="14" customFormat="false" ht="12.75" hidden="false" customHeight="true" outlineLevel="0" collapsed="false">
      <c r="A14" s="82" t="n">
        <f aca="false">A13+1</f>
        <v>12</v>
      </c>
      <c r="B14" s="83" t="s">
        <v>71</v>
      </c>
      <c r="C14" s="82" t="s">
        <v>22</v>
      </c>
      <c r="D14" s="84" t="s">
        <v>89</v>
      </c>
      <c r="E14" s="67" t="n">
        <f aca="false">NETWORKDAYS(Итого!C$2,Отчёт!C$2,Итого!C$3)</f>
        <v>18</v>
      </c>
      <c r="F14" s="68" t="n">
        <v>0.5</v>
      </c>
      <c r="G14" s="85" t="n">
        <v>2</v>
      </c>
      <c r="H14" s="86" t="n">
        <f aca="false">G14*F14</f>
        <v>1</v>
      </c>
      <c r="I14" s="87" t="n">
        <v>14</v>
      </c>
      <c r="J14" s="88" t="n">
        <f aca="false">H14*E14</f>
        <v>18</v>
      </c>
      <c r="K14" s="89" t="n">
        <v>130</v>
      </c>
      <c r="L14" s="90" t="n">
        <f aca="false">K14*J14</f>
        <v>2340</v>
      </c>
      <c r="M14" s="88"/>
      <c r="N14" s="74" t="n">
        <f aca="false">14-COUNTIF(P14:AC14,"х")</f>
        <v>13</v>
      </c>
      <c r="O14" s="75" t="n">
        <v>43185</v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0</v>
      </c>
      <c r="V14" s="76" t="n">
        <v>1</v>
      </c>
      <c r="W14" s="76" t="n">
        <v>1</v>
      </c>
      <c r="X14" s="76" t="n">
        <v>1</v>
      </c>
      <c r="Y14" s="76" t="n">
        <v>1</v>
      </c>
      <c r="Z14" s="76" t="n">
        <v>1</v>
      </c>
      <c r="AA14" s="76" t="s">
        <v>74</v>
      </c>
      <c r="AB14" s="76" t="n">
        <v>1</v>
      </c>
      <c r="AC14" s="76" t="n">
        <v>1</v>
      </c>
      <c r="AD14" s="77" t="n">
        <f aca="false">COUNTIF(P14:AC14,1)</f>
        <v>12</v>
      </c>
      <c r="AE14" s="91" t="n">
        <f aca="false">AD14/N14</f>
        <v>0.923076923076923</v>
      </c>
      <c r="AF14" s="79" t="s">
        <v>90</v>
      </c>
      <c r="AG14" s="19" t="str">
        <f aca="false">IF(OR(AND(E14&gt;0,AE14&gt;0),AND(E14=0,AE14=0)),"-","Что-то не так!")</f>
        <v>-</v>
      </c>
      <c r="AH14" s="80"/>
      <c r="AL14" s="81"/>
    </row>
    <row r="15" customFormat="false" ht="12.75" hidden="false" customHeight="true" outlineLevel="0" collapsed="false">
      <c r="A15" s="82" t="n">
        <f aca="false">A14+1</f>
        <v>13</v>
      </c>
      <c r="B15" s="50" t="s">
        <v>71</v>
      </c>
      <c r="C15" s="92" t="s">
        <v>22</v>
      </c>
      <c r="D15" s="93" t="s">
        <v>91</v>
      </c>
      <c r="E15" s="67" t="n">
        <f aca="false">NETWORKDAYS(Итого!C$2,Отчёт!C$2,Итого!C$3)</f>
        <v>18</v>
      </c>
      <c r="F15" s="68" t="n">
        <v>0.5</v>
      </c>
      <c r="G15" s="85" t="n">
        <v>2</v>
      </c>
      <c r="H15" s="86" t="n">
        <f aca="false">G15*F15</f>
        <v>1</v>
      </c>
      <c r="I15" s="87" t="n">
        <v>14</v>
      </c>
      <c r="J15" s="88" t="n">
        <f aca="false">H15*E15</f>
        <v>18</v>
      </c>
      <c r="K15" s="89" t="n">
        <v>130</v>
      </c>
      <c r="L15" s="90" t="n">
        <f aca="false">K15*J15</f>
        <v>2340</v>
      </c>
      <c r="M15" s="88"/>
      <c r="N15" s="74" t="n">
        <f aca="false">14-COUNTIF(P15:AC15,"х")</f>
        <v>14</v>
      </c>
      <c r="O15" s="75" t="n">
        <v>43185</v>
      </c>
      <c r="P15" s="76" t="n">
        <v>1</v>
      </c>
      <c r="Q15" s="76" t="n">
        <v>1</v>
      </c>
      <c r="R15" s="76" t="n">
        <v>1</v>
      </c>
      <c r="S15" s="76" t="n">
        <v>1</v>
      </c>
      <c r="T15" s="76" t="n">
        <v>1</v>
      </c>
      <c r="U15" s="76" t="n">
        <v>1</v>
      </c>
      <c r="V15" s="76" t="n">
        <v>1</v>
      </c>
      <c r="W15" s="76" t="n">
        <v>1</v>
      </c>
      <c r="X15" s="76" t="n">
        <v>1</v>
      </c>
      <c r="Y15" s="76" t="s">
        <v>73</v>
      </c>
      <c r="Z15" s="76" t="n">
        <v>1</v>
      </c>
      <c r="AA15" s="76"/>
      <c r="AB15" s="76" t="n">
        <v>1</v>
      </c>
      <c r="AC15" s="76" t="n">
        <v>1</v>
      </c>
      <c r="AD15" s="77" t="n">
        <f aca="false">COUNTIF(P15:AC15,1)</f>
        <v>12</v>
      </c>
      <c r="AE15" s="91" t="n">
        <f aca="false">AD15/N15</f>
        <v>0.857142857142857</v>
      </c>
      <c r="AF15" s="79" t="s">
        <v>78</v>
      </c>
      <c r="AG15" s="19" t="str">
        <f aca="false">IF(OR(AND(E15&gt;0,AE15&gt;0),AND(E15=0,AE15=0)),"-","Что-то не так!")</f>
        <v>-</v>
      </c>
      <c r="AH15" s="80"/>
      <c r="AL15" s="81"/>
    </row>
    <row r="16" customFormat="false" ht="12.75" hidden="false" customHeight="true" outlineLevel="0" collapsed="false">
      <c r="A16" s="82" t="n">
        <f aca="false">A15+1</f>
        <v>14</v>
      </c>
      <c r="B16" s="83" t="s">
        <v>71</v>
      </c>
      <c r="C16" s="82" t="s">
        <v>22</v>
      </c>
      <c r="D16" s="84" t="s">
        <v>92</v>
      </c>
      <c r="E16" s="67" t="n">
        <f aca="false">NETWORKDAYS(Итого!C$2,Отчёт!C$2,Итого!C$3)</f>
        <v>18</v>
      </c>
      <c r="F16" s="68" t="n">
        <v>0.5</v>
      </c>
      <c r="G16" s="85" t="n">
        <v>2</v>
      </c>
      <c r="H16" s="86" t="n">
        <f aca="false">G16*F16</f>
        <v>1</v>
      </c>
      <c r="I16" s="87" t="n">
        <v>14</v>
      </c>
      <c r="J16" s="88" t="n">
        <f aca="false">H16*E16</f>
        <v>18</v>
      </c>
      <c r="K16" s="89" t="n">
        <v>130</v>
      </c>
      <c r="L16" s="90" t="n">
        <f aca="false">K16*J16</f>
        <v>2340</v>
      </c>
      <c r="M16" s="88"/>
      <c r="N16" s="74" t="n">
        <f aca="false">14-COUNTIF(P16:AC16,"х")</f>
        <v>13</v>
      </c>
      <c r="O16" s="75" t="n">
        <v>43185</v>
      </c>
      <c r="P16" s="76" t="n">
        <v>0</v>
      </c>
      <c r="Q16" s="76" t="n">
        <v>0</v>
      </c>
      <c r="R16" s="76" t="n">
        <v>1</v>
      </c>
      <c r="S16" s="76" t="n">
        <v>1</v>
      </c>
      <c r="T16" s="76" t="n">
        <v>1</v>
      </c>
      <c r="U16" s="76" t="n">
        <v>1</v>
      </c>
      <c r="V16" s="76" t="n">
        <v>1</v>
      </c>
      <c r="W16" s="76" t="n">
        <v>1</v>
      </c>
      <c r="X16" s="76" t="n">
        <v>1</v>
      </c>
      <c r="Y16" s="76" t="n">
        <v>1</v>
      </c>
      <c r="Z16" s="76" t="n">
        <v>1</v>
      </c>
      <c r="AA16" s="76" t="s">
        <v>74</v>
      </c>
      <c r="AB16" s="76" t="n">
        <v>1</v>
      </c>
      <c r="AC16" s="76" t="n">
        <v>1</v>
      </c>
      <c r="AD16" s="77" t="n">
        <f aca="false">COUNTIF(P16:AC16,1)</f>
        <v>11</v>
      </c>
      <c r="AE16" s="91" t="n">
        <f aca="false">AD16/N16</f>
        <v>0.846153846153846</v>
      </c>
      <c r="AF16" s="79" t="s">
        <v>93</v>
      </c>
      <c r="AG16" s="19" t="str">
        <f aca="false">IF(OR(AND(E16&gt;0,AE16&gt;0),AND(E16=0,AE16=0)),"-","Что-то не так!")</f>
        <v>-</v>
      </c>
      <c r="AH16" s="80"/>
      <c r="AL16" s="81"/>
    </row>
    <row r="17" customFormat="false" ht="12.75" hidden="false" customHeight="true" outlineLevel="0" collapsed="false">
      <c r="A17" s="82" t="n">
        <f aca="false">A16+1</f>
        <v>15</v>
      </c>
      <c r="B17" s="83" t="s">
        <v>71</v>
      </c>
      <c r="C17" s="82" t="s">
        <v>22</v>
      </c>
      <c r="D17" s="84" t="s">
        <v>94</v>
      </c>
      <c r="E17" s="67" t="n">
        <f aca="false">NETWORKDAYS(Итого!C$2,Отчёт!C$2,Итого!C$3)</f>
        <v>18</v>
      </c>
      <c r="F17" s="68" t="n">
        <v>0.5</v>
      </c>
      <c r="G17" s="85" t="n">
        <v>2</v>
      </c>
      <c r="H17" s="86" t="n">
        <f aca="false">G17*F17</f>
        <v>1</v>
      </c>
      <c r="I17" s="87" t="n">
        <v>14</v>
      </c>
      <c r="J17" s="88" t="n">
        <f aca="false">H17*E17</f>
        <v>18</v>
      </c>
      <c r="K17" s="89" t="n">
        <v>130</v>
      </c>
      <c r="L17" s="90" t="n">
        <f aca="false">K17*J17</f>
        <v>2340</v>
      </c>
      <c r="M17" s="88"/>
      <c r="N17" s="74" t="n">
        <f aca="false">14-COUNTIF(P17:AC17,"х")</f>
        <v>13</v>
      </c>
      <c r="O17" s="75" t="n">
        <v>43185</v>
      </c>
      <c r="P17" s="76" t="n">
        <v>1</v>
      </c>
      <c r="Q17" s="76" t="n">
        <v>1</v>
      </c>
      <c r="R17" s="76" t="n">
        <v>1</v>
      </c>
      <c r="S17" s="76" t="n">
        <v>1</v>
      </c>
      <c r="T17" s="76" t="n">
        <v>1</v>
      </c>
      <c r="U17" s="76" t="n">
        <v>1</v>
      </c>
      <c r="V17" s="76" t="n">
        <v>1</v>
      </c>
      <c r="W17" s="76" t="n">
        <v>1</v>
      </c>
      <c r="X17" s="76" t="n">
        <v>1</v>
      </c>
      <c r="Y17" s="76" t="n">
        <v>1</v>
      </c>
      <c r="Z17" s="76" t="n">
        <v>1</v>
      </c>
      <c r="AA17" s="76" t="s">
        <v>74</v>
      </c>
      <c r="AB17" s="76" t="n">
        <v>1</v>
      </c>
      <c r="AC17" s="76" t="n">
        <v>1</v>
      </c>
      <c r="AD17" s="77" t="n">
        <f aca="false">COUNTIF(P17:AC17,1)</f>
        <v>13</v>
      </c>
      <c r="AE17" s="91" t="n">
        <f aca="false">AD17/N17</f>
        <v>1</v>
      </c>
      <c r="AF17" s="79"/>
      <c r="AG17" s="19" t="str">
        <f aca="false">IF(OR(AND(E17&gt;0,AE17&gt;0),AND(E17=0,AE17=0)),"-","Что-то не так!")</f>
        <v>-</v>
      </c>
      <c r="AH17" s="80"/>
      <c r="AL17" s="81"/>
    </row>
    <row r="18" customFormat="false" ht="12.75" hidden="false" customHeight="true" outlineLevel="0" collapsed="false">
      <c r="A18" s="82" t="n">
        <f aca="false">A17+1</f>
        <v>16</v>
      </c>
      <c r="B18" s="83" t="s">
        <v>71</v>
      </c>
      <c r="C18" s="82" t="s">
        <v>22</v>
      </c>
      <c r="D18" s="84" t="s">
        <v>95</v>
      </c>
      <c r="E18" s="67" t="n">
        <f aca="false">NETWORKDAYS(Итого!C$2,Отчёт!C$2,Итого!C$3)</f>
        <v>18</v>
      </c>
      <c r="F18" s="68" t="n">
        <v>0.5</v>
      </c>
      <c r="G18" s="85" t="n">
        <v>2</v>
      </c>
      <c r="H18" s="86" t="n">
        <f aca="false">G18*F18</f>
        <v>1</v>
      </c>
      <c r="I18" s="87" t="n">
        <v>14</v>
      </c>
      <c r="J18" s="88" t="n">
        <f aca="false">H18*E18</f>
        <v>18</v>
      </c>
      <c r="K18" s="89" t="n">
        <v>130</v>
      </c>
      <c r="L18" s="90" t="n">
        <f aca="false">K18*J18</f>
        <v>2340</v>
      </c>
      <c r="M18" s="88"/>
      <c r="N18" s="74" t="n">
        <f aca="false">14-COUNTIF(P18:AC18,"х")</f>
        <v>13</v>
      </c>
      <c r="O18" s="75" t="n">
        <v>43185</v>
      </c>
      <c r="P18" s="76" t="n">
        <v>1</v>
      </c>
      <c r="Q18" s="76" t="n">
        <v>1</v>
      </c>
      <c r="R18" s="76" t="n">
        <v>1</v>
      </c>
      <c r="S18" s="76" t="n">
        <v>1</v>
      </c>
      <c r="T18" s="76" t="n">
        <v>1</v>
      </c>
      <c r="U18" s="76" t="n">
        <v>1</v>
      </c>
      <c r="V18" s="76" t="n">
        <v>1</v>
      </c>
      <c r="W18" s="76" t="n">
        <v>1</v>
      </c>
      <c r="X18" s="76" t="n">
        <v>1</v>
      </c>
      <c r="Y18" s="76" t="n">
        <v>1</v>
      </c>
      <c r="Z18" s="76" t="n">
        <v>1</v>
      </c>
      <c r="AA18" s="76" t="s">
        <v>74</v>
      </c>
      <c r="AB18" s="76" t="n">
        <v>1</v>
      </c>
      <c r="AC18" s="76" t="n">
        <v>1</v>
      </c>
      <c r="AD18" s="77" t="n">
        <f aca="false">COUNTIF(P18:AC18,1)</f>
        <v>13</v>
      </c>
      <c r="AE18" s="91" t="n">
        <f aca="false">AD18/N18</f>
        <v>1</v>
      </c>
      <c r="AF18" s="94"/>
      <c r="AG18" s="19" t="str">
        <f aca="false">IF(OR(AND(E18&gt;0,AE18&gt;0),AND(E18=0,AE18=0)),"-","Что-то не так!")</f>
        <v>-</v>
      </c>
      <c r="AH18" s="80"/>
      <c r="AL18" s="81"/>
    </row>
    <row r="19" customFormat="false" ht="12.75" hidden="false" customHeight="true" outlineLevel="0" collapsed="false">
      <c r="A19" s="82" t="n">
        <f aca="false">A18+1</f>
        <v>17</v>
      </c>
      <c r="B19" s="83" t="s">
        <v>71</v>
      </c>
      <c r="C19" s="82" t="s">
        <v>22</v>
      </c>
      <c r="D19" s="84" t="s">
        <v>96</v>
      </c>
      <c r="E19" s="67" t="n">
        <f aca="false">NETWORKDAYS(Итого!C$2,Отчёт!C$2,Итого!C$3)</f>
        <v>18</v>
      </c>
      <c r="F19" s="68" t="n">
        <v>0.5</v>
      </c>
      <c r="G19" s="85" t="n">
        <v>2</v>
      </c>
      <c r="H19" s="86" t="n">
        <f aca="false">G19*F19</f>
        <v>1</v>
      </c>
      <c r="I19" s="87" t="n">
        <v>14</v>
      </c>
      <c r="J19" s="88" t="n">
        <f aca="false">H19*E19</f>
        <v>18</v>
      </c>
      <c r="K19" s="89" t="n">
        <v>130</v>
      </c>
      <c r="L19" s="90" t="n">
        <f aca="false">K19*J19</f>
        <v>2340</v>
      </c>
      <c r="M19" s="88"/>
      <c r="N19" s="74" t="n">
        <f aca="false">14-COUNTIF(P19:AC19,"х")</f>
        <v>13</v>
      </c>
      <c r="O19" s="75" t="n">
        <v>43185</v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n">
        <v>1</v>
      </c>
      <c r="W19" s="76" t="n">
        <v>1</v>
      </c>
      <c r="X19" s="76" t="n">
        <v>1</v>
      </c>
      <c r="Y19" s="76" t="n">
        <v>1</v>
      </c>
      <c r="Z19" s="76" t="n">
        <v>0</v>
      </c>
      <c r="AA19" s="76" t="s">
        <v>74</v>
      </c>
      <c r="AB19" s="76" t="n">
        <v>1</v>
      </c>
      <c r="AC19" s="76" t="n">
        <v>1</v>
      </c>
      <c r="AD19" s="77" t="n">
        <f aca="false">COUNTIF(P19:AC19,1)</f>
        <v>12</v>
      </c>
      <c r="AE19" s="91" t="n">
        <f aca="false">AD19/N19</f>
        <v>0.923076923076923</v>
      </c>
      <c r="AF19" s="79" t="s">
        <v>75</v>
      </c>
      <c r="AG19" s="19" t="str">
        <f aca="false">IF(OR(AND(E19&gt;0,AE19&gt;0),AND(E19=0,AE19=0)),"-","Что-то не так!")</f>
        <v>-</v>
      </c>
      <c r="AH19" s="80"/>
      <c r="AL19" s="81"/>
    </row>
    <row r="20" customFormat="false" ht="12.75" hidden="false" customHeight="true" outlineLevel="0" collapsed="false">
      <c r="A20" s="82" t="n">
        <f aca="false">A19+1</f>
        <v>18</v>
      </c>
      <c r="B20" s="83" t="s">
        <v>71</v>
      </c>
      <c r="C20" s="82" t="s">
        <v>22</v>
      </c>
      <c r="D20" s="84" t="s">
        <v>97</v>
      </c>
      <c r="E20" s="67" t="n">
        <f aca="false">NETWORKDAYS(Итого!C$2,Отчёт!C$2,Итого!C$3)</f>
        <v>18</v>
      </c>
      <c r="F20" s="68" t="n">
        <v>0.5</v>
      </c>
      <c r="G20" s="85" t="n">
        <v>2</v>
      </c>
      <c r="H20" s="86" t="n">
        <f aca="false">G20*F20</f>
        <v>1</v>
      </c>
      <c r="I20" s="87" t="n">
        <v>14</v>
      </c>
      <c r="J20" s="88" t="n">
        <f aca="false">H20*E20</f>
        <v>18</v>
      </c>
      <c r="K20" s="89" t="n">
        <v>130</v>
      </c>
      <c r="L20" s="90" t="n">
        <f aca="false">K20*J20</f>
        <v>2340</v>
      </c>
      <c r="M20" s="88"/>
      <c r="N20" s="74" t="n">
        <f aca="false">14-COUNTIF(P20:AC20,"х")</f>
        <v>13</v>
      </c>
      <c r="O20" s="75" t="n">
        <v>43185</v>
      </c>
      <c r="P20" s="76" t="n">
        <v>1</v>
      </c>
      <c r="Q20" s="76" t="n">
        <v>1</v>
      </c>
      <c r="R20" s="76" t="n">
        <v>1</v>
      </c>
      <c r="S20" s="76" t="n">
        <v>1</v>
      </c>
      <c r="T20" s="76" t="n">
        <v>1</v>
      </c>
      <c r="U20" s="76" t="n">
        <v>1</v>
      </c>
      <c r="V20" s="76" t="n">
        <v>1</v>
      </c>
      <c r="W20" s="76" t="n">
        <v>1</v>
      </c>
      <c r="X20" s="76" t="n">
        <v>1</v>
      </c>
      <c r="Y20" s="76" t="n">
        <v>1</v>
      </c>
      <c r="Z20" s="76" t="n">
        <v>1</v>
      </c>
      <c r="AA20" s="76" t="s">
        <v>74</v>
      </c>
      <c r="AB20" s="76" t="n">
        <v>1</v>
      </c>
      <c r="AC20" s="76" t="n">
        <v>1</v>
      </c>
      <c r="AD20" s="77" t="n">
        <f aca="false">COUNTIF(P20:AC20,1)</f>
        <v>13</v>
      </c>
      <c r="AE20" s="91" t="n">
        <f aca="false">AD20/N20</f>
        <v>1</v>
      </c>
      <c r="AF20" s="94"/>
      <c r="AG20" s="19" t="str">
        <f aca="false">IF(OR(AND(E20&gt;0,AE20&gt;0),AND(E20=0,AE20=0)),"-","Что-то не так!")</f>
        <v>-</v>
      </c>
      <c r="AH20" s="80"/>
      <c r="AL20" s="81"/>
    </row>
    <row r="21" customFormat="false" ht="12.75" hidden="false" customHeight="true" outlineLevel="0" collapsed="false">
      <c r="A21" s="82" t="n">
        <f aca="false">A20+1</f>
        <v>19</v>
      </c>
      <c r="B21" s="83" t="s">
        <v>71</v>
      </c>
      <c r="C21" s="82" t="s">
        <v>22</v>
      </c>
      <c r="D21" s="84" t="s">
        <v>98</v>
      </c>
      <c r="E21" s="67" t="n">
        <f aca="false">NETWORKDAYS(Итого!C$2,Отчёт!C$2,Итого!C$3)</f>
        <v>18</v>
      </c>
      <c r="F21" s="68" t="n">
        <v>0.5</v>
      </c>
      <c r="G21" s="85" t="n">
        <v>2</v>
      </c>
      <c r="H21" s="86" t="n">
        <f aca="false">G21*F21</f>
        <v>1</v>
      </c>
      <c r="I21" s="87" t="n">
        <v>14</v>
      </c>
      <c r="J21" s="88" t="n">
        <f aca="false">H21*E21</f>
        <v>18</v>
      </c>
      <c r="K21" s="89" t="n">
        <v>130</v>
      </c>
      <c r="L21" s="90" t="n">
        <f aca="false">K21*J21</f>
        <v>2340</v>
      </c>
      <c r="M21" s="88"/>
      <c r="N21" s="74" t="n">
        <f aca="false">14-COUNTIF(P21:AC21,"х")</f>
        <v>13</v>
      </c>
      <c r="O21" s="75" t="n">
        <v>43185</v>
      </c>
      <c r="P21" s="76" t="n">
        <v>1</v>
      </c>
      <c r="Q21" s="76" t="n">
        <v>1</v>
      </c>
      <c r="R21" s="76" t="n">
        <v>1</v>
      </c>
      <c r="S21" s="76" t="n">
        <v>0</v>
      </c>
      <c r="T21" s="76" t="n">
        <v>1</v>
      </c>
      <c r="U21" s="76" t="n">
        <v>1</v>
      </c>
      <c r="V21" s="76" t="n">
        <v>1</v>
      </c>
      <c r="W21" s="76" t="n">
        <v>1</v>
      </c>
      <c r="X21" s="76" t="n">
        <v>1</v>
      </c>
      <c r="Y21" s="76" t="s">
        <v>73</v>
      </c>
      <c r="Z21" s="76" t="n">
        <v>1</v>
      </c>
      <c r="AA21" s="76" t="s">
        <v>74</v>
      </c>
      <c r="AB21" s="76" t="n">
        <v>1</v>
      </c>
      <c r="AC21" s="76" t="n">
        <v>1</v>
      </c>
      <c r="AD21" s="77" t="n">
        <f aca="false">COUNTIF(P21:AC21,1)</f>
        <v>11</v>
      </c>
      <c r="AE21" s="91" t="n">
        <f aca="false">AD21/N21</f>
        <v>0.846153846153846</v>
      </c>
      <c r="AF21" s="79" t="s">
        <v>99</v>
      </c>
      <c r="AG21" s="19" t="str">
        <f aca="false">IF(OR(AND(E21&gt;0,AE21&gt;0),AND(E21=0,AE21=0)),"-","Что-то не так!")</f>
        <v>-</v>
      </c>
      <c r="AH21" s="80"/>
      <c r="AL21" s="81"/>
    </row>
    <row r="22" customFormat="false" ht="12.75" hidden="false" customHeight="true" outlineLevel="0" collapsed="false">
      <c r="A22" s="82" t="n">
        <f aca="false">A21+1</f>
        <v>20</v>
      </c>
      <c r="B22" s="83" t="s">
        <v>71</v>
      </c>
      <c r="C22" s="82" t="s">
        <v>22</v>
      </c>
      <c r="D22" s="84" t="s">
        <v>100</v>
      </c>
      <c r="E22" s="67" t="n">
        <f aca="false">NETWORKDAYS(Итого!C$2,Отчёт!C$2,Итого!C$3)</f>
        <v>18</v>
      </c>
      <c r="F22" s="68" t="n">
        <v>0.5</v>
      </c>
      <c r="G22" s="85" t="n">
        <v>2</v>
      </c>
      <c r="H22" s="86" t="n">
        <f aca="false">G22*F22</f>
        <v>1</v>
      </c>
      <c r="I22" s="87" t="n">
        <v>14</v>
      </c>
      <c r="J22" s="88" t="n">
        <f aca="false">H22*E22</f>
        <v>18</v>
      </c>
      <c r="K22" s="89" t="n">
        <v>130</v>
      </c>
      <c r="L22" s="90" t="n">
        <f aca="false">K22*J22</f>
        <v>2340</v>
      </c>
      <c r="M22" s="88"/>
      <c r="N22" s="74" t="n">
        <f aca="false">14-COUNTIF(P22:AC22,"х")</f>
        <v>13</v>
      </c>
      <c r="O22" s="75" t="n">
        <v>43185</v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1</v>
      </c>
      <c r="V22" s="76" t="n">
        <v>1</v>
      </c>
      <c r="W22" s="76" t="n">
        <v>1</v>
      </c>
      <c r="X22" s="76" t="n">
        <v>1</v>
      </c>
      <c r="Y22" s="76" t="n">
        <v>1</v>
      </c>
      <c r="Z22" s="76" t="n">
        <v>1</v>
      </c>
      <c r="AA22" s="76" t="s">
        <v>74</v>
      </c>
      <c r="AB22" s="76" t="n">
        <v>1</v>
      </c>
      <c r="AC22" s="76" t="n">
        <v>1</v>
      </c>
      <c r="AD22" s="77" t="n">
        <f aca="false">COUNTIF(P22:AC22,1)</f>
        <v>13</v>
      </c>
      <c r="AE22" s="91" t="n">
        <f aca="false">AD22/N22</f>
        <v>1</v>
      </c>
      <c r="AF22" s="94"/>
      <c r="AG22" s="19" t="str">
        <f aca="false">IF(OR(AND(E22&gt;0,AE22&gt;0),AND(E22=0,AE22=0)),"-","Что-то не так!")</f>
        <v>-</v>
      </c>
      <c r="AH22" s="80"/>
      <c r="AL22" s="81"/>
    </row>
    <row r="23" customFormat="false" ht="12.75" hidden="false" customHeight="true" outlineLevel="0" collapsed="false">
      <c r="A23" s="82" t="n">
        <f aca="false">A22+1</f>
        <v>21</v>
      </c>
      <c r="B23" s="83" t="s">
        <v>71</v>
      </c>
      <c r="C23" s="82" t="s">
        <v>22</v>
      </c>
      <c r="D23" s="84" t="s">
        <v>101</v>
      </c>
      <c r="E23" s="67" t="n">
        <f aca="false">NETWORKDAYS(Итого!C$2,Отчёт!C$2,Итого!C$3)</f>
        <v>18</v>
      </c>
      <c r="F23" s="68" t="n">
        <v>0.5</v>
      </c>
      <c r="G23" s="85" t="n">
        <v>2</v>
      </c>
      <c r="H23" s="86" t="n">
        <f aca="false">G23*F23</f>
        <v>1</v>
      </c>
      <c r="I23" s="87" t="n">
        <v>14</v>
      </c>
      <c r="J23" s="88" t="n">
        <f aca="false">H23*E23</f>
        <v>18</v>
      </c>
      <c r="K23" s="89" t="n">
        <v>130</v>
      </c>
      <c r="L23" s="90" t="n">
        <f aca="false">K23*J23</f>
        <v>2340</v>
      </c>
      <c r="M23" s="88"/>
      <c r="N23" s="74" t="n">
        <f aca="false">14-COUNTIF(P23:AC23,"х")</f>
        <v>13</v>
      </c>
      <c r="O23" s="75" t="n">
        <v>43185</v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1</v>
      </c>
      <c r="V23" s="76" t="n">
        <v>1</v>
      </c>
      <c r="W23" s="76" t="n">
        <v>1</v>
      </c>
      <c r="X23" s="76" t="n">
        <v>1</v>
      </c>
      <c r="Y23" s="76" t="s">
        <v>73</v>
      </c>
      <c r="Z23" s="76" t="n">
        <v>0</v>
      </c>
      <c r="AA23" s="76" t="s">
        <v>74</v>
      </c>
      <c r="AB23" s="76" t="n">
        <v>1</v>
      </c>
      <c r="AC23" s="76" t="n">
        <v>1</v>
      </c>
      <c r="AD23" s="77" t="n">
        <f aca="false">COUNTIF(P23:AC23,1)</f>
        <v>11</v>
      </c>
      <c r="AE23" s="91" t="n">
        <f aca="false">AD23/N23</f>
        <v>0.846153846153846</v>
      </c>
      <c r="AF23" s="79" t="s">
        <v>75</v>
      </c>
      <c r="AG23" s="19" t="str">
        <f aca="false">IF(OR(AND(E23&gt;0,AE23&gt;0),AND(E23=0,AE23=0)),"-","Что-то не так!")</f>
        <v>-</v>
      </c>
      <c r="AH23" s="80"/>
      <c r="AL23" s="81"/>
    </row>
    <row r="24" customFormat="false" ht="12.75" hidden="false" customHeight="true" outlineLevel="0" collapsed="false">
      <c r="A24" s="82" t="n">
        <f aca="false">A23+1</f>
        <v>22</v>
      </c>
      <c r="B24" s="83" t="s">
        <v>71</v>
      </c>
      <c r="C24" s="82" t="s">
        <v>22</v>
      </c>
      <c r="D24" s="84" t="s">
        <v>102</v>
      </c>
      <c r="E24" s="67" t="n">
        <f aca="false">NETWORKDAYS(Итого!C$2,Отчёт!C$2,Итого!C$3)</f>
        <v>18</v>
      </c>
      <c r="F24" s="68" t="n">
        <v>0.5</v>
      </c>
      <c r="G24" s="85" t="n">
        <v>2</v>
      </c>
      <c r="H24" s="86" t="n">
        <f aca="false">G24*F24</f>
        <v>1</v>
      </c>
      <c r="I24" s="87" t="n">
        <v>14</v>
      </c>
      <c r="J24" s="88" t="n">
        <f aca="false">H24*E24</f>
        <v>18</v>
      </c>
      <c r="K24" s="89" t="n">
        <v>130</v>
      </c>
      <c r="L24" s="90" t="n">
        <f aca="false">K24*J24</f>
        <v>2340</v>
      </c>
      <c r="M24" s="88"/>
      <c r="N24" s="74" t="n">
        <f aca="false">14-COUNTIF(P24:AC24,"х")</f>
        <v>13</v>
      </c>
      <c r="O24" s="75" t="n">
        <v>43185</v>
      </c>
      <c r="P24" s="76" t="n">
        <v>1</v>
      </c>
      <c r="Q24" s="76" t="n">
        <v>1</v>
      </c>
      <c r="R24" s="76" t="n">
        <v>1</v>
      </c>
      <c r="S24" s="76" t="n">
        <v>1</v>
      </c>
      <c r="T24" s="76" t="n">
        <v>1</v>
      </c>
      <c r="U24" s="76" t="n">
        <v>1</v>
      </c>
      <c r="V24" s="76" t="n">
        <v>1</v>
      </c>
      <c r="W24" s="76" t="n">
        <v>1</v>
      </c>
      <c r="X24" s="76" t="n">
        <v>1</v>
      </c>
      <c r="Y24" s="76" t="n">
        <v>1</v>
      </c>
      <c r="Z24" s="76" t="n">
        <v>1</v>
      </c>
      <c r="AA24" s="76" t="s">
        <v>74</v>
      </c>
      <c r="AB24" s="76" t="n">
        <v>1</v>
      </c>
      <c r="AC24" s="76" t="n">
        <v>1</v>
      </c>
      <c r="AD24" s="77" t="n">
        <f aca="false">COUNTIF(P24:AC24,1)</f>
        <v>13</v>
      </c>
      <c r="AE24" s="91" t="n">
        <f aca="false">AD24/N24</f>
        <v>1</v>
      </c>
      <c r="AF24" s="94"/>
      <c r="AG24" s="19" t="str">
        <f aca="false">IF(OR(AND(E24&gt;0,AE24&gt;0),AND(E24=0,AE24=0)),"-","Что-то не так!")</f>
        <v>-</v>
      </c>
      <c r="AH24" s="80"/>
      <c r="AL24" s="81"/>
    </row>
    <row r="25" customFormat="false" ht="12.75" hidden="false" customHeight="true" outlineLevel="0" collapsed="false">
      <c r="A25" s="82" t="n">
        <f aca="false">A24+1</f>
        <v>23</v>
      </c>
      <c r="B25" s="83" t="s">
        <v>71</v>
      </c>
      <c r="C25" s="82" t="s">
        <v>22</v>
      </c>
      <c r="D25" s="84" t="s">
        <v>103</v>
      </c>
      <c r="E25" s="67" t="n">
        <f aca="false">NETWORKDAYS(Итого!C$2,Отчёт!C$2,Итого!C$3)</f>
        <v>18</v>
      </c>
      <c r="F25" s="68" t="n">
        <v>0.5</v>
      </c>
      <c r="G25" s="85" t="n">
        <v>2</v>
      </c>
      <c r="H25" s="86" t="n">
        <f aca="false">G25*F25</f>
        <v>1</v>
      </c>
      <c r="I25" s="87" t="n">
        <v>14</v>
      </c>
      <c r="J25" s="88" t="n">
        <f aca="false">H25*E25</f>
        <v>18</v>
      </c>
      <c r="K25" s="89" t="n">
        <v>130</v>
      </c>
      <c r="L25" s="90" t="n">
        <f aca="false">K25*J25</f>
        <v>2340</v>
      </c>
      <c r="M25" s="88"/>
      <c r="N25" s="74" t="n">
        <f aca="false">14-COUNTIF(P25:AC25,"х")</f>
        <v>13</v>
      </c>
      <c r="O25" s="75" t="n">
        <v>43185</v>
      </c>
      <c r="P25" s="76" t="n">
        <v>1</v>
      </c>
      <c r="Q25" s="76" t="n">
        <v>1</v>
      </c>
      <c r="R25" s="76" t="n">
        <v>0</v>
      </c>
      <c r="S25" s="76" t="n">
        <v>1</v>
      </c>
      <c r="T25" s="76" t="n">
        <v>1</v>
      </c>
      <c r="U25" s="76" t="n">
        <v>1</v>
      </c>
      <c r="V25" s="76" t="n">
        <v>1</v>
      </c>
      <c r="W25" s="76" t="n">
        <v>1</v>
      </c>
      <c r="X25" s="76" t="n">
        <v>1</v>
      </c>
      <c r="Y25" s="76" t="n">
        <v>1</v>
      </c>
      <c r="Z25" s="76" t="n">
        <v>1</v>
      </c>
      <c r="AA25" s="76" t="s">
        <v>74</v>
      </c>
      <c r="AB25" s="76" t="n">
        <v>1</v>
      </c>
      <c r="AC25" s="76" t="n">
        <v>1</v>
      </c>
      <c r="AD25" s="77" t="n">
        <f aca="false">COUNTIF(P25:AC25,1)</f>
        <v>12</v>
      </c>
      <c r="AE25" s="91" t="n">
        <f aca="false">AD25/N25</f>
        <v>0.923076923076923</v>
      </c>
      <c r="AF25" s="94" t="s">
        <v>104</v>
      </c>
      <c r="AG25" s="19" t="str">
        <f aca="false">IF(OR(AND(E25&gt;0,AE25&gt;0),AND(E25=0,AE25=0)),"-","Что-то не так!")</f>
        <v>-</v>
      </c>
      <c r="AH25" s="80"/>
      <c r="AL25" s="81"/>
    </row>
    <row r="26" customFormat="false" ht="12.75" hidden="false" customHeight="true" outlineLevel="0" collapsed="false">
      <c r="A26" s="82" t="n">
        <f aca="false">A25+1</f>
        <v>24</v>
      </c>
      <c r="B26" s="83" t="s">
        <v>71</v>
      </c>
      <c r="C26" s="82" t="s">
        <v>22</v>
      </c>
      <c r="D26" s="84" t="s">
        <v>105</v>
      </c>
      <c r="E26" s="67" t="n">
        <f aca="false">NETWORKDAYS(Итого!C$2,Отчёт!C$2,Итого!C$3)</f>
        <v>18</v>
      </c>
      <c r="F26" s="68" t="n">
        <v>0.5</v>
      </c>
      <c r="G26" s="85" t="n">
        <v>2</v>
      </c>
      <c r="H26" s="86" t="n">
        <f aca="false">G26*F26</f>
        <v>1</v>
      </c>
      <c r="I26" s="87" t="n">
        <v>14</v>
      </c>
      <c r="J26" s="88" t="n">
        <f aca="false">H26*E26</f>
        <v>18</v>
      </c>
      <c r="K26" s="89" t="n">
        <v>130</v>
      </c>
      <c r="L26" s="90" t="n">
        <f aca="false">K26*J26</f>
        <v>2340</v>
      </c>
      <c r="M26" s="88"/>
      <c r="N26" s="74" t="n">
        <f aca="false">14-COUNTIF(P26:AC26,"х")</f>
        <v>13</v>
      </c>
      <c r="O26" s="75" t="n">
        <v>43185</v>
      </c>
      <c r="P26" s="76" t="n">
        <v>1</v>
      </c>
      <c r="Q26" s="76" t="n">
        <v>1</v>
      </c>
      <c r="R26" s="76" t="n">
        <v>1</v>
      </c>
      <c r="S26" s="76" t="n">
        <v>1</v>
      </c>
      <c r="T26" s="76" t="n">
        <v>1</v>
      </c>
      <c r="U26" s="76" t="n">
        <v>1</v>
      </c>
      <c r="V26" s="76" t="n">
        <v>1</v>
      </c>
      <c r="W26" s="76" t="n">
        <v>1</v>
      </c>
      <c r="X26" s="76" t="n">
        <v>1</v>
      </c>
      <c r="Y26" s="76" t="n">
        <v>1</v>
      </c>
      <c r="Z26" s="76" t="n">
        <v>1</v>
      </c>
      <c r="AA26" s="76" t="s">
        <v>74</v>
      </c>
      <c r="AB26" s="76" t="n">
        <v>1</v>
      </c>
      <c r="AC26" s="76" t="n">
        <v>1</v>
      </c>
      <c r="AD26" s="77" t="n">
        <f aca="false">COUNTIF(P26:AC26,1)</f>
        <v>13</v>
      </c>
      <c r="AE26" s="91" t="n">
        <f aca="false">AD26/N26</f>
        <v>1</v>
      </c>
      <c r="AF26" s="94"/>
      <c r="AG26" s="19" t="str">
        <f aca="false">IF(OR(AND(E26&gt;0,AE26&gt;0),AND(E26=0,AE26=0)),"-","Что-то не так!")</f>
        <v>-</v>
      </c>
      <c r="AH26" s="80"/>
      <c r="AL26" s="81"/>
    </row>
    <row r="27" customFormat="false" ht="12.75" hidden="false" customHeight="true" outlineLevel="0" collapsed="false">
      <c r="A27" s="82" t="n">
        <f aca="false">A26+1</f>
        <v>25</v>
      </c>
      <c r="B27" s="83" t="s">
        <v>71</v>
      </c>
      <c r="C27" s="82" t="s">
        <v>22</v>
      </c>
      <c r="D27" s="84" t="s">
        <v>106</v>
      </c>
      <c r="E27" s="67" t="n">
        <f aca="false">NETWORKDAYS(Итого!C$2,Отчёт!C$2,Итого!C$3)</f>
        <v>18</v>
      </c>
      <c r="F27" s="68" t="n">
        <v>0.5</v>
      </c>
      <c r="G27" s="85" t="n">
        <v>2</v>
      </c>
      <c r="H27" s="86" t="n">
        <f aca="false">G27*F27</f>
        <v>1</v>
      </c>
      <c r="I27" s="87" t="n">
        <v>14</v>
      </c>
      <c r="J27" s="88" t="n">
        <f aca="false">H27*E27</f>
        <v>18</v>
      </c>
      <c r="K27" s="89" t="n">
        <v>130</v>
      </c>
      <c r="L27" s="90" t="n">
        <f aca="false">K27*J27</f>
        <v>2340</v>
      </c>
      <c r="M27" s="88"/>
      <c r="N27" s="74" t="n">
        <f aca="false">14-COUNTIF(P27:AC27,"х")</f>
        <v>13</v>
      </c>
      <c r="O27" s="75" t="n">
        <v>43185</v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1</v>
      </c>
      <c r="U27" s="76" t="n">
        <v>1</v>
      </c>
      <c r="V27" s="76" t="n">
        <v>1</v>
      </c>
      <c r="W27" s="76" t="n">
        <v>1</v>
      </c>
      <c r="X27" s="76" t="n">
        <v>1</v>
      </c>
      <c r="Y27" s="76" t="n">
        <v>1</v>
      </c>
      <c r="Z27" s="76" t="n">
        <v>1</v>
      </c>
      <c r="AA27" s="76" t="s">
        <v>74</v>
      </c>
      <c r="AB27" s="76" t="n">
        <v>1</v>
      </c>
      <c r="AC27" s="76" t="n">
        <v>1</v>
      </c>
      <c r="AD27" s="77" t="n">
        <f aca="false">COUNTIF(P27:AC27,1)</f>
        <v>13</v>
      </c>
      <c r="AE27" s="91" t="n">
        <f aca="false">AD27/N27</f>
        <v>1</v>
      </c>
      <c r="AF27" s="94"/>
      <c r="AG27" s="19" t="str">
        <f aca="false">IF(OR(AND(E27&gt;0,AE27&gt;0),AND(E27=0,AE27=0)),"-","Что-то не так!")</f>
        <v>-</v>
      </c>
      <c r="AH27" s="80"/>
      <c r="AL27" s="81"/>
    </row>
    <row r="28" customFormat="false" ht="12.75" hidden="false" customHeight="true" outlineLevel="0" collapsed="false">
      <c r="A28" s="82" t="n">
        <f aca="false">A27+1</f>
        <v>26</v>
      </c>
      <c r="B28" s="83" t="s">
        <v>71</v>
      </c>
      <c r="C28" s="82" t="s">
        <v>22</v>
      </c>
      <c r="D28" s="84" t="s">
        <v>107</v>
      </c>
      <c r="E28" s="67" t="n">
        <f aca="false">NETWORKDAYS(Итого!C$2,Отчёт!C$2,Итого!C$3)</f>
        <v>18</v>
      </c>
      <c r="F28" s="68" t="n">
        <v>0.5</v>
      </c>
      <c r="G28" s="85" t="n">
        <v>2</v>
      </c>
      <c r="H28" s="86" t="n">
        <f aca="false">G28*F28</f>
        <v>1</v>
      </c>
      <c r="I28" s="87" t="n">
        <v>14</v>
      </c>
      <c r="J28" s="88" t="n">
        <f aca="false">H28*E28</f>
        <v>18</v>
      </c>
      <c r="K28" s="89" t="n">
        <v>130</v>
      </c>
      <c r="L28" s="90" t="n">
        <f aca="false">K28*J28</f>
        <v>2340</v>
      </c>
      <c r="M28" s="88"/>
      <c r="N28" s="74" t="n">
        <f aca="false">14-COUNTIF(P28:AC28,"х")</f>
        <v>13</v>
      </c>
      <c r="O28" s="75" t="n">
        <v>43185</v>
      </c>
      <c r="P28" s="76" t="n">
        <v>1</v>
      </c>
      <c r="Q28" s="76" t="n">
        <v>1</v>
      </c>
      <c r="R28" s="76" t="n">
        <v>1</v>
      </c>
      <c r="S28" s="76" t="n">
        <v>0</v>
      </c>
      <c r="T28" s="76" t="n">
        <v>1</v>
      </c>
      <c r="U28" s="76" t="n">
        <v>1</v>
      </c>
      <c r="V28" s="76" t="n">
        <v>1</v>
      </c>
      <c r="W28" s="76" t="n">
        <v>1</v>
      </c>
      <c r="X28" s="76" t="n">
        <v>1</v>
      </c>
      <c r="Y28" s="76" t="n">
        <v>1</v>
      </c>
      <c r="Z28" s="76" t="n">
        <v>1</v>
      </c>
      <c r="AA28" s="76" t="s">
        <v>74</v>
      </c>
      <c r="AB28" s="76" t="n">
        <v>1</v>
      </c>
      <c r="AC28" s="76" t="n">
        <v>1</v>
      </c>
      <c r="AD28" s="77" t="n">
        <f aca="false">COUNTIF(P28:AC28,1)</f>
        <v>12</v>
      </c>
      <c r="AE28" s="91" t="n">
        <f aca="false">AD28/N28</f>
        <v>0.923076923076923</v>
      </c>
      <c r="AF28" s="79" t="s">
        <v>108</v>
      </c>
      <c r="AG28" s="19" t="str">
        <f aca="false">IF(OR(AND(E28&gt;0,AE28&gt;0),AND(E28=0,AE28=0)),"-","Что-то не так!")</f>
        <v>-</v>
      </c>
      <c r="AH28" s="80"/>
      <c r="AL28" s="81"/>
    </row>
    <row r="29" customFormat="false" ht="12.75" hidden="false" customHeight="true" outlineLevel="0" collapsed="false">
      <c r="A29" s="82" t="n">
        <f aca="false">A28+1</f>
        <v>27</v>
      </c>
      <c r="B29" s="83" t="s">
        <v>71</v>
      </c>
      <c r="C29" s="82" t="s">
        <v>22</v>
      </c>
      <c r="D29" s="84" t="s">
        <v>109</v>
      </c>
      <c r="E29" s="67" t="n">
        <f aca="false">NETWORKDAYS(Итого!C$2,Отчёт!C$2,Итого!C$3)</f>
        <v>18</v>
      </c>
      <c r="F29" s="68" t="n">
        <v>0.5</v>
      </c>
      <c r="G29" s="85" t="n">
        <v>2</v>
      </c>
      <c r="H29" s="86" t="n">
        <f aca="false">G29*F29</f>
        <v>1</v>
      </c>
      <c r="I29" s="87" t="n">
        <v>14</v>
      </c>
      <c r="J29" s="88" t="n">
        <f aca="false">H29*E29</f>
        <v>18</v>
      </c>
      <c r="K29" s="89" t="n">
        <v>130</v>
      </c>
      <c r="L29" s="90" t="n">
        <f aca="false">K29*J29</f>
        <v>2340</v>
      </c>
      <c r="M29" s="88"/>
      <c r="N29" s="74" t="n">
        <f aca="false">14-COUNTIF(P29:AC29,"х")</f>
        <v>13</v>
      </c>
      <c r="O29" s="75" t="n">
        <v>43185</v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1</v>
      </c>
      <c r="U29" s="76" t="n">
        <v>1</v>
      </c>
      <c r="V29" s="76" t="n">
        <v>1</v>
      </c>
      <c r="W29" s="76" t="n">
        <v>1</v>
      </c>
      <c r="X29" s="76" t="n">
        <v>1</v>
      </c>
      <c r="Y29" s="76" t="n">
        <v>1</v>
      </c>
      <c r="Z29" s="76" t="n">
        <v>1</v>
      </c>
      <c r="AA29" s="76" t="s">
        <v>74</v>
      </c>
      <c r="AB29" s="76" t="n">
        <v>1</v>
      </c>
      <c r="AC29" s="76" t="n">
        <v>1</v>
      </c>
      <c r="AD29" s="77" t="n">
        <f aca="false">COUNTIF(P29:AC29,1)</f>
        <v>13</v>
      </c>
      <c r="AE29" s="91" t="n">
        <f aca="false">AD29/N29</f>
        <v>1</v>
      </c>
      <c r="AF29" s="94"/>
      <c r="AG29" s="19" t="str">
        <f aca="false">IF(OR(AND(E29&gt;0,AE29&gt;0),AND(E29=0,AE29=0)),"-","Что-то не так!")</f>
        <v>-</v>
      </c>
      <c r="AH29" s="80"/>
      <c r="AL29" s="81"/>
    </row>
    <row r="30" customFormat="false" ht="12.75" hidden="false" customHeight="true" outlineLevel="0" collapsed="false">
      <c r="A30" s="82" t="n">
        <f aca="false">A29+1</f>
        <v>28</v>
      </c>
      <c r="B30" s="9" t="s">
        <v>71</v>
      </c>
      <c r="C30" s="51" t="s">
        <v>22</v>
      </c>
      <c r="D30" s="95" t="s">
        <v>110</v>
      </c>
      <c r="E30" s="67" t="n">
        <f aca="false">NETWORKDAYS(Итого!C$2,Отчёт!C$2,Итого!C$3)</f>
        <v>18</v>
      </c>
      <c r="F30" s="68" t="n">
        <v>0.5</v>
      </c>
      <c r="G30" s="96" t="n">
        <v>2</v>
      </c>
      <c r="H30" s="97" t="n">
        <f aca="false">G30*F30</f>
        <v>1</v>
      </c>
      <c r="I30" s="98" t="n">
        <v>14</v>
      </c>
      <c r="J30" s="99" t="n">
        <f aca="false">H30*E30</f>
        <v>18</v>
      </c>
      <c r="K30" s="89" t="n">
        <v>130</v>
      </c>
      <c r="L30" s="90" t="n">
        <f aca="false">K30*J30</f>
        <v>2340</v>
      </c>
      <c r="M30" s="88"/>
      <c r="N30" s="74" t="n">
        <f aca="false">14-COUNTIF(P30:AC30,"х")</f>
        <v>13</v>
      </c>
      <c r="O30" s="75" t="n">
        <v>43185</v>
      </c>
      <c r="P30" s="76" t="n">
        <v>1</v>
      </c>
      <c r="Q30" s="76" t="n">
        <v>1</v>
      </c>
      <c r="R30" s="76" t="n">
        <v>1</v>
      </c>
      <c r="S30" s="76" t="n">
        <v>1</v>
      </c>
      <c r="T30" s="76" t="n">
        <v>1</v>
      </c>
      <c r="U30" s="76" t="n">
        <v>1</v>
      </c>
      <c r="V30" s="76" t="n">
        <v>1</v>
      </c>
      <c r="W30" s="76" t="n">
        <v>1</v>
      </c>
      <c r="X30" s="76" t="n">
        <v>1</v>
      </c>
      <c r="Y30" s="76" t="n">
        <v>1</v>
      </c>
      <c r="Z30" s="76" t="n">
        <v>0</v>
      </c>
      <c r="AA30" s="76" t="s">
        <v>74</v>
      </c>
      <c r="AB30" s="76" t="n">
        <v>1</v>
      </c>
      <c r="AC30" s="76" t="n">
        <v>1</v>
      </c>
      <c r="AD30" s="77" t="n">
        <f aca="false">COUNTIF(P30:AC30,1)</f>
        <v>12</v>
      </c>
      <c r="AE30" s="91" t="n">
        <f aca="false">AD30/N30</f>
        <v>0.923076923076923</v>
      </c>
      <c r="AF30" s="79" t="s">
        <v>90</v>
      </c>
      <c r="AG30" s="19" t="str">
        <f aca="false">IF(OR(AND(E30&gt;0,AE30&gt;0),AND(E30=0,AE30=0)),"-","Что-то не так!")</f>
        <v>-</v>
      </c>
      <c r="AH30" s="80"/>
      <c r="AL30" s="81"/>
    </row>
    <row r="31" customFormat="false" ht="12.75" hidden="false" customHeight="true" outlineLevel="0" collapsed="false">
      <c r="A31" s="82" t="n">
        <f aca="false">A30+1</f>
        <v>29</v>
      </c>
      <c r="B31" s="9" t="s">
        <v>71</v>
      </c>
      <c r="C31" s="51" t="s">
        <v>22</v>
      </c>
      <c r="D31" s="95" t="s">
        <v>111</v>
      </c>
      <c r="E31" s="67" t="n">
        <f aca="false">NETWORKDAYS(Итого!C$2,Отчёт!C$2,Итого!C$3)</f>
        <v>18</v>
      </c>
      <c r="F31" s="68" t="n">
        <v>0.5</v>
      </c>
      <c r="G31" s="96" t="n">
        <v>2</v>
      </c>
      <c r="H31" s="97" t="n">
        <f aca="false">G31*F31</f>
        <v>1</v>
      </c>
      <c r="I31" s="98" t="n">
        <v>14</v>
      </c>
      <c r="J31" s="99" t="n">
        <f aca="false">H31*E31</f>
        <v>18</v>
      </c>
      <c r="K31" s="89" t="n">
        <v>130</v>
      </c>
      <c r="L31" s="90" t="n">
        <f aca="false">K31*J31</f>
        <v>2340</v>
      </c>
      <c r="M31" s="88"/>
      <c r="N31" s="74" t="n">
        <f aca="false">14-COUNTIF(P31:AC31,"х")</f>
        <v>13</v>
      </c>
      <c r="O31" s="75" t="n">
        <v>43185</v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n">
        <v>1</v>
      </c>
      <c r="V31" s="76" t="n">
        <v>1</v>
      </c>
      <c r="W31" s="76" t="n">
        <v>1</v>
      </c>
      <c r="X31" s="76" t="n">
        <v>1</v>
      </c>
      <c r="Y31" s="76" t="n">
        <v>1</v>
      </c>
      <c r="Z31" s="76" t="n">
        <v>1</v>
      </c>
      <c r="AA31" s="76" t="s">
        <v>74</v>
      </c>
      <c r="AB31" s="76" t="n">
        <v>1</v>
      </c>
      <c r="AC31" s="76" t="n">
        <v>1</v>
      </c>
      <c r="AD31" s="77" t="n">
        <f aca="false">COUNTIF(P31:AC31,1)</f>
        <v>13</v>
      </c>
      <c r="AE31" s="91" t="n">
        <f aca="false">AD31/N31</f>
        <v>1</v>
      </c>
      <c r="AF31" s="79"/>
      <c r="AG31" s="19" t="str">
        <f aca="false">IF(OR(AND(E31&gt;0,AE31&gt;0),AND(E31=0,AE31=0)),"-","Что-то не так!")</f>
        <v>-</v>
      </c>
      <c r="AH31" s="80"/>
      <c r="AL31" s="81"/>
    </row>
    <row r="32" customFormat="false" ht="12.75" hidden="false" customHeight="true" outlineLevel="0" collapsed="false">
      <c r="A32" s="82" t="n">
        <f aca="false">A31+1</f>
        <v>30</v>
      </c>
      <c r="B32" s="9" t="s">
        <v>71</v>
      </c>
      <c r="C32" s="82" t="s">
        <v>22</v>
      </c>
      <c r="D32" s="95" t="s">
        <v>112</v>
      </c>
      <c r="E32" s="67" t="n">
        <f aca="false">NETWORKDAYS(Итого!C$2,Отчёт!C$2,Итого!C$3)</f>
        <v>18</v>
      </c>
      <c r="F32" s="68" t="n">
        <v>0.5</v>
      </c>
      <c r="G32" s="96" t="n">
        <v>2</v>
      </c>
      <c r="H32" s="97" t="n">
        <f aca="false">G32*F32</f>
        <v>1</v>
      </c>
      <c r="I32" s="98" t="n">
        <v>14</v>
      </c>
      <c r="J32" s="99" t="n">
        <f aca="false">H32*E32</f>
        <v>18</v>
      </c>
      <c r="K32" s="89" t="n">
        <v>130</v>
      </c>
      <c r="L32" s="90" t="n">
        <f aca="false">K32*J32</f>
        <v>2340</v>
      </c>
      <c r="M32" s="88"/>
      <c r="N32" s="74" t="n">
        <f aca="false">14-COUNTIF(P32:AC32,"х")</f>
        <v>13</v>
      </c>
      <c r="O32" s="75" t="n">
        <v>43185</v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1</v>
      </c>
      <c r="W32" s="76" t="n">
        <v>1</v>
      </c>
      <c r="X32" s="76" t="n">
        <v>1</v>
      </c>
      <c r="Y32" s="76" t="n">
        <v>1</v>
      </c>
      <c r="Z32" s="76" t="n">
        <v>1</v>
      </c>
      <c r="AA32" s="76" t="s">
        <v>74</v>
      </c>
      <c r="AB32" s="76" t="n">
        <v>1</v>
      </c>
      <c r="AC32" s="76" t="n">
        <v>1</v>
      </c>
      <c r="AD32" s="77" t="n">
        <f aca="false">COUNTIF(P32:AC32,1)</f>
        <v>13</v>
      </c>
      <c r="AE32" s="91" t="n">
        <f aca="false">AD32/N32</f>
        <v>1</v>
      </c>
      <c r="AF32" s="79"/>
      <c r="AG32" s="19" t="str">
        <f aca="false">IF(OR(AND(E32&gt;0,AE32&gt;0),AND(E32=0,AE32=0)),"-","Что-то не так!")</f>
        <v>-</v>
      </c>
      <c r="AH32" s="80"/>
      <c r="AL32" s="81"/>
    </row>
    <row r="33" customFormat="false" ht="12.75" hidden="false" customHeight="true" outlineLevel="0" collapsed="false">
      <c r="A33" s="82" t="n">
        <f aca="false">A32+1</f>
        <v>31</v>
      </c>
      <c r="B33" s="9" t="s">
        <v>71</v>
      </c>
      <c r="C33" s="82" t="s">
        <v>22</v>
      </c>
      <c r="D33" s="95" t="s">
        <v>113</v>
      </c>
      <c r="E33" s="67" t="n">
        <f aca="false">NETWORKDAYS(Итого!C$2,Отчёт!C$2,Итого!C$3)</f>
        <v>18</v>
      </c>
      <c r="F33" s="68" t="n">
        <v>0.5</v>
      </c>
      <c r="G33" s="96" t="n">
        <v>2</v>
      </c>
      <c r="H33" s="97" t="n">
        <f aca="false">G33*F33</f>
        <v>1</v>
      </c>
      <c r="I33" s="98" t="n">
        <v>14</v>
      </c>
      <c r="J33" s="99" t="n">
        <f aca="false">H33*E33</f>
        <v>18</v>
      </c>
      <c r="K33" s="89" t="n">
        <v>130</v>
      </c>
      <c r="L33" s="90" t="n">
        <f aca="false">K33*J33</f>
        <v>2340</v>
      </c>
      <c r="M33" s="88"/>
      <c r="N33" s="74" t="n">
        <f aca="false">14-COUNTIF(P33:AC33,"х")</f>
        <v>13</v>
      </c>
      <c r="O33" s="75" t="n">
        <v>43185</v>
      </c>
      <c r="P33" s="76" t="n">
        <v>1</v>
      </c>
      <c r="Q33" s="76" t="n">
        <v>1</v>
      </c>
      <c r="R33" s="76" t="n">
        <v>1</v>
      </c>
      <c r="S33" s="76" t="n">
        <v>1</v>
      </c>
      <c r="T33" s="76" t="n">
        <v>1</v>
      </c>
      <c r="U33" s="76" t="n">
        <v>1</v>
      </c>
      <c r="V33" s="76" t="n">
        <v>1</v>
      </c>
      <c r="W33" s="76" t="n">
        <v>1</v>
      </c>
      <c r="X33" s="76" t="n">
        <v>0</v>
      </c>
      <c r="Y33" s="76" t="n">
        <v>1</v>
      </c>
      <c r="Z33" s="76" t="n">
        <v>1</v>
      </c>
      <c r="AA33" s="76" t="s">
        <v>74</v>
      </c>
      <c r="AB33" s="76" t="n">
        <v>1</v>
      </c>
      <c r="AC33" s="76" t="n">
        <v>1</v>
      </c>
      <c r="AD33" s="77" t="n">
        <f aca="false">COUNTIF(P33:AC33,1)</f>
        <v>12</v>
      </c>
      <c r="AE33" s="91" t="n">
        <f aca="false">AD33/N33</f>
        <v>0.923076923076923</v>
      </c>
      <c r="AF33" s="79" t="s">
        <v>114</v>
      </c>
      <c r="AG33" s="19" t="str">
        <f aca="false">IF(OR(AND(E33&gt;0,AE33&gt;0),AND(E33=0,AE33=0)),"-","Что-то не так!")</f>
        <v>-</v>
      </c>
      <c r="AH33" s="80"/>
      <c r="AL33" s="81"/>
    </row>
    <row r="34" customFormat="false" ht="12.75" hidden="false" customHeight="true" outlineLevel="0" collapsed="false">
      <c r="A34" s="82" t="n">
        <f aca="false">A33+1</f>
        <v>32</v>
      </c>
      <c r="B34" s="9" t="s">
        <v>71</v>
      </c>
      <c r="C34" s="82" t="s">
        <v>22</v>
      </c>
      <c r="D34" s="95" t="s">
        <v>115</v>
      </c>
      <c r="E34" s="67" t="n">
        <f aca="false">NETWORKDAYS(Итого!C$2,Отчёт!C$2,Итого!C$3)</f>
        <v>18</v>
      </c>
      <c r="F34" s="68" t="n">
        <v>0.5</v>
      </c>
      <c r="G34" s="96" t="n">
        <v>2</v>
      </c>
      <c r="H34" s="97" t="n">
        <f aca="false">G34*F34</f>
        <v>1</v>
      </c>
      <c r="I34" s="98" t="n">
        <v>14</v>
      </c>
      <c r="J34" s="99" t="n">
        <f aca="false">H34*E34</f>
        <v>18</v>
      </c>
      <c r="K34" s="89" t="n">
        <v>130</v>
      </c>
      <c r="L34" s="90" t="n">
        <f aca="false">K34*J34</f>
        <v>2340</v>
      </c>
      <c r="M34" s="88"/>
      <c r="N34" s="74" t="n">
        <f aca="false">14-COUNTIF(P34:AC34,"х")</f>
        <v>13</v>
      </c>
      <c r="O34" s="75" t="n">
        <v>43185</v>
      </c>
      <c r="P34" s="76" t="n">
        <v>1</v>
      </c>
      <c r="Q34" s="76" t="n">
        <v>1</v>
      </c>
      <c r="R34" s="76" t="n">
        <v>1</v>
      </c>
      <c r="S34" s="76" t="n">
        <v>1</v>
      </c>
      <c r="T34" s="76" t="n">
        <v>1</v>
      </c>
      <c r="U34" s="76" t="n">
        <v>1</v>
      </c>
      <c r="V34" s="76" t="n">
        <v>1</v>
      </c>
      <c r="W34" s="76" t="n">
        <v>1</v>
      </c>
      <c r="X34" s="76" t="n">
        <v>1</v>
      </c>
      <c r="Y34" s="76" t="n">
        <v>1</v>
      </c>
      <c r="Z34" s="76" t="n">
        <v>1</v>
      </c>
      <c r="AA34" s="76" t="s">
        <v>74</v>
      </c>
      <c r="AB34" s="76" t="n">
        <v>1</v>
      </c>
      <c r="AC34" s="76" t="n">
        <v>1</v>
      </c>
      <c r="AD34" s="77" t="n">
        <f aca="false">COUNTIF(P34:AC34,1)</f>
        <v>13</v>
      </c>
      <c r="AE34" s="91" t="n">
        <f aca="false">AD34/N34</f>
        <v>1</v>
      </c>
      <c r="AF34" s="94"/>
      <c r="AG34" s="19" t="str">
        <f aca="false">IF(OR(AND(E34&gt;0,AE34&gt;0),AND(E34=0,AE34=0)),"-","Что-то не так!")</f>
        <v>-</v>
      </c>
      <c r="AH34" s="80"/>
      <c r="AL34" s="81"/>
    </row>
    <row r="35" customFormat="false" ht="12.75" hidden="false" customHeight="true" outlineLevel="0" collapsed="false">
      <c r="A35" s="82" t="n">
        <v>275</v>
      </c>
      <c r="B35" s="83" t="s">
        <v>71</v>
      </c>
      <c r="C35" s="82" t="s">
        <v>1</v>
      </c>
      <c r="D35" s="84" t="s">
        <v>116</v>
      </c>
      <c r="E35" s="67" t="n">
        <f aca="false">NETWORKDAYS(Итого!C$2,Отчёт!C$2,Итого!C$3)</f>
        <v>18</v>
      </c>
      <c r="F35" s="68" t="n">
        <v>0.5</v>
      </c>
      <c r="G35" s="85" t="n">
        <v>2</v>
      </c>
      <c r="H35" s="86" t="n">
        <f aca="false">G35*F35</f>
        <v>1</v>
      </c>
      <c r="I35" s="87" t="n">
        <v>6</v>
      </c>
      <c r="J35" s="88" t="n">
        <f aca="false">H35*E35</f>
        <v>18</v>
      </c>
      <c r="K35" s="89" t="n">
        <v>130</v>
      </c>
      <c r="L35" s="90" t="n">
        <f aca="false">K35*J35</f>
        <v>2340</v>
      </c>
      <c r="M35" s="88"/>
      <c r="N35" s="74" t="n">
        <f aca="false">14-COUNTIF(P35:AC35,"х")</f>
        <v>8</v>
      </c>
      <c r="O35" s="75" t="n">
        <v>43185</v>
      </c>
      <c r="P35" s="76" t="s">
        <v>74</v>
      </c>
      <c r="Q35" s="76" t="n">
        <v>1</v>
      </c>
      <c r="R35" s="76" t="n">
        <v>1</v>
      </c>
      <c r="S35" s="76" t="n">
        <v>1</v>
      </c>
      <c r="T35" s="76" t="n">
        <v>1</v>
      </c>
      <c r="U35" s="76" t="n">
        <v>1</v>
      </c>
      <c r="V35" s="76" t="s">
        <v>74</v>
      </c>
      <c r="W35" s="76" t="s">
        <v>74</v>
      </c>
      <c r="X35" s="76" t="n">
        <v>1</v>
      </c>
      <c r="Y35" s="76" t="n">
        <v>1</v>
      </c>
      <c r="Z35" s="76" t="s">
        <v>74</v>
      </c>
      <c r="AA35" s="76" t="n">
        <v>1</v>
      </c>
      <c r="AB35" s="76" t="s">
        <v>74</v>
      </c>
      <c r="AC35" s="76" t="s">
        <v>74</v>
      </c>
      <c r="AD35" s="77" t="n">
        <f aca="false">COUNTIF(P35:AC35,1)</f>
        <v>8</v>
      </c>
      <c r="AE35" s="91" t="n">
        <f aca="false">AD35/N35</f>
        <v>1</v>
      </c>
      <c r="AF35" s="79"/>
      <c r="AG35" s="19" t="str">
        <f aca="false">IF(OR(AND(E35&gt;0,AE35&gt;0),AND(E35=0,AE35=0)),"-","Что-то не так!")</f>
        <v>-</v>
      </c>
      <c r="AH35" s="80"/>
      <c r="AL35" s="81"/>
    </row>
    <row r="36" customFormat="false" ht="12.75" hidden="false" customHeight="true" outlineLevel="0" collapsed="false">
      <c r="A36" s="82" t="n">
        <f aca="false">A35+1</f>
        <v>276</v>
      </c>
      <c r="B36" s="83" t="s">
        <v>71</v>
      </c>
      <c r="C36" s="82" t="s">
        <v>1</v>
      </c>
      <c r="D36" s="84" t="s">
        <v>117</v>
      </c>
      <c r="E36" s="67" t="n">
        <f aca="false">NETWORKDAYS(Итого!C$2,Отчёт!C$2,Итого!C$3)</f>
        <v>18</v>
      </c>
      <c r="F36" s="68" t="n">
        <v>0.5</v>
      </c>
      <c r="G36" s="85" t="n">
        <v>2</v>
      </c>
      <c r="H36" s="86" t="n">
        <f aca="false">G36*F36</f>
        <v>1</v>
      </c>
      <c r="I36" s="87" t="n">
        <v>6</v>
      </c>
      <c r="J36" s="88" t="n">
        <f aca="false">H36*E36</f>
        <v>18</v>
      </c>
      <c r="K36" s="89" t="n">
        <v>130</v>
      </c>
      <c r="L36" s="90" t="n">
        <f aca="false">K36*J36</f>
        <v>2340</v>
      </c>
      <c r="M36" s="88"/>
      <c r="N36" s="74" t="n">
        <f aca="false">14-COUNTIF(P36:AC36,"х")</f>
        <v>9</v>
      </c>
      <c r="O36" s="75" t="n">
        <v>43185</v>
      </c>
      <c r="P36" s="76" t="s">
        <v>74</v>
      </c>
      <c r="Q36" s="76" t="n">
        <v>1</v>
      </c>
      <c r="R36" s="76" t="n">
        <v>1</v>
      </c>
      <c r="S36" s="76" t="n">
        <v>1</v>
      </c>
      <c r="T36" s="76" t="n">
        <v>1</v>
      </c>
      <c r="U36" s="76" t="n">
        <v>1</v>
      </c>
      <c r="V36" s="76" t="n">
        <v>0</v>
      </c>
      <c r="W36" s="76" t="n">
        <v>0</v>
      </c>
      <c r="X36" s="76" t="n">
        <v>1</v>
      </c>
      <c r="Y36" s="76" t="s">
        <v>74</v>
      </c>
      <c r="Z36" s="76" t="s">
        <v>74</v>
      </c>
      <c r="AA36" s="76" t="n">
        <v>1</v>
      </c>
      <c r="AB36" s="76" t="s">
        <v>74</v>
      </c>
      <c r="AC36" s="76" t="s">
        <v>74</v>
      </c>
      <c r="AD36" s="77" t="n">
        <f aca="false">COUNTIF(P36:AC36,1)</f>
        <v>7</v>
      </c>
      <c r="AE36" s="91" t="n">
        <f aca="false">AD36/N36</f>
        <v>0.777777777777778</v>
      </c>
      <c r="AF36" s="100" t="s">
        <v>78</v>
      </c>
      <c r="AG36" s="19" t="str">
        <f aca="false">IF(OR(AND(E36&gt;0,AE36&gt;0),AND(E36=0,AE36=0)),"-","Что-то не так!")</f>
        <v>-</v>
      </c>
      <c r="AH36" s="80"/>
      <c r="AL36" s="81"/>
    </row>
    <row r="37" customFormat="false" ht="12.75" hidden="false" customHeight="true" outlineLevel="0" collapsed="false">
      <c r="A37" s="82" t="n">
        <v>278</v>
      </c>
      <c r="B37" s="83" t="s">
        <v>71</v>
      </c>
      <c r="C37" s="82" t="s">
        <v>1</v>
      </c>
      <c r="D37" s="84" t="s">
        <v>118</v>
      </c>
      <c r="E37" s="67" t="n">
        <f aca="false">NETWORKDAYS(Итого!C$2,Отчёт!C$2,Итого!C$3)</f>
        <v>18</v>
      </c>
      <c r="F37" s="68" t="n">
        <v>0.5</v>
      </c>
      <c r="G37" s="85" t="n">
        <v>2</v>
      </c>
      <c r="H37" s="86" t="n">
        <f aca="false">G37*F37</f>
        <v>1</v>
      </c>
      <c r="I37" s="87" t="n">
        <v>6</v>
      </c>
      <c r="J37" s="88" t="n">
        <f aca="false">H37*E37</f>
        <v>18</v>
      </c>
      <c r="K37" s="89" t="n">
        <v>130</v>
      </c>
      <c r="L37" s="90" t="n">
        <f aca="false">K37*J37</f>
        <v>2340</v>
      </c>
      <c r="M37" s="88"/>
      <c r="N37" s="74" t="n">
        <f aca="false">14-COUNTIF(P37:AC37,"х")</f>
        <v>14</v>
      </c>
      <c r="O37" s="75" t="n">
        <v>43185</v>
      </c>
      <c r="P37" s="76" t="n">
        <v>1</v>
      </c>
      <c r="Q37" s="76" t="n">
        <v>1</v>
      </c>
      <c r="R37" s="76" t="n">
        <v>1</v>
      </c>
      <c r="S37" s="76" t="n">
        <v>1</v>
      </c>
      <c r="T37" s="76" t="n">
        <v>1</v>
      </c>
      <c r="U37" s="76" t="n">
        <v>1</v>
      </c>
      <c r="V37" s="76" t="n">
        <v>1</v>
      </c>
      <c r="W37" s="76" t="n">
        <v>1</v>
      </c>
      <c r="X37" s="76" t="n">
        <v>1</v>
      </c>
      <c r="Y37" s="76" t="n">
        <v>0</v>
      </c>
      <c r="Z37" s="76" t="n">
        <v>0</v>
      </c>
      <c r="AA37" s="76" t="n">
        <v>0</v>
      </c>
      <c r="AB37" s="76" t="n">
        <v>0</v>
      </c>
      <c r="AC37" s="76" t="n">
        <v>0</v>
      </c>
      <c r="AD37" s="77" t="n">
        <f aca="false">COUNTIF(P37:AC37,1)</f>
        <v>9</v>
      </c>
      <c r="AE37" s="91" t="n">
        <f aca="false">AD37/N37</f>
        <v>0.642857142857143</v>
      </c>
      <c r="AF37" s="94" t="s">
        <v>119</v>
      </c>
      <c r="AG37" s="19" t="str">
        <f aca="false">IF(OR(AND(E37&gt;0,AE37&gt;0),AND(E37=0,AE37=0)),"-","Что-то не так!")</f>
        <v>-</v>
      </c>
      <c r="AH37" s="80"/>
      <c r="AL37" s="81"/>
    </row>
    <row r="38" customFormat="false" ht="12.75" hidden="false" customHeight="true" outlineLevel="0" collapsed="false">
      <c r="A38" s="82" t="n">
        <f aca="false">A37+1</f>
        <v>279</v>
      </c>
      <c r="B38" s="83" t="s">
        <v>71</v>
      </c>
      <c r="C38" s="82" t="s">
        <v>1</v>
      </c>
      <c r="D38" s="84" t="s">
        <v>120</v>
      </c>
      <c r="E38" s="67" t="n">
        <f aca="false">NETWORKDAYS(Итого!C$2,Отчёт!C$2,Итого!C$3)</f>
        <v>18</v>
      </c>
      <c r="F38" s="68" t="n">
        <v>0.5</v>
      </c>
      <c r="G38" s="85" t="n">
        <v>2</v>
      </c>
      <c r="H38" s="86" t="n">
        <f aca="false">G38*F38</f>
        <v>1</v>
      </c>
      <c r="I38" s="87" t="n">
        <v>6</v>
      </c>
      <c r="J38" s="88" t="n">
        <f aca="false">H38*E38</f>
        <v>18</v>
      </c>
      <c r="K38" s="89" t="n">
        <v>130</v>
      </c>
      <c r="L38" s="90" t="n">
        <f aca="false">K38*J38</f>
        <v>2340</v>
      </c>
      <c r="M38" s="88"/>
      <c r="N38" s="74" t="n">
        <f aca="false">14-COUNTIF(P38:AC38,"х")</f>
        <v>9</v>
      </c>
      <c r="O38" s="75" t="n">
        <v>43185</v>
      </c>
      <c r="P38" s="76" t="s">
        <v>74</v>
      </c>
      <c r="Q38" s="76" t="s">
        <v>74</v>
      </c>
      <c r="R38" s="76" t="n">
        <v>1</v>
      </c>
      <c r="S38" s="76" t="n">
        <v>1</v>
      </c>
      <c r="T38" s="76" t="s">
        <v>74</v>
      </c>
      <c r="U38" s="76" t="n">
        <v>1</v>
      </c>
      <c r="V38" s="76" t="n">
        <v>1</v>
      </c>
      <c r="W38" s="76" t="n">
        <v>1</v>
      </c>
      <c r="X38" s="76" t="n">
        <v>1</v>
      </c>
      <c r="Y38" s="76" t="n">
        <v>1</v>
      </c>
      <c r="Z38" s="76" t="s">
        <v>74</v>
      </c>
      <c r="AA38" s="76" t="n">
        <v>1</v>
      </c>
      <c r="AB38" s="76" t="s">
        <v>74</v>
      </c>
      <c r="AC38" s="76" t="n">
        <v>1</v>
      </c>
      <c r="AD38" s="77" t="n">
        <f aca="false">COUNTIF(P38:AC38,1)</f>
        <v>9</v>
      </c>
      <c r="AE38" s="101" t="n">
        <f aca="false">AD38/N38</f>
        <v>1</v>
      </c>
      <c r="AF38" s="102"/>
      <c r="AG38" s="19" t="str">
        <f aca="false">IF(OR(AND(E38&gt;0,AE38&gt;0),AND(E38=0,AE38=0)),"-","Что-то не так!")</f>
        <v>-</v>
      </c>
      <c r="AH38" s="80"/>
      <c r="AL38" s="81"/>
    </row>
    <row r="39" customFormat="false" ht="12.75" hidden="false" customHeight="true" outlineLevel="0" collapsed="false">
      <c r="A39" s="82" t="n">
        <f aca="false">A38+1</f>
        <v>280</v>
      </c>
      <c r="B39" s="83" t="s">
        <v>71</v>
      </c>
      <c r="C39" s="82" t="s">
        <v>1</v>
      </c>
      <c r="D39" s="84" t="s">
        <v>121</v>
      </c>
      <c r="E39" s="67" t="n">
        <f aca="false">NETWORKDAYS(Итого!C$2,Отчёт!C$2,Итого!C$3)</f>
        <v>18</v>
      </c>
      <c r="F39" s="68" t="n">
        <v>0.5</v>
      </c>
      <c r="G39" s="85" t="n">
        <v>2</v>
      </c>
      <c r="H39" s="86" t="n">
        <f aca="false">G39*F39</f>
        <v>1</v>
      </c>
      <c r="I39" s="87" t="n">
        <v>6</v>
      </c>
      <c r="J39" s="88" t="n">
        <f aca="false">H39*E39</f>
        <v>18</v>
      </c>
      <c r="K39" s="89" t="n">
        <v>130</v>
      </c>
      <c r="L39" s="90" t="n">
        <f aca="false">K39*J39</f>
        <v>2340</v>
      </c>
      <c r="M39" s="88"/>
      <c r="N39" s="74" t="n">
        <f aca="false">14-COUNTIF(P39:AC39,"х")</f>
        <v>14</v>
      </c>
      <c r="O39" s="75" t="n">
        <v>43185</v>
      </c>
      <c r="P39" s="76" t="n">
        <v>1</v>
      </c>
      <c r="Q39" s="76" t="n">
        <v>1</v>
      </c>
      <c r="R39" s="76" t="n">
        <v>1</v>
      </c>
      <c r="S39" s="76" t="n">
        <v>1</v>
      </c>
      <c r="T39" s="76" t="n">
        <v>1</v>
      </c>
      <c r="U39" s="76" t="n">
        <v>1</v>
      </c>
      <c r="V39" s="76" t="n">
        <v>1</v>
      </c>
      <c r="W39" s="76" t="n">
        <v>1</v>
      </c>
      <c r="X39" s="76" t="n">
        <v>1</v>
      </c>
      <c r="Y39" s="76" t="n">
        <v>1</v>
      </c>
      <c r="Z39" s="76" t="n">
        <v>1</v>
      </c>
      <c r="AA39" s="76" t="n">
        <v>1</v>
      </c>
      <c r="AB39" s="76" t="n">
        <v>1</v>
      </c>
      <c r="AC39" s="76" t="n">
        <v>1</v>
      </c>
      <c r="AD39" s="77" t="n">
        <f aca="false">COUNTIF(P39:AC39,1)</f>
        <v>14</v>
      </c>
      <c r="AE39" s="91" t="n">
        <f aca="false">AD39/N39</f>
        <v>1</v>
      </c>
      <c r="AF39" s="103"/>
      <c r="AG39" s="19" t="str">
        <f aca="false">IF(OR(AND(E39&gt;0,AE39&gt;0),AND(E39=0,AE39=0)),"-","Что-то не так!")</f>
        <v>-</v>
      </c>
      <c r="AH39" s="80"/>
      <c r="AL39" s="81"/>
    </row>
    <row r="40" customFormat="false" ht="12.75" hidden="false" customHeight="true" outlineLevel="0" collapsed="false">
      <c r="A40" s="82" t="n">
        <f aca="false">A39+1</f>
        <v>281</v>
      </c>
      <c r="B40" s="83" t="s">
        <v>71</v>
      </c>
      <c r="C40" s="82" t="s">
        <v>1</v>
      </c>
      <c r="D40" s="84" t="s">
        <v>122</v>
      </c>
      <c r="E40" s="67" t="n">
        <f aca="false">NETWORKDAYS(Итого!C$2,Отчёт!C$2,Итого!C$3)</f>
        <v>18</v>
      </c>
      <c r="F40" s="68" t="n">
        <v>0.5</v>
      </c>
      <c r="G40" s="85" t="n">
        <v>2</v>
      </c>
      <c r="H40" s="86" t="n">
        <f aca="false">G40*F40</f>
        <v>1</v>
      </c>
      <c r="I40" s="87" t="n">
        <v>6</v>
      </c>
      <c r="J40" s="88" t="n">
        <f aca="false">H40*E40</f>
        <v>18</v>
      </c>
      <c r="K40" s="89" t="n">
        <v>130</v>
      </c>
      <c r="L40" s="90" t="n">
        <f aca="false">K40*J40</f>
        <v>2340</v>
      </c>
      <c r="M40" s="88"/>
      <c r="N40" s="74" t="n">
        <f aca="false">14-COUNTIF(P40:AC40,"х")</f>
        <v>14</v>
      </c>
      <c r="O40" s="75" t="n">
        <v>43185</v>
      </c>
      <c r="P40" s="76" t="n">
        <v>0</v>
      </c>
      <c r="Q40" s="76" t="n">
        <v>1</v>
      </c>
      <c r="R40" s="76" t="n">
        <v>1</v>
      </c>
      <c r="S40" s="76" t="n">
        <v>1</v>
      </c>
      <c r="T40" s="76" t="n">
        <v>1</v>
      </c>
      <c r="U40" s="76" t="n">
        <v>1</v>
      </c>
      <c r="V40" s="76" t="n">
        <v>0</v>
      </c>
      <c r="W40" s="76" t="n">
        <v>0</v>
      </c>
      <c r="X40" s="76" t="n">
        <v>1</v>
      </c>
      <c r="Y40" s="76" t="n">
        <v>1</v>
      </c>
      <c r="Z40" s="76" t="n">
        <v>0</v>
      </c>
      <c r="AA40" s="76" t="n">
        <v>0</v>
      </c>
      <c r="AB40" s="76" t="n">
        <v>1</v>
      </c>
      <c r="AC40" s="76" t="n">
        <v>1</v>
      </c>
      <c r="AD40" s="77" t="n">
        <f aca="false">COUNTIF(P40:AC40,1)</f>
        <v>9</v>
      </c>
      <c r="AE40" s="91" t="n">
        <f aca="false">AD40/N40</f>
        <v>0.642857142857143</v>
      </c>
      <c r="AF40" s="100" t="s">
        <v>78</v>
      </c>
      <c r="AG40" s="19" t="str">
        <f aca="false">IF(OR(AND(E40&gt;0,AE40&gt;0),AND(E40=0,AE40=0)),"-","Что-то не так!")</f>
        <v>-</v>
      </c>
      <c r="AH40" s="80"/>
      <c r="AL40" s="81"/>
    </row>
    <row r="41" customFormat="false" ht="12.75" hidden="false" customHeight="true" outlineLevel="0" collapsed="false">
      <c r="A41" s="64" t="n">
        <f aca="false">A40+1</f>
        <v>282</v>
      </c>
      <c r="B41" s="65" t="s">
        <v>123</v>
      </c>
      <c r="C41" s="64" t="s">
        <v>1</v>
      </c>
      <c r="D41" s="66" t="s">
        <v>124</v>
      </c>
      <c r="E41" s="67" t="n">
        <f aca="false">NETWORKDAYS(Итого!C$2,Отчёт!C$2,Итого!C$3)</f>
        <v>18</v>
      </c>
      <c r="F41" s="68" t="n">
        <f aca="false">7/12</f>
        <v>0.583333333333333</v>
      </c>
      <c r="G41" s="67" t="n">
        <v>1</v>
      </c>
      <c r="H41" s="69" t="n">
        <f aca="false">G41*F41</f>
        <v>0.583333333333333</v>
      </c>
      <c r="I41" s="70" t="n">
        <v>6</v>
      </c>
      <c r="J41" s="71" t="n">
        <f aca="false">H41*E41</f>
        <v>10.5</v>
      </c>
      <c r="K41" s="72" t="n">
        <v>130</v>
      </c>
      <c r="L41" s="73" t="n">
        <f aca="false">K41*J41</f>
        <v>1365</v>
      </c>
      <c r="M41" s="71"/>
      <c r="N41" s="74" t="n">
        <f aca="false">14-COUNTIF(P41:AC41,"х")</f>
        <v>3</v>
      </c>
      <c r="O41" s="75" t="n">
        <v>43185</v>
      </c>
      <c r="P41" s="76" t="s">
        <v>74</v>
      </c>
      <c r="Q41" s="76" t="s">
        <v>74</v>
      </c>
      <c r="R41" s="76" t="s">
        <v>74</v>
      </c>
      <c r="S41" s="76" t="n">
        <v>1</v>
      </c>
      <c r="T41" s="76" t="s">
        <v>74</v>
      </c>
      <c r="U41" s="76" t="s">
        <v>74</v>
      </c>
      <c r="V41" s="76" t="n">
        <v>1</v>
      </c>
      <c r="W41" s="76" t="n">
        <v>1</v>
      </c>
      <c r="X41" s="76" t="s">
        <v>74</v>
      </c>
      <c r="Y41" s="76" t="s">
        <v>74</v>
      </c>
      <c r="Z41" s="76" t="s">
        <v>74</v>
      </c>
      <c r="AA41" s="76" t="s">
        <v>74</v>
      </c>
      <c r="AB41" s="76" t="s">
        <v>74</v>
      </c>
      <c r="AC41" s="76" t="s">
        <v>74</v>
      </c>
      <c r="AD41" s="77" t="n">
        <f aca="false">COUNTIF(P41:AC41,1)</f>
        <v>3</v>
      </c>
      <c r="AE41" s="91" t="n">
        <f aca="false">AD41/N41</f>
        <v>1</v>
      </c>
      <c r="AF41" s="104" t="s">
        <v>125</v>
      </c>
      <c r="AG41" s="19" t="str">
        <f aca="false">IF(OR(AND(E41&gt;0,AE41&gt;0),AND(E41=0,AE41=0)),"-","Что-то не так!")</f>
        <v>-</v>
      </c>
      <c r="AH41" s="80"/>
      <c r="AL41" s="81"/>
    </row>
    <row r="42" customFormat="false" ht="12.75" hidden="false" customHeight="true" outlineLevel="0" collapsed="false">
      <c r="A42" s="82" t="n">
        <f aca="false">A41+1</f>
        <v>283</v>
      </c>
      <c r="B42" s="83" t="s">
        <v>123</v>
      </c>
      <c r="C42" s="82" t="s">
        <v>1</v>
      </c>
      <c r="D42" s="84" t="s">
        <v>126</v>
      </c>
      <c r="E42" s="67" t="n">
        <f aca="false">NETWORKDAYS(Итого!C$2,Отчёт!C$2,Итого!C$3)</f>
        <v>18</v>
      </c>
      <c r="F42" s="68" t="n">
        <f aca="false">7/12</f>
        <v>0.583333333333333</v>
      </c>
      <c r="G42" s="85" t="n">
        <v>1</v>
      </c>
      <c r="H42" s="86" t="n">
        <f aca="false">G42*F42</f>
        <v>0.583333333333333</v>
      </c>
      <c r="I42" s="87" t="n">
        <v>6</v>
      </c>
      <c r="J42" s="88" t="n">
        <f aca="false">H42*E42</f>
        <v>10.5</v>
      </c>
      <c r="K42" s="89" t="n">
        <v>130</v>
      </c>
      <c r="L42" s="90" t="n">
        <f aca="false">K42*J42</f>
        <v>1365</v>
      </c>
      <c r="M42" s="88"/>
      <c r="N42" s="74" t="n">
        <f aca="false">14-COUNTIF(P42:AC42,"х")</f>
        <v>3</v>
      </c>
      <c r="O42" s="75" t="n">
        <v>43185</v>
      </c>
      <c r="P42" s="76" t="s">
        <v>74</v>
      </c>
      <c r="Q42" s="76" t="s">
        <v>74</v>
      </c>
      <c r="R42" s="76" t="s">
        <v>74</v>
      </c>
      <c r="S42" s="76" t="n">
        <v>1</v>
      </c>
      <c r="T42" s="76" t="s">
        <v>74</v>
      </c>
      <c r="U42" s="76" t="s">
        <v>74</v>
      </c>
      <c r="V42" s="76" t="n">
        <v>1</v>
      </c>
      <c r="W42" s="76" t="n">
        <v>1</v>
      </c>
      <c r="X42" s="76" t="s">
        <v>74</v>
      </c>
      <c r="Y42" s="76" t="s">
        <v>74</v>
      </c>
      <c r="Z42" s="76" t="s">
        <v>74</v>
      </c>
      <c r="AA42" s="76" t="s">
        <v>74</v>
      </c>
      <c r="AB42" s="76" t="s">
        <v>74</v>
      </c>
      <c r="AC42" s="76" t="s">
        <v>74</v>
      </c>
      <c r="AD42" s="77" t="n">
        <f aca="false">COUNTIF(P42:AC42,1)</f>
        <v>3</v>
      </c>
      <c r="AE42" s="91" t="n">
        <f aca="false">AD42/N42</f>
        <v>1</v>
      </c>
      <c r="AF42" s="79" t="s">
        <v>127</v>
      </c>
      <c r="AG42" s="19" t="str">
        <f aca="false">IF(OR(AND(E42&gt;0,AE42&gt;0),AND(E42=0,AE42=0)),"-","Что-то не так!")</f>
        <v>-</v>
      </c>
      <c r="AH42" s="80"/>
      <c r="AL42" s="81"/>
    </row>
    <row r="43" customFormat="false" ht="12.75" hidden="false" customHeight="true" outlineLevel="0" collapsed="false">
      <c r="A43" s="64" t="n">
        <v>285</v>
      </c>
      <c r="B43" s="83" t="s">
        <v>123</v>
      </c>
      <c r="C43" s="82" t="s">
        <v>1</v>
      </c>
      <c r="D43" s="84" t="s">
        <v>128</v>
      </c>
      <c r="E43" s="67" t="n">
        <f aca="false">NETWORKDAYS(Итого!C$2,Отчёт!C$2,Итого!C$3)</f>
        <v>18</v>
      </c>
      <c r="F43" s="68" t="n">
        <f aca="false">7/12</f>
        <v>0.583333333333333</v>
      </c>
      <c r="G43" s="85" t="n">
        <v>1</v>
      </c>
      <c r="H43" s="86" t="n">
        <f aca="false">G43*F43</f>
        <v>0.583333333333333</v>
      </c>
      <c r="I43" s="87" t="n">
        <v>6</v>
      </c>
      <c r="J43" s="88" t="n">
        <f aca="false">H43*E43</f>
        <v>10.5</v>
      </c>
      <c r="K43" s="89" t="n">
        <v>130</v>
      </c>
      <c r="L43" s="90" t="n">
        <f aca="false">K43*J43</f>
        <v>1365</v>
      </c>
      <c r="M43" s="88"/>
      <c r="N43" s="74" t="n">
        <f aca="false">14-COUNTIF(P43:AC43,"х")</f>
        <v>2</v>
      </c>
      <c r="O43" s="75" t="n">
        <v>43185</v>
      </c>
      <c r="P43" s="76" t="s">
        <v>74</v>
      </c>
      <c r="Q43" s="76" t="s">
        <v>74</v>
      </c>
      <c r="R43" s="76" t="s">
        <v>74</v>
      </c>
      <c r="S43" s="76" t="n">
        <v>1</v>
      </c>
      <c r="T43" s="76" t="s">
        <v>74</v>
      </c>
      <c r="U43" s="76" t="s">
        <v>74</v>
      </c>
      <c r="V43" s="76" t="s">
        <v>74</v>
      </c>
      <c r="W43" s="76" t="n">
        <v>1</v>
      </c>
      <c r="X43" s="76" t="s">
        <v>74</v>
      </c>
      <c r="Y43" s="76" t="s">
        <v>74</v>
      </c>
      <c r="Z43" s="76" t="s">
        <v>74</v>
      </c>
      <c r="AA43" s="76" t="s">
        <v>74</v>
      </c>
      <c r="AB43" s="76" t="s">
        <v>74</v>
      </c>
      <c r="AC43" s="76" t="s">
        <v>74</v>
      </c>
      <c r="AD43" s="77" t="n">
        <f aca="false">COUNTIF(P43:AC43,1)</f>
        <v>2</v>
      </c>
      <c r="AE43" s="91" t="n">
        <f aca="false">AD43/N43</f>
        <v>1</v>
      </c>
      <c r="AF43" s="104" t="s">
        <v>129</v>
      </c>
      <c r="AG43" s="19" t="str">
        <f aca="false">IF(OR(AND(E43&gt;0,AE43&gt;0),AND(E43=0,AE43=0)),"-","Что-то не так!")</f>
        <v>-</v>
      </c>
      <c r="AH43" s="80"/>
      <c r="AL43" s="81"/>
    </row>
    <row r="44" customFormat="false" ht="12.75" hidden="false" customHeight="true" outlineLevel="0" collapsed="false">
      <c r="A44" s="82" t="n">
        <f aca="false">A43+1</f>
        <v>286</v>
      </c>
      <c r="B44" s="83" t="s">
        <v>123</v>
      </c>
      <c r="C44" s="82" t="s">
        <v>1</v>
      </c>
      <c r="D44" s="84" t="s">
        <v>130</v>
      </c>
      <c r="E44" s="67" t="n">
        <f aca="false">NETWORKDAYS(Итого!C$2,Отчёт!C$2,Итого!C$3)</f>
        <v>18</v>
      </c>
      <c r="F44" s="68" t="n">
        <f aca="false">7/12</f>
        <v>0.583333333333333</v>
      </c>
      <c r="G44" s="85" t="n">
        <v>1</v>
      </c>
      <c r="H44" s="86" t="n">
        <f aca="false">G44*F44</f>
        <v>0.583333333333333</v>
      </c>
      <c r="I44" s="87" t="n">
        <v>6</v>
      </c>
      <c r="J44" s="88" t="n">
        <f aca="false">H44*E44</f>
        <v>10.5</v>
      </c>
      <c r="K44" s="89" t="n">
        <v>130</v>
      </c>
      <c r="L44" s="90" t="n">
        <f aca="false">K44*J44</f>
        <v>1365</v>
      </c>
      <c r="M44" s="88"/>
      <c r="N44" s="74" t="n">
        <f aca="false">14-COUNTIF(P44:AC44,"х")</f>
        <v>3</v>
      </c>
      <c r="O44" s="75" t="n">
        <v>43185</v>
      </c>
      <c r="P44" s="76" t="s">
        <v>74</v>
      </c>
      <c r="Q44" s="76" t="s">
        <v>74</v>
      </c>
      <c r="R44" s="76" t="s">
        <v>74</v>
      </c>
      <c r="S44" s="76" t="n">
        <v>0</v>
      </c>
      <c r="T44" s="76" t="s">
        <v>74</v>
      </c>
      <c r="U44" s="76" t="s">
        <v>74</v>
      </c>
      <c r="V44" s="76" t="n">
        <v>1</v>
      </c>
      <c r="W44" s="76" t="n">
        <v>1</v>
      </c>
      <c r="X44" s="76" t="s">
        <v>74</v>
      </c>
      <c r="Y44" s="76" t="s">
        <v>74</v>
      </c>
      <c r="Z44" s="76" t="s">
        <v>74</v>
      </c>
      <c r="AA44" s="76" t="s">
        <v>74</v>
      </c>
      <c r="AB44" s="76" t="s">
        <v>74</v>
      </c>
      <c r="AC44" s="76" t="s">
        <v>74</v>
      </c>
      <c r="AD44" s="77" t="n">
        <f aca="false">COUNTIF(P44:AC44,1)</f>
        <v>2</v>
      </c>
      <c r="AE44" s="91" t="n">
        <f aca="false">AD44/N44</f>
        <v>0.666666666666667</v>
      </c>
      <c r="AF44" s="79" t="s">
        <v>131</v>
      </c>
      <c r="AG44" s="19" t="str">
        <f aca="false">IF(OR(AND(E44&gt;0,AE44&gt;0),AND(E44=0,AE44=0)),"-","Что-то не так!")</f>
        <v>-</v>
      </c>
      <c r="AH44" s="80"/>
      <c r="AL44" s="81"/>
    </row>
    <row r="45" customFormat="false" ht="12.75" hidden="false" customHeight="true" outlineLevel="0" collapsed="false">
      <c r="A45" s="64" t="n">
        <f aca="false">A44+1</f>
        <v>287</v>
      </c>
      <c r="B45" s="83" t="s">
        <v>123</v>
      </c>
      <c r="C45" s="82" t="s">
        <v>1</v>
      </c>
      <c r="D45" s="84" t="s">
        <v>132</v>
      </c>
      <c r="E45" s="67" t="n">
        <f aca="false">NETWORKDAYS(Итого!C$2,Отчёт!C$2,Итого!C$3)</f>
        <v>18</v>
      </c>
      <c r="F45" s="68" t="n">
        <f aca="false">7/12</f>
        <v>0.583333333333333</v>
      </c>
      <c r="G45" s="85" t="n">
        <v>1</v>
      </c>
      <c r="H45" s="86" t="n">
        <f aca="false">G45*F45</f>
        <v>0.583333333333333</v>
      </c>
      <c r="I45" s="87" t="n">
        <v>6</v>
      </c>
      <c r="J45" s="88" t="n">
        <f aca="false">H45*E45</f>
        <v>10.5</v>
      </c>
      <c r="K45" s="89" t="n">
        <v>130</v>
      </c>
      <c r="L45" s="90" t="n">
        <f aca="false">K45*J45</f>
        <v>1365</v>
      </c>
      <c r="M45" s="88"/>
      <c r="N45" s="74" t="n">
        <f aca="false">14-COUNTIF(P45:AC45,"х")</f>
        <v>2</v>
      </c>
      <c r="O45" s="75" t="n">
        <v>43185</v>
      </c>
      <c r="P45" s="76" t="s">
        <v>74</v>
      </c>
      <c r="Q45" s="76" t="s">
        <v>74</v>
      </c>
      <c r="R45" s="76" t="s">
        <v>74</v>
      </c>
      <c r="S45" s="76" t="s">
        <v>74</v>
      </c>
      <c r="T45" s="76" t="s">
        <v>74</v>
      </c>
      <c r="U45" s="76" t="s">
        <v>74</v>
      </c>
      <c r="V45" s="76" t="n">
        <v>1</v>
      </c>
      <c r="W45" s="76" t="n">
        <v>1</v>
      </c>
      <c r="X45" s="76" t="s">
        <v>74</v>
      </c>
      <c r="Y45" s="76" t="s">
        <v>74</v>
      </c>
      <c r="Z45" s="76" t="s">
        <v>74</v>
      </c>
      <c r="AA45" s="76" t="s">
        <v>74</v>
      </c>
      <c r="AB45" s="76" t="s">
        <v>74</v>
      </c>
      <c r="AC45" s="76" t="s">
        <v>74</v>
      </c>
      <c r="AD45" s="77" t="n">
        <f aca="false">COUNTIF(P45:AC45,1)</f>
        <v>2</v>
      </c>
      <c r="AE45" s="91" t="n">
        <f aca="false">AD45/N45</f>
        <v>1</v>
      </c>
      <c r="AF45" s="104" t="s">
        <v>129</v>
      </c>
      <c r="AG45" s="19" t="str">
        <f aca="false">IF(OR(AND(E45&gt;0,AE45&gt;0),AND(E45=0,AE45=0)),"-","Что-то не так!")</f>
        <v>-</v>
      </c>
      <c r="AH45" s="80"/>
      <c r="AL45" s="81"/>
    </row>
    <row r="46" customFormat="false" ht="12.75" hidden="false" customHeight="true" outlineLevel="0" collapsed="false">
      <c r="A46" s="82" t="n">
        <f aca="false">A45+1</f>
        <v>288</v>
      </c>
      <c r="B46" s="83" t="s">
        <v>123</v>
      </c>
      <c r="C46" s="82" t="s">
        <v>1</v>
      </c>
      <c r="D46" s="84" t="s">
        <v>133</v>
      </c>
      <c r="E46" s="67" t="n">
        <f aca="false">NETWORKDAYS(Итого!C$2,Отчёт!C$2,Итого!C$3)</f>
        <v>18</v>
      </c>
      <c r="F46" s="68" t="n">
        <f aca="false">7/12</f>
        <v>0.583333333333333</v>
      </c>
      <c r="G46" s="85" t="n">
        <v>1</v>
      </c>
      <c r="H46" s="86" t="n">
        <f aca="false">G46*F46</f>
        <v>0.583333333333333</v>
      </c>
      <c r="I46" s="87" t="n">
        <v>6</v>
      </c>
      <c r="J46" s="88" t="n">
        <f aca="false">H46*E46</f>
        <v>10.5</v>
      </c>
      <c r="K46" s="89" t="n">
        <v>130</v>
      </c>
      <c r="L46" s="90" t="n">
        <f aca="false">K46*J46</f>
        <v>1365</v>
      </c>
      <c r="M46" s="88"/>
      <c r="N46" s="74" t="n">
        <f aca="false">14-COUNTIF(P46:AC46,"х")</f>
        <v>2</v>
      </c>
      <c r="O46" s="75" t="n">
        <v>43185</v>
      </c>
      <c r="P46" s="76" t="s">
        <v>74</v>
      </c>
      <c r="Q46" s="76" t="s">
        <v>74</v>
      </c>
      <c r="R46" s="76" t="s">
        <v>74</v>
      </c>
      <c r="S46" s="76" t="n">
        <v>1</v>
      </c>
      <c r="T46" s="76" t="s">
        <v>74</v>
      </c>
      <c r="U46" s="76" t="s">
        <v>74</v>
      </c>
      <c r="V46" s="76" t="s">
        <v>74</v>
      </c>
      <c r="W46" s="76" t="n">
        <v>1</v>
      </c>
      <c r="X46" s="76" t="s">
        <v>74</v>
      </c>
      <c r="Y46" s="76" t="s">
        <v>74</v>
      </c>
      <c r="Z46" s="76" t="s">
        <v>74</v>
      </c>
      <c r="AA46" s="76" t="s">
        <v>74</v>
      </c>
      <c r="AB46" s="76" t="s">
        <v>74</v>
      </c>
      <c r="AC46" s="76" t="s">
        <v>74</v>
      </c>
      <c r="AD46" s="77" t="n">
        <f aca="false">COUNTIF(P46:AC46,1)</f>
        <v>2</v>
      </c>
      <c r="AE46" s="91" t="n">
        <f aca="false">AD46/N46</f>
        <v>1</v>
      </c>
      <c r="AF46" s="104" t="s">
        <v>129</v>
      </c>
      <c r="AG46" s="19" t="str">
        <f aca="false">IF(OR(AND(E46&gt;0,AE46&gt;0),AND(E46=0,AE46=0)),"-","Что-то не так!")</f>
        <v>-</v>
      </c>
      <c r="AH46" s="80"/>
      <c r="AL46" s="81"/>
    </row>
    <row r="47" customFormat="false" ht="12.75" hidden="false" customHeight="true" outlineLevel="0" collapsed="false">
      <c r="A47" s="64" t="n">
        <f aca="false">A46+1</f>
        <v>289</v>
      </c>
      <c r="B47" s="83" t="s">
        <v>123</v>
      </c>
      <c r="C47" s="82" t="s">
        <v>1</v>
      </c>
      <c r="D47" s="84" t="s">
        <v>134</v>
      </c>
      <c r="E47" s="67" t="n">
        <f aca="false">NETWORKDAYS(Итого!C$2,Отчёт!C$2,Итого!C$3)</f>
        <v>18</v>
      </c>
      <c r="F47" s="68" t="n">
        <f aca="false">7/12</f>
        <v>0.583333333333333</v>
      </c>
      <c r="G47" s="85" t="n">
        <v>1</v>
      </c>
      <c r="H47" s="86" t="n">
        <f aca="false">G47*F47</f>
        <v>0.583333333333333</v>
      </c>
      <c r="I47" s="87" t="n">
        <v>6</v>
      </c>
      <c r="J47" s="88" t="n">
        <f aca="false">H47*E47</f>
        <v>10.5</v>
      </c>
      <c r="K47" s="89" t="n">
        <v>130</v>
      </c>
      <c r="L47" s="90" t="n">
        <f aca="false">K47*J47</f>
        <v>1365</v>
      </c>
      <c r="M47" s="88"/>
      <c r="N47" s="74" t="n">
        <f aca="false">14-COUNTIF(P47:AC47,"х")</f>
        <v>3</v>
      </c>
      <c r="O47" s="75" t="n">
        <v>43185</v>
      </c>
      <c r="P47" s="76" t="s">
        <v>74</v>
      </c>
      <c r="Q47" s="76" t="s">
        <v>74</v>
      </c>
      <c r="R47" s="76" t="s">
        <v>74</v>
      </c>
      <c r="S47" s="76" t="n">
        <v>1</v>
      </c>
      <c r="T47" s="76" t="s">
        <v>74</v>
      </c>
      <c r="U47" s="76" t="s">
        <v>74</v>
      </c>
      <c r="V47" s="76" t="n">
        <v>1</v>
      </c>
      <c r="W47" s="76" t="n">
        <v>1</v>
      </c>
      <c r="X47" s="76" t="s">
        <v>74</v>
      </c>
      <c r="Y47" s="76" t="s">
        <v>74</v>
      </c>
      <c r="Z47" s="76" t="s">
        <v>74</v>
      </c>
      <c r="AA47" s="76" t="s">
        <v>74</v>
      </c>
      <c r="AB47" s="76" t="s">
        <v>74</v>
      </c>
      <c r="AC47" s="76" t="s">
        <v>74</v>
      </c>
      <c r="AD47" s="77" t="n">
        <f aca="false">COUNTIF(P47:AC47,1)</f>
        <v>3</v>
      </c>
      <c r="AE47" s="91" t="n">
        <f aca="false">AD47/N47</f>
        <v>1</v>
      </c>
      <c r="AF47" s="104" t="s">
        <v>135</v>
      </c>
      <c r="AG47" s="19" t="str">
        <f aca="false">IF(OR(AND(E47&gt;0,AE47&gt;0),AND(E47=0,AE47=0)),"-","Что-то не так!")</f>
        <v>-</v>
      </c>
      <c r="AH47" s="80"/>
      <c r="AL47" s="81"/>
    </row>
    <row r="48" customFormat="false" ht="12.75" hidden="false" customHeight="true" outlineLevel="0" collapsed="false">
      <c r="A48" s="82" t="n">
        <f aca="false">A47+1</f>
        <v>290</v>
      </c>
      <c r="B48" s="83" t="s">
        <v>123</v>
      </c>
      <c r="C48" s="82" t="s">
        <v>1</v>
      </c>
      <c r="D48" s="84" t="s">
        <v>136</v>
      </c>
      <c r="E48" s="67" t="n">
        <f aca="false">NETWORKDAYS(Итого!C$2,Отчёт!C$2,Итого!C$3)</f>
        <v>18</v>
      </c>
      <c r="F48" s="68" t="n">
        <f aca="false">7/12</f>
        <v>0.583333333333333</v>
      </c>
      <c r="G48" s="85" t="n">
        <v>1</v>
      </c>
      <c r="H48" s="86" t="n">
        <f aca="false">G48*F48</f>
        <v>0.583333333333333</v>
      </c>
      <c r="I48" s="87" t="n">
        <v>6</v>
      </c>
      <c r="J48" s="88" t="n">
        <f aca="false">H48*E48</f>
        <v>10.5</v>
      </c>
      <c r="K48" s="89" t="n">
        <v>130</v>
      </c>
      <c r="L48" s="90" t="n">
        <f aca="false">K48*J48</f>
        <v>1365</v>
      </c>
      <c r="M48" s="88"/>
      <c r="N48" s="74" t="n">
        <f aca="false">14-COUNTIF(P48:AC48,"х")</f>
        <v>3</v>
      </c>
      <c r="O48" s="75" t="n">
        <v>43185</v>
      </c>
      <c r="P48" s="76" t="s">
        <v>74</v>
      </c>
      <c r="Q48" s="76" t="s">
        <v>74</v>
      </c>
      <c r="R48" s="76" t="s">
        <v>74</v>
      </c>
      <c r="S48" s="76" t="n">
        <v>1</v>
      </c>
      <c r="T48" s="76" t="s">
        <v>74</v>
      </c>
      <c r="U48" s="76" t="s">
        <v>74</v>
      </c>
      <c r="V48" s="76" t="n">
        <v>1</v>
      </c>
      <c r="W48" s="76" t="n">
        <v>1</v>
      </c>
      <c r="X48" s="76" t="s">
        <v>74</v>
      </c>
      <c r="Y48" s="76" t="s">
        <v>74</v>
      </c>
      <c r="Z48" s="76" t="s">
        <v>74</v>
      </c>
      <c r="AA48" s="76" t="s">
        <v>74</v>
      </c>
      <c r="AB48" s="76" t="s">
        <v>74</v>
      </c>
      <c r="AC48" s="76" t="s">
        <v>74</v>
      </c>
      <c r="AD48" s="77" t="n">
        <f aca="false">COUNTIF(P48:AC48,1)</f>
        <v>3</v>
      </c>
      <c r="AE48" s="91" t="n">
        <f aca="false">AD48/N48</f>
        <v>1</v>
      </c>
      <c r="AF48" s="104" t="s">
        <v>125</v>
      </c>
      <c r="AG48" s="19" t="str">
        <f aca="false">IF(OR(AND(E48&gt;0,AE48&gt;0),AND(E48=0,AE48=0)),"-","Что-то не так!")</f>
        <v>-</v>
      </c>
      <c r="AH48" s="80"/>
      <c r="AL48" s="81"/>
    </row>
    <row r="49" customFormat="false" ht="12.75" hidden="false" customHeight="true" outlineLevel="0" collapsed="false">
      <c r="A49" s="82" t="n">
        <v>292</v>
      </c>
      <c r="B49" s="83" t="s">
        <v>123</v>
      </c>
      <c r="C49" s="82" t="s">
        <v>1</v>
      </c>
      <c r="D49" s="84" t="s">
        <v>137</v>
      </c>
      <c r="E49" s="67" t="n">
        <f aca="false">NETWORKDAYS(Итого!C$2,Отчёт!C$2,Итого!C$3)</f>
        <v>18</v>
      </c>
      <c r="F49" s="68" t="n">
        <f aca="false">7/12</f>
        <v>0.583333333333333</v>
      </c>
      <c r="G49" s="85" t="n">
        <v>1</v>
      </c>
      <c r="H49" s="86" t="n">
        <f aca="false">G49*F49</f>
        <v>0.583333333333333</v>
      </c>
      <c r="I49" s="87" t="n">
        <v>6</v>
      </c>
      <c r="J49" s="88" t="n">
        <f aca="false">H49*E49</f>
        <v>10.5</v>
      </c>
      <c r="K49" s="89" t="n">
        <v>130</v>
      </c>
      <c r="L49" s="90" t="n">
        <f aca="false">K49*J49</f>
        <v>1365</v>
      </c>
      <c r="M49" s="88"/>
      <c r="N49" s="74" t="n">
        <f aca="false">14-COUNTIF(P49:AC49,"х")</f>
        <v>3</v>
      </c>
      <c r="O49" s="75" t="n">
        <v>43185</v>
      </c>
      <c r="P49" s="76" t="s">
        <v>74</v>
      </c>
      <c r="Q49" s="76" t="s">
        <v>74</v>
      </c>
      <c r="R49" s="76" t="s">
        <v>74</v>
      </c>
      <c r="S49" s="76" t="n">
        <v>1</v>
      </c>
      <c r="T49" s="76" t="s">
        <v>74</v>
      </c>
      <c r="U49" s="76" t="s">
        <v>74</v>
      </c>
      <c r="V49" s="76" t="n">
        <v>1</v>
      </c>
      <c r="W49" s="76" t="n">
        <v>1</v>
      </c>
      <c r="X49" s="76" t="s">
        <v>74</v>
      </c>
      <c r="Y49" s="76" t="s">
        <v>74</v>
      </c>
      <c r="Z49" s="76" t="s">
        <v>74</v>
      </c>
      <c r="AA49" s="76" t="s">
        <v>74</v>
      </c>
      <c r="AB49" s="76" t="s">
        <v>74</v>
      </c>
      <c r="AC49" s="76" t="s">
        <v>74</v>
      </c>
      <c r="AD49" s="77" t="n">
        <f aca="false">COUNTIF(P49:AC49,1)</f>
        <v>3</v>
      </c>
      <c r="AE49" s="91" t="n">
        <f aca="false">AD49/N49</f>
        <v>1</v>
      </c>
      <c r="AF49" s="94"/>
      <c r="AG49" s="19" t="str">
        <f aca="false">IF(OR(AND(E49&gt;0,AE49&gt;0),AND(E49=0,AE49=0)),"-","Что-то не так!")</f>
        <v>-</v>
      </c>
      <c r="AH49" s="80"/>
      <c r="AL49" s="81"/>
    </row>
    <row r="50" customFormat="false" ht="12.75" hidden="false" customHeight="true" outlineLevel="0" collapsed="false">
      <c r="A50" s="64" t="n">
        <f aca="false">A49+1</f>
        <v>293</v>
      </c>
      <c r="B50" s="83" t="s">
        <v>123</v>
      </c>
      <c r="C50" s="82" t="s">
        <v>1</v>
      </c>
      <c r="D50" s="84" t="s">
        <v>138</v>
      </c>
      <c r="E50" s="67" t="n">
        <f aca="false">NETWORKDAYS(Итого!C$2,Отчёт!C$2,Итого!C$3)</f>
        <v>18</v>
      </c>
      <c r="F50" s="68" t="n">
        <f aca="false">7/12</f>
        <v>0.583333333333333</v>
      </c>
      <c r="G50" s="85" t="n">
        <v>1</v>
      </c>
      <c r="H50" s="86" t="n">
        <f aca="false">G50*F50</f>
        <v>0.583333333333333</v>
      </c>
      <c r="I50" s="87" t="n">
        <v>6</v>
      </c>
      <c r="J50" s="88" t="n">
        <f aca="false">H50*E50</f>
        <v>10.5</v>
      </c>
      <c r="K50" s="89" t="n">
        <v>130</v>
      </c>
      <c r="L50" s="90" t="n">
        <f aca="false">K50*J50</f>
        <v>1365</v>
      </c>
      <c r="M50" s="88"/>
      <c r="N50" s="74" t="n">
        <f aca="false">14-COUNTIF(P50:AC50,"х")</f>
        <v>2</v>
      </c>
      <c r="O50" s="75" t="n">
        <v>43185</v>
      </c>
      <c r="P50" s="76" t="s">
        <v>74</v>
      </c>
      <c r="Q50" s="76" t="s">
        <v>74</v>
      </c>
      <c r="R50" s="76" t="s">
        <v>74</v>
      </c>
      <c r="S50" s="76" t="n">
        <v>1</v>
      </c>
      <c r="T50" s="76" t="s">
        <v>74</v>
      </c>
      <c r="U50" s="76" t="s">
        <v>74</v>
      </c>
      <c r="V50" s="76" t="s">
        <v>74</v>
      </c>
      <c r="W50" s="76" t="n">
        <v>1</v>
      </c>
      <c r="X50" s="76" t="s">
        <v>74</v>
      </c>
      <c r="Y50" s="76" t="s">
        <v>74</v>
      </c>
      <c r="Z50" s="76" t="s">
        <v>74</v>
      </c>
      <c r="AA50" s="76" t="s">
        <v>74</v>
      </c>
      <c r="AB50" s="76" t="s">
        <v>74</v>
      </c>
      <c r="AC50" s="76" t="s">
        <v>74</v>
      </c>
      <c r="AD50" s="77" t="n">
        <f aca="false">COUNTIF(P50:AC50,1)</f>
        <v>2</v>
      </c>
      <c r="AE50" s="91" t="n">
        <f aca="false">AD50/N50</f>
        <v>1</v>
      </c>
      <c r="AF50" s="104" t="s">
        <v>129</v>
      </c>
      <c r="AG50" s="19" t="str">
        <f aca="false">IF(OR(AND(E50&gt;0,AE50&gt;0),AND(E50=0,AE50=0)),"-","Что-то не так!")</f>
        <v>-</v>
      </c>
      <c r="AH50" s="80"/>
      <c r="AL50" s="81"/>
    </row>
    <row r="51" customFormat="false" ht="12.75" hidden="false" customHeight="true" outlineLevel="0" collapsed="false">
      <c r="A51" s="82" t="n">
        <f aca="false">A50+1</f>
        <v>294</v>
      </c>
      <c r="B51" s="83" t="s">
        <v>123</v>
      </c>
      <c r="C51" s="82" t="s">
        <v>1</v>
      </c>
      <c r="D51" s="84" t="s">
        <v>139</v>
      </c>
      <c r="E51" s="67" t="n">
        <f aca="false">NETWORKDAYS(Итого!C$2,Отчёт!C$2,Итого!C$3)</f>
        <v>18</v>
      </c>
      <c r="F51" s="68" t="n">
        <f aca="false">7/12</f>
        <v>0.583333333333333</v>
      </c>
      <c r="G51" s="85" t="n">
        <v>1</v>
      </c>
      <c r="H51" s="86" t="n">
        <f aca="false">G51*F51</f>
        <v>0.583333333333333</v>
      </c>
      <c r="I51" s="87" t="n">
        <v>6</v>
      </c>
      <c r="J51" s="88" t="n">
        <f aca="false">H51*E51</f>
        <v>10.5</v>
      </c>
      <c r="K51" s="89" t="n">
        <v>130</v>
      </c>
      <c r="L51" s="90" t="n">
        <f aca="false">K51*J51</f>
        <v>1365</v>
      </c>
      <c r="M51" s="88"/>
      <c r="N51" s="74" t="n">
        <f aca="false">14-COUNTIF(P51:AC51,"х")</f>
        <v>3</v>
      </c>
      <c r="O51" s="75" t="n">
        <v>43185</v>
      </c>
      <c r="P51" s="76" t="s">
        <v>74</v>
      </c>
      <c r="Q51" s="76" t="s">
        <v>74</v>
      </c>
      <c r="R51" s="76" t="s">
        <v>74</v>
      </c>
      <c r="S51" s="76" t="n">
        <v>1</v>
      </c>
      <c r="T51" s="76" t="s">
        <v>74</v>
      </c>
      <c r="U51" s="76" t="s">
        <v>74</v>
      </c>
      <c r="V51" s="76" t="n">
        <v>1</v>
      </c>
      <c r="W51" s="76" t="n">
        <v>1</v>
      </c>
      <c r="X51" s="76" t="s">
        <v>74</v>
      </c>
      <c r="Y51" s="76" t="s">
        <v>74</v>
      </c>
      <c r="Z51" s="76" t="s">
        <v>74</v>
      </c>
      <c r="AA51" s="76" t="s">
        <v>74</v>
      </c>
      <c r="AB51" s="76" t="s">
        <v>74</v>
      </c>
      <c r="AC51" s="76" t="s">
        <v>74</v>
      </c>
      <c r="AD51" s="77" t="n">
        <f aca="false">COUNTIF(P51:AC51,1)</f>
        <v>3</v>
      </c>
      <c r="AE51" s="91" t="n">
        <f aca="false">AD51/N51</f>
        <v>1</v>
      </c>
      <c r="AF51" s="94"/>
      <c r="AG51" s="19" t="str">
        <f aca="false">IF(OR(AND(E51&gt;0,AE51&gt;0),AND(E51=0,AE51=0)),"-","Что-то не так!")</f>
        <v>-</v>
      </c>
      <c r="AH51" s="80"/>
      <c r="AL51" s="81"/>
    </row>
    <row r="52" customFormat="false" ht="12.75" hidden="false" customHeight="true" outlineLevel="0" collapsed="false">
      <c r="A52" s="64" t="n">
        <f aca="false">A51+1</f>
        <v>295</v>
      </c>
      <c r="B52" s="83" t="s">
        <v>123</v>
      </c>
      <c r="C52" s="82" t="s">
        <v>1</v>
      </c>
      <c r="D52" s="84" t="s">
        <v>140</v>
      </c>
      <c r="E52" s="67" t="n">
        <f aca="false">NETWORKDAYS(Итого!C$2,Отчёт!C$2,Итого!C$3)</f>
        <v>18</v>
      </c>
      <c r="F52" s="68" t="n">
        <f aca="false">7/12</f>
        <v>0.583333333333333</v>
      </c>
      <c r="G52" s="85" t="n">
        <v>1</v>
      </c>
      <c r="H52" s="86" t="n">
        <f aca="false">G52*F52</f>
        <v>0.583333333333333</v>
      </c>
      <c r="I52" s="87" t="n">
        <v>6</v>
      </c>
      <c r="J52" s="88" t="n">
        <f aca="false">H52*E52</f>
        <v>10.5</v>
      </c>
      <c r="K52" s="89" t="n">
        <v>130</v>
      </c>
      <c r="L52" s="90" t="n">
        <f aca="false">K52*J52</f>
        <v>1365</v>
      </c>
      <c r="M52" s="88"/>
      <c r="N52" s="74" t="n">
        <f aca="false">14-COUNTIF(P52:AC52,"х")</f>
        <v>3</v>
      </c>
      <c r="O52" s="75" t="n">
        <v>43185</v>
      </c>
      <c r="P52" s="76" t="s">
        <v>74</v>
      </c>
      <c r="Q52" s="76" t="s">
        <v>74</v>
      </c>
      <c r="R52" s="76" t="s">
        <v>74</v>
      </c>
      <c r="S52" s="76" t="n">
        <v>1</v>
      </c>
      <c r="T52" s="76" t="s">
        <v>74</v>
      </c>
      <c r="U52" s="76" t="s">
        <v>74</v>
      </c>
      <c r="V52" s="76" t="n">
        <v>0</v>
      </c>
      <c r="W52" s="76" t="n">
        <v>1</v>
      </c>
      <c r="X52" s="76" t="s">
        <v>74</v>
      </c>
      <c r="Y52" s="76" t="s">
        <v>74</v>
      </c>
      <c r="Z52" s="76" t="s">
        <v>74</v>
      </c>
      <c r="AA52" s="76" t="s">
        <v>74</v>
      </c>
      <c r="AB52" s="76" t="s">
        <v>74</v>
      </c>
      <c r="AC52" s="76" t="s">
        <v>74</v>
      </c>
      <c r="AD52" s="77" t="n">
        <f aca="false">COUNTIF(P52:AC52,1)</f>
        <v>2</v>
      </c>
      <c r="AE52" s="91" t="n">
        <f aca="false">AD52/N52</f>
        <v>0.666666666666667</v>
      </c>
      <c r="AF52" s="104" t="s">
        <v>141</v>
      </c>
      <c r="AG52" s="19" t="str">
        <f aca="false">IF(OR(AND(E52&gt;0,AE52&gt;0),AND(E52=0,AE52=0)),"-","Что-то не так!")</f>
        <v>-</v>
      </c>
      <c r="AH52" s="80"/>
      <c r="AL52" s="81"/>
    </row>
    <row r="53" customFormat="false" ht="12.75" hidden="false" customHeight="true" outlineLevel="0" collapsed="false">
      <c r="A53" s="82" t="n">
        <f aca="false">A52+1</f>
        <v>296</v>
      </c>
      <c r="B53" s="83" t="s">
        <v>123</v>
      </c>
      <c r="C53" s="82" t="s">
        <v>1</v>
      </c>
      <c r="D53" s="84" t="s">
        <v>142</v>
      </c>
      <c r="E53" s="67" t="n">
        <f aca="false">NETWORKDAYS(Итого!C$2,Отчёт!C$2,Итого!C$3)</f>
        <v>18</v>
      </c>
      <c r="F53" s="68" t="n">
        <f aca="false">7/12</f>
        <v>0.583333333333333</v>
      </c>
      <c r="G53" s="85" t="n">
        <v>1</v>
      </c>
      <c r="H53" s="86" t="n">
        <f aca="false">G53*F53</f>
        <v>0.583333333333333</v>
      </c>
      <c r="I53" s="87" t="n">
        <v>6</v>
      </c>
      <c r="J53" s="88" t="n">
        <f aca="false">H53*E53</f>
        <v>10.5</v>
      </c>
      <c r="K53" s="89" t="n">
        <v>130</v>
      </c>
      <c r="L53" s="90" t="n">
        <f aca="false">K53*J53</f>
        <v>1365</v>
      </c>
      <c r="M53" s="88"/>
      <c r="N53" s="74" t="n">
        <f aca="false">14-COUNTIF(P53:AC53,"х")</f>
        <v>3</v>
      </c>
      <c r="O53" s="75" t="n">
        <v>43185</v>
      </c>
      <c r="P53" s="76" t="s">
        <v>74</v>
      </c>
      <c r="Q53" s="76" t="s">
        <v>74</v>
      </c>
      <c r="R53" s="76" t="s">
        <v>74</v>
      </c>
      <c r="S53" s="76" t="n">
        <v>1</v>
      </c>
      <c r="T53" s="76" t="s">
        <v>74</v>
      </c>
      <c r="U53" s="76" t="s">
        <v>74</v>
      </c>
      <c r="V53" s="76" t="n">
        <v>1</v>
      </c>
      <c r="W53" s="76" t="n">
        <v>1</v>
      </c>
      <c r="X53" s="76" t="s">
        <v>74</v>
      </c>
      <c r="Y53" s="76" t="s">
        <v>74</v>
      </c>
      <c r="Z53" s="76" t="s">
        <v>74</v>
      </c>
      <c r="AA53" s="76" t="s">
        <v>74</v>
      </c>
      <c r="AB53" s="76" t="s">
        <v>74</v>
      </c>
      <c r="AC53" s="76" t="s">
        <v>74</v>
      </c>
      <c r="AD53" s="77" t="n">
        <f aca="false">COUNTIF(P53:AC53,1)</f>
        <v>3</v>
      </c>
      <c r="AE53" s="91" t="n">
        <f aca="false">AD53/N53</f>
        <v>1</v>
      </c>
      <c r="AF53" s="104" t="s">
        <v>125</v>
      </c>
      <c r="AG53" s="19" t="str">
        <f aca="false">IF(OR(AND(E53&gt;0,AE53&gt;0),AND(E53=0,AE53=0)),"-","Что-то не так!")</f>
        <v>-</v>
      </c>
      <c r="AH53" s="80"/>
      <c r="AL53" s="81"/>
    </row>
    <row r="54" customFormat="false" ht="12.75" hidden="false" customHeight="true" outlineLevel="0" collapsed="false">
      <c r="A54" s="64" t="n">
        <f aca="false">A53+1</f>
        <v>297</v>
      </c>
      <c r="B54" s="83" t="s">
        <v>123</v>
      </c>
      <c r="C54" s="82" t="s">
        <v>1</v>
      </c>
      <c r="D54" s="84" t="s">
        <v>143</v>
      </c>
      <c r="E54" s="67" t="n">
        <f aca="false">NETWORKDAYS(Итого!C$2,Отчёт!C$2,Итого!C$3)</f>
        <v>18</v>
      </c>
      <c r="F54" s="68" t="n">
        <f aca="false">7/12</f>
        <v>0.583333333333333</v>
      </c>
      <c r="G54" s="85" t="n">
        <v>1</v>
      </c>
      <c r="H54" s="86" t="n">
        <f aca="false">G54*F54</f>
        <v>0.583333333333333</v>
      </c>
      <c r="I54" s="87" t="n">
        <v>6</v>
      </c>
      <c r="J54" s="88" t="n">
        <f aca="false">H54*E54</f>
        <v>10.5</v>
      </c>
      <c r="K54" s="89" t="n">
        <v>130</v>
      </c>
      <c r="L54" s="90" t="n">
        <f aca="false">K54*J54</f>
        <v>1365</v>
      </c>
      <c r="M54" s="88"/>
      <c r="N54" s="74" t="n">
        <f aca="false">14-COUNTIF(P54:AC54,"х")</f>
        <v>3</v>
      </c>
      <c r="O54" s="75" t="n">
        <v>43185</v>
      </c>
      <c r="P54" s="76" t="s">
        <v>74</v>
      </c>
      <c r="Q54" s="76" t="s">
        <v>74</v>
      </c>
      <c r="R54" s="76" t="s">
        <v>74</v>
      </c>
      <c r="S54" s="76" t="n">
        <v>1</v>
      </c>
      <c r="T54" s="76" t="s">
        <v>74</v>
      </c>
      <c r="U54" s="76" t="s">
        <v>74</v>
      </c>
      <c r="V54" s="76" t="n">
        <v>0</v>
      </c>
      <c r="W54" s="76" t="n">
        <v>1</v>
      </c>
      <c r="X54" s="76" t="s">
        <v>74</v>
      </c>
      <c r="Y54" s="76" t="s">
        <v>74</v>
      </c>
      <c r="Z54" s="76" t="s">
        <v>74</v>
      </c>
      <c r="AA54" s="76" t="s">
        <v>74</v>
      </c>
      <c r="AB54" s="76" t="s">
        <v>74</v>
      </c>
      <c r="AC54" s="76" t="s">
        <v>74</v>
      </c>
      <c r="AD54" s="77" t="n">
        <f aca="false">COUNTIF(P54:AC54,1)</f>
        <v>2</v>
      </c>
      <c r="AE54" s="91" t="n">
        <f aca="false">AD54/N54</f>
        <v>0.666666666666667</v>
      </c>
      <c r="AF54" s="79" t="s">
        <v>144</v>
      </c>
      <c r="AG54" s="19" t="str">
        <f aca="false">IF(OR(AND(E54&gt;0,AE54&gt;0),AND(E54=0,AE54=0)),"-","Что-то не так!")</f>
        <v>-</v>
      </c>
      <c r="AH54" s="80"/>
      <c r="AL54" s="81"/>
    </row>
    <row r="55" customFormat="false" ht="12.75" hidden="false" customHeight="true" outlineLevel="0" collapsed="false">
      <c r="A55" s="82" t="n">
        <f aca="false">A54+1</f>
        <v>298</v>
      </c>
      <c r="B55" s="83" t="s">
        <v>123</v>
      </c>
      <c r="C55" s="82" t="s">
        <v>1</v>
      </c>
      <c r="D55" s="84" t="s">
        <v>145</v>
      </c>
      <c r="E55" s="67" t="n">
        <f aca="false">NETWORKDAYS(Итого!C$2,Отчёт!C$2,Итого!C$3)</f>
        <v>18</v>
      </c>
      <c r="F55" s="68" t="n">
        <f aca="false">7/12</f>
        <v>0.583333333333333</v>
      </c>
      <c r="G55" s="85" t="n">
        <v>1</v>
      </c>
      <c r="H55" s="86" t="n">
        <f aca="false">G55*F55</f>
        <v>0.583333333333333</v>
      </c>
      <c r="I55" s="87" t="n">
        <v>6</v>
      </c>
      <c r="J55" s="88" t="n">
        <f aca="false">H55*E55</f>
        <v>10.5</v>
      </c>
      <c r="K55" s="89" t="n">
        <v>130</v>
      </c>
      <c r="L55" s="90" t="n">
        <f aca="false">K55*J55</f>
        <v>1365</v>
      </c>
      <c r="M55" s="88"/>
      <c r="N55" s="74" t="n">
        <f aca="false">14-COUNTIF(P55:AC55,"х")</f>
        <v>3</v>
      </c>
      <c r="O55" s="75" t="n">
        <v>43185</v>
      </c>
      <c r="P55" s="76" t="s">
        <v>74</v>
      </c>
      <c r="Q55" s="76" t="s">
        <v>74</v>
      </c>
      <c r="R55" s="76" t="s">
        <v>74</v>
      </c>
      <c r="S55" s="76" t="n">
        <v>1</v>
      </c>
      <c r="T55" s="76" t="s">
        <v>74</v>
      </c>
      <c r="U55" s="76" t="s">
        <v>74</v>
      </c>
      <c r="V55" s="76" t="n">
        <v>1</v>
      </c>
      <c r="W55" s="76" t="n">
        <v>1</v>
      </c>
      <c r="X55" s="76" t="s">
        <v>74</v>
      </c>
      <c r="Y55" s="76" t="s">
        <v>74</v>
      </c>
      <c r="Z55" s="76" t="s">
        <v>74</v>
      </c>
      <c r="AA55" s="76" t="s">
        <v>74</v>
      </c>
      <c r="AB55" s="76" t="s">
        <v>74</v>
      </c>
      <c r="AC55" s="76" t="s">
        <v>74</v>
      </c>
      <c r="AD55" s="77" t="n">
        <f aca="false">COUNTIF(P55:AC55,1)</f>
        <v>3</v>
      </c>
      <c r="AE55" s="91" t="n">
        <f aca="false">AD55/N55</f>
        <v>1</v>
      </c>
      <c r="AF55" s="104" t="s">
        <v>125</v>
      </c>
      <c r="AG55" s="19" t="str">
        <f aca="false">IF(OR(AND(E55&gt;0,AE55&gt;0),AND(E55=0,AE55=0)),"-","Что-то не так!")</f>
        <v>-</v>
      </c>
      <c r="AH55" s="80"/>
      <c r="AL55" s="81"/>
    </row>
    <row r="56" customFormat="false" ht="12.75" hidden="false" customHeight="true" outlineLevel="0" collapsed="false">
      <c r="A56" s="82" t="n">
        <v>301</v>
      </c>
      <c r="B56" s="83" t="s">
        <v>123</v>
      </c>
      <c r="C56" s="82" t="s">
        <v>1</v>
      </c>
      <c r="D56" s="84" t="s">
        <v>146</v>
      </c>
      <c r="E56" s="67" t="n">
        <f aca="false">NETWORKDAYS(Итого!C$2,Отчёт!C$2,Итого!C$3)</f>
        <v>18</v>
      </c>
      <c r="F56" s="68" t="n">
        <f aca="false">7/12</f>
        <v>0.583333333333333</v>
      </c>
      <c r="G56" s="85" t="n">
        <v>1</v>
      </c>
      <c r="H56" s="86" t="n">
        <f aca="false">G56*F56</f>
        <v>0.583333333333333</v>
      </c>
      <c r="I56" s="87" t="n">
        <v>6</v>
      </c>
      <c r="J56" s="88" t="n">
        <f aca="false">H56*E56</f>
        <v>10.5</v>
      </c>
      <c r="K56" s="89" t="n">
        <v>130</v>
      </c>
      <c r="L56" s="90" t="n">
        <f aca="false">K56*J56</f>
        <v>1365</v>
      </c>
      <c r="M56" s="88"/>
      <c r="N56" s="74" t="n">
        <f aca="false">14-COUNTIF(P56:AC56,"х")</f>
        <v>2</v>
      </c>
      <c r="O56" s="75" t="n">
        <v>43185</v>
      </c>
      <c r="P56" s="76" t="s">
        <v>74</v>
      </c>
      <c r="Q56" s="76" t="s">
        <v>74</v>
      </c>
      <c r="R56" s="76" t="s">
        <v>74</v>
      </c>
      <c r="S56" s="76" t="s">
        <v>74</v>
      </c>
      <c r="T56" s="76" t="s">
        <v>74</v>
      </c>
      <c r="U56" s="76" t="s">
        <v>74</v>
      </c>
      <c r="V56" s="76" t="n">
        <v>1</v>
      </c>
      <c r="W56" s="76" t="n">
        <v>1</v>
      </c>
      <c r="X56" s="76" t="s">
        <v>74</v>
      </c>
      <c r="Y56" s="76" t="s">
        <v>74</v>
      </c>
      <c r="Z56" s="76" t="s">
        <v>74</v>
      </c>
      <c r="AA56" s="76" t="s">
        <v>74</v>
      </c>
      <c r="AB56" s="76" t="s">
        <v>74</v>
      </c>
      <c r="AC56" s="76" t="s">
        <v>74</v>
      </c>
      <c r="AD56" s="77" t="n">
        <f aca="false">COUNTIF(P56:AC56,1)</f>
        <v>2</v>
      </c>
      <c r="AE56" s="91" t="n">
        <f aca="false">AD56/N56</f>
        <v>1</v>
      </c>
      <c r="AF56" s="79" t="s">
        <v>147</v>
      </c>
      <c r="AG56" s="19" t="str">
        <f aca="false">IF(OR(AND(E56&gt;0,AE56&gt;0),AND(E56=0,AE56=0)),"-","Что-то не так!")</f>
        <v>-</v>
      </c>
      <c r="AH56" s="80"/>
      <c r="AL56" s="81"/>
    </row>
    <row r="57" customFormat="false" ht="12.75" hidden="false" customHeight="true" outlineLevel="0" collapsed="false">
      <c r="A57" s="82" t="n">
        <f aca="false">A56+1</f>
        <v>302</v>
      </c>
      <c r="B57" s="83" t="s">
        <v>123</v>
      </c>
      <c r="C57" s="82" t="s">
        <v>1</v>
      </c>
      <c r="D57" s="84" t="s">
        <v>148</v>
      </c>
      <c r="E57" s="67" t="n">
        <f aca="false">NETWORKDAYS(Итого!C$2,Отчёт!C$2,Итого!C$3)</f>
        <v>18</v>
      </c>
      <c r="F57" s="68" t="n">
        <f aca="false">7/12</f>
        <v>0.583333333333333</v>
      </c>
      <c r="G57" s="85" t="n">
        <v>1</v>
      </c>
      <c r="H57" s="86" t="n">
        <f aca="false">G57*F57</f>
        <v>0.583333333333333</v>
      </c>
      <c r="I57" s="87" t="n">
        <v>6</v>
      </c>
      <c r="J57" s="88" t="n">
        <f aca="false">H57*E57</f>
        <v>10.5</v>
      </c>
      <c r="K57" s="89" t="n">
        <v>130</v>
      </c>
      <c r="L57" s="90" t="n">
        <f aca="false">K57*J57</f>
        <v>1365</v>
      </c>
      <c r="M57" s="88"/>
      <c r="N57" s="74" t="n">
        <f aca="false">14-COUNTIF(P57:AC57,"х")</f>
        <v>3</v>
      </c>
      <c r="O57" s="75" t="n">
        <v>43185</v>
      </c>
      <c r="P57" s="76" t="s">
        <v>74</v>
      </c>
      <c r="Q57" s="76" t="s">
        <v>74</v>
      </c>
      <c r="R57" s="76" t="s">
        <v>74</v>
      </c>
      <c r="S57" s="76" t="n">
        <v>0</v>
      </c>
      <c r="T57" s="76" t="s">
        <v>74</v>
      </c>
      <c r="U57" s="76" t="s">
        <v>74</v>
      </c>
      <c r="V57" s="76" t="n">
        <v>1</v>
      </c>
      <c r="W57" s="76" t="n">
        <v>1</v>
      </c>
      <c r="X57" s="76" t="s">
        <v>74</v>
      </c>
      <c r="Y57" s="76" t="s">
        <v>74</v>
      </c>
      <c r="Z57" s="76" t="s">
        <v>74</v>
      </c>
      <c r="AA57" s="76" t="s">
        <v>74</v>
      </c>
      <c r="AB57" s="76" t="s">
        <v>74</v>
      </c>
      <c r="AC57" s="76" t="s">
        <v>74</v>
      </c>
      <c r="AD57" s="77" t="n">
        <f aca="false">COUNTIF(P57:AC57,1)</f>
        <v>2</v>
      </c>
      <c r="AE57" s="91" t="n">
        <f aca="false">AD57/N57</f>
        <v>0.666666666666667</v>
      </c>
      <c r="AF57" s="104" t="s">
        <v>129</v>
      </c>
      <c r="AG57" s="19" t="str">
        <f aca="false">IF(OR(AND(E57&gt;0,AE57&gt;0),AND(E57=0,AE57=0)),"-","Что-то не так!")</f>
        <v>-</v>
      </c>
      <c r="AH57" s="80"/>
      <c r="AL57" s="81"/>
    </row>
    <row r="58" customFormat="false" ht="12.75" hidden="false" customHeight="true" outlineLevel="0" collapsed="false">
      <c r="A58" s="82" t="n">
        <f aca="false">A57+1</f>
        <v>303</v>
      </c>
      <c r="B58" s="83" t="s">
        <v>123</v>
      </c>
      <c r="C58" s="82" t="s">
        <v>1</v>
      </c>
      <c r="D58" s="84" t="s">
        <v>149</v>
      </c>
      <c r="E58" s="67" t="n">
        <f aca="false">NETWORKDAYS(Итого!C$2,Отчёт!C$2,Итого!C$3)</f>
        <v>18</v>
      </c>
      <c r="F58" s="68" t="n">
        <f aca="false">7/12</f>
        <v>0.583333333333333</v>
      </c>
      <c r="G58" s="85" t="n">
        <v>1</v>
      </c>
      <c r="H58" s="86" t="n">
        <f aca="false">G58*F58</f>
        <v>0.583333333333333</v>
      </c>
      <c r="I58" s="87" t="n">
        <v>6</v>
      </c>
      <c r="J58" s="88" t="n">
        <f aca="false">H58*E58</f>
        <v>10.5</v>
      </c>
      <c r="K58" s="89" t="n">
        <v>130</v>
      </c>
      <c r="L58" s="90" t="n">
        <f aca="false">K58*J58</f>
        <v>1365</v>
      </c>
      <c r="M58" s="88"/>
      <c r="N58" s="74" t="n">
        <f aca="false">14-COUNTIF(P58:AC58,"х")</f>
        <v>3</v>
      </c>
      <c r="O58" s="75" t="n">
        <v>43185</v>
      </c>
      <c r="P58" s="76" t="s">
        <v>74</v>
      </c>
      <c r="Q58" s="76" t="s">
        <v>74</v>
      </c>
      <c r="R58" s="76" t="s">
        <v>74</v>
      </c>
      <c r="S58" s="76" t="n">
        <v>1</v>
      </c>
      <c r="T58" s="76" t="s">
        <v>74</v>
      </c>
      <c r="U58" s="76" t="s">
        <v>74</v>
      </c>
      <c r="V58" s="76" t="n">
        <v>0</v>
      </c>
      <c r="W58" s="76" t="n">
        <v>0</v>
      </c>
      <c r="X58" s="76" t="s">
        <v>74</v>
      </c>
      <c r="Y58" s="76" t="s">
        <v>74</v>
      </c>
      <c r="Z58" s="76" t="s">
        <v>74</v>
      </c>
      <c r="AA58" s="76" t="s">
        <v>74</v>
      </c>
      <c r="AB58" s="76" t="s">
        <v>74</v>
      </c>
      <c r="AC58" s="76" t="s">
        <v>74</v>
      </c>
      <c r="AD58" s="77" t="n">
        <f aca="false">COUNTIF(P58:AC58,1)</f>
        <v>1</v>
      </c>
      <c r="AE58" s="91" t="n">
        <f aca="false">AD58/N58</f>
        <v>0.333333333333333</v>
      </c>
      <c r="AF58" s="104" t="s">
        <v>78</v>
      </c>
      <c r="AG58" s="19" t="str">
        <f aca="false">IF(OR(AND(E58&gt;0,AE58&gt;0),AND(E58=0,AE58=0)),"-","Что-то не так!")</f>
        <v>-</v>
      </c>
      <c r="AH58" s="80"/>
      <c r="AL58" s="81"/>
    </row>
    <row r="59" customFormat="false" ht="12.75" hidden="false" customHeight="true" outlineLevel="0" collapsed="false">
      <c r="A59" s="82" t="n">
        <f aca="false">A58+1</f>
        <v>304</v>
      </c>
      <c r="B59" s="83" t="s">
        <v>123</v>
      </c>
      <c r="C59" s="82" t="s">
        <v>1</v>
      </c>
      <c r="D59" s="84" t="s">
        <v>150</v>
      </c>
      <c r="E59" s="67" t="n">
        <f aca="false">NETWORKDAYS(Итого!C$2,Отчёт!C$2,Итого!C$3)</f>
        <v>18</v>
      </c>
      <c r="F59" s="68" t="n">
        <f aca="false">7/12</f>
        <v>0.583333333333333</v>
      </c>
      <c r="G59" s="85" t="n">
        <v>1</v>
      </c>
      <c r="H59" s="86" t="n">
        <f aca="false">G59*F59</f>
        <v>0.583333333333333</v>
      </c>
      <c r="I59" s="87" t="n">
        <v>6</v>
      </c>
      <c r="J59" s="88" t="n">
        <f aca="false">H59*E59</f>
        <v>10.5</v>
      </c>
      <c r="K59" s="89" t="n">
        <v>130</v>
      </c>
      <c r="L59" s="90" t="n">
        <f aca="false">K59*J59</f>
        <v>1365</v>
      </c>
      <c r="M59" s="88"/>
      <c r="N59" s="74" t="n">
        <f aca="false">14-COUNTIF(P59:AC59,"х")</f>
        <v>3</v>
      </c>
      <c r="O59" s="75" t="n">
        <v>43185</v>
      </c>
      <c r="P59" s="76" t="s">
        <v>74</v>
      </c>
      <c r="Q59" s="76" t="s">
        <v>74</v>
      </c>
      <c r="R59" s="76" t="s">
        <v>74</v>
      </c>
      <c r="S59" s="76" t="n">
        <v>1</v>
      </c>
      <c r="T59" s="76" t="s">
        <v>74</v>
      </c>
      <c r="U59" s="76" t="s">
        <v>74</v>
      </c>
      <c r="V59" s="76" t="n">
        <v>1</v>
      </c>
      <c r="W59" s="76" t="n">
        <v>1</v>
      </c>
      <c r="X59" s="76" t="s">
        <v>74</v>
      </c>
      <c r="Y59" s="76" t="s">
        <v>74</v>
      </c>
      <c r="Z59" s="76" t="s">
        <v>74</v>
      </c>
      <c r="AA59" s="76" t="s">
        <v>74</v>
      </c>
      <c r="AB59" s="76" t="s">
        <v>74</v>
      </c>
      <c r="AC59" s="76" t="s">
        <v>74</v>
      </c>
      <c r="AD59" s="77" t="n">
        <f aca="false">COUNTIF(P59:AC59,1)</f>
        <v>3</v>
      </c>
      <c r="AE59" s="91" t="n">
        <f aca="false">AD59/N59</f>
        <v>1</v>
      </c>
      <c r="AF59" s="104" t="s">
        <v>151</v>
      </c>
      <c r="AG59" s="19" t="str">
        <f aca="false">IF(OR(AND(E59&gt;0,AE59&gt;0),AND(E59=0,AE59=0)),"-","Что-то не так!")</f>
        <v>-</v>
      </c>
      <c r="AH59" s="80"/>
      <c r="AL59" s="81"/>
    </row>
    <row r="60" customFormat="false" ht="12.75" hidden="false" customHeight="true" outlineLevel="0" collapsed="false">
      <c r="A60" s="82" t="n">
        <f aca="false">A59+1</f>
        <v>305</v>
      </c>
      <c r="B60" s="83" t="s">
        <v>123</v>
      </c>
      <c r="C60" s="82" t="s">
        <v>1</v>
      </c>
      <c r="D60" s="84" t="s">
        <v>152</v>
      </c>
      <c r="E60" s="67" t="n">
        <f aca="false">NETWORKDAYS(Итого!C$2,Отчёт!C$2,Итого!C$3)</f>
        <v>18</v>
      </c>
      <c r="F60" s="68" t="n">
        <f aca="false">7/12</f>
        <v>0.583333333333333</v>
      </c>
      <c r="G60" s="85" t="n">
        <v>1</v>
      </c>
      <c r="H60" s="86" t="n">
        <f aca="false">G60*F60</f>
        <v>0.583333333333333</v>
      </c>
      <c r="I60" s="87" t="n">
        <v>6</v>
      </c>
      <c r="J60" s="88" t="n">
        <f aca="false">H60*E60</f>
        <v>10.5</v>
      </c>
      <c r="K60" s="89" t="n">
        <v>130</v>
      </c>
      <c r="L60" s="90" t="n">
        <f aca="false">K60*J60</f>
        <v>1365</v>
      </c>
      <c r="M60" s="88"/>
      <c r="N60" s="74" t="n">
        <f aca="false">14-COUNTIF(P60:AC60,"х")</f>
        <v>2</v>
      </c>
      <c r="O60" s="75" t="n">
        <v>43185</v>
      </c>
      <c r="P60" s="76" t="s">
        <v>74</v>
      </c>
      <c r="Q60" s="76" t="s">
        <v>74</v>
      </c>
      <c r="R60" s="76" t="s">
        <v>74</v>
      </c>
      <c r="S60" s="76" t="n">
        <v>1</v>
      </c>
      <c r="T60" s="76" t="s">
        <v>74</v>
      </c>
      <c r="U60" s="76" t="s">
        <v>74</v>
      </c>
      <c r="V60" s="76" t="s">
        <v>74</v>
      </c>
      <c r="W60" s="76" t="n">
        <v>1</v>
      </c>
      <c r="X60" s="76" t="s">
        <v>74</v>
      </c>
      <c r="Y60" s="76" t="s">
        <v>74</v>
      </c>
      <c r="Z60" s="76" t="s">
        <v>74</v>
      </c>
      <c r="AA60" s="76" t="s">
        <v>74</v>
      </c>
      <c r="AB60" s="76" t="s">
        <v>74</v>
      </c>
      <c r="AC60" s="76" t="s">
        <v>74</v>
      </c>
      <c r="AD60" s="77" t="n">
        <f aca="false">COUNTIF(P60:AC60,1)</f>
        <v>2</v>
      </c>
      <c r="AE60" s="91" t="n">
        <f aca="false">AD60/N60</f>
        <v>1</v>
      </c>
      <c r="AF60" s="104" t="s">
        <v>125</v>
      </c>
      <c r="AG60" s="19" t="str">
        <f aca="false">IF(OR(AND(E60&gt;0,AE60&gt;0),AND(E60=0,AE60=0)),"-","Что-то не так!")</f>
        <v>-</v>
      </c>
      <c r="AH60" s="80"/>
      <c r="AL60" s="81"/>
    </row>
    <row r="61" customFormat="false" ht="12.75" hidden="false" customHeight="true" outlineLevel="0" collapsed="false">
      <c r="A61" s="82" t="n">
        <f aca="false">A60+1</f>
        <v>306</v>
      </c>
      <c r="B61" s="83" t="s">
        <v>123</v>
      </c>
      <c r="C61" s="82" t="s">
        <v>1</v>
      </c>
      <c r="D61" s="84" t="s">
        <v>153</v>
      </c>
      <c r="E61" s="67" t="n">
        <f aca="false">NETWORKDAYS(Итого!C$2,Отчёт!C$2,Итого!C$3)</f>
        <v>18</v>
      </c>
      <c r="F61" s="68" t="n">
        <f aca="false">7/12</f>
        <v>0.583333333333333</v>
      </c>
      <c r="G61" s="85" t="n">
        <v>1</v>
      </c>
      <c r="H61" s="86" t="n">
        <f aca="false">G61*F61</f>
        <v>0.583333333333333</v>
      </c>
      <c r="I61" s="87" t="n">
        <v>6</v>
      </c>
      <c r="J61" s="88" t="n">
        <f aca="false">H61*E61</f>
        <v>10.5</v>
      </c>
      <c r="K61" s="89" t="n">
        <v>130</v>
      </c>
      <c r="L61" s="90" t="n">
        <f aca="false">K61*J61</f>
        <v>1365</v>
      </c>
      <c r="M61" s="88"/>
      <c r="N61" s="74" t="n">
        <f aca="false">14-COUNTIF(P61:AC61,"х")</f>
        <v>3</v>
      </c>
      <c r="O61" s="75" t="n">
        <v>43185</v>
      </c>
      <c r="P61" s="76" t="s">
        <v>74</v>
      </c>
      <c r="Q61" s="76" t="s">
        <v>74</v>
      </c>
      <c r="R61" s="76" t="s">
        <v>74</v>
      </c>
      <c r="S61" s="76" t="n">
        <v>1</v>
      </c>
      <c r="T61" s="76" t="s">
        <v>74</v>
      </c>
      <c r="U61" s="76" t="s">
        <v>74</v>
      </c>
      <c r="V61" s="76" t="n">
        <v>1</v>
      </c>
      <c r="W61" s="76" t="n">
        <v>1</v>
      </c>
      <c r="X61" s="76" t="s">
        <v>74</v>
      </c>
      <c r="Y61" s="76" t="s">
        <v>74</v>
      </c>
      <c r="Z61" s="76" t="s">
        <v>74</v>
      </c>
      <c r="AA61" s="76" t="s">
        <v>74</v>
      </c>
      <c r="AB61" s="76" t="s">
        <v>74</v>
      </c>
      <c r="AC61" s="76" t="s">
        <v>74</v>
      </c>
      <c r="AD61" s="77" t="n">
        <f aca="false">COUNTIF(P61:AC61,1)</f>
        <v>3</v>
      </c>
      <c r="AE61" s="91" t="n">
        <f aca="false">AD61/N61</f>
        <v>1</v>
      </c>
      <c r="AF61" s="79" t="s">
        <v>154</v>
      </c>
      <c r="AG61" s="19" t="str">
        <f aca="false">IF(OR(AND(E61&gt;0,AE61&gt;0),AND(E61=0,AE61=0)),"-","Что-то не так!")</f>
        <v>-</v>
      </c>
      <c r="AH61" s="80"/>
      <c r="AL61" s="81"/>
    </row>
    <row r="62" customFormat="false" ht="12.75" hidden="false" customHeight="true" outlineLevel="0" collapsed="false">
      <c r="A62" s="82" t="n">
        <f aca="false">A61+1</f>
        <v>307</v>
      </c>
      <c r="B62" s="83" t="s">
        <v>123</v>
      </c>
      <c r="C62" s="82" t="s">
        <v>1</v>
      </c>
      <c r="D62" s="84" t="s">
        <v>155</v>
      </c>
      <c r="E62" s="67" t="n">
        <f aca="false">NETWORKDAYS(Итого!C$2,Отчёт!C$2,Итого!C$3)</f>
        <v>18</v>
      </c>
      <c r="F62" s="68" t="n">
        <f aca="false">7/12</f>
        <v>0.583333333333333</v>
      </c>
      <c r="G62" s="85" t="n">
        <v>1</v>
      </c>
      <c r="H62" s="86" t="n">
        <f aca="false">G62*F62</f>
        <v>0.583333333333333</v>
      </c>
      <c r="I62" s="87" t="n">
        <v>6</v>
      </c>
      <c r="J62" s="88" t="n">
        <f aca="false">H62*E62</f>
        <v>10.5</v>
      </c>
      <c r="K62" s="89" t="n">
        <v>130</v>
      </c>
      <c r="L62" s="90" t="n">
        <f aca="false">K62*J62</f>
        <v>1365</v>
      </c>
      <c r="M62" s="88"/>
      <c r="N62" s="74" t="n">
        <f aca="false">14-COUNTIF(P62:AC62,"х")</f>
        <v>8</v>
      </c>
      <c r="O62" s="75" t="n">
        <v>43185</v>
      </c>
      <c r="P62" s="76" t="n">
        <v>0</v>
      </c>
      <c r="Q62" s="76" t="n">
        <v>1</v>
      </c>
      <c r="R62" s="76" t="n">
        <v>1</v>
      </c>
      <c r="S62" s="76" t="n">
        <v>0</v>
      </c>
      <c r="T62" s="76" t="n">
        <v>1</v>
      </c>
      <c r="U62" s="76" t="n">
        <v>1</v>
      </c>
      <c r="V62" s="76" t="s">
        <v>74</v>
      </c>
      <c r="W62" s="76" t="n">
        <v>1</v>
      </c>
      <c r="X62" s="76" t="n">
        <v>1</v>
      </c>
      <c r="Y62" s="76" t="s">
        <v>74</v>
      </c>
      <c r="Z62" s="76" t="s">
        <v>74</v>
      </c>
      <c r="AA62" s="76" t="s">
        <v>74</v>
      </c>
      <c r="AB62" s="76" t="s">
        <v>74</v>
      </c>
      <c r="AC62" s="76" t="s">
        <v>74</v>
      </c>
      <c r="AD62" s="77" t="n">
        <f aca="false">COUNTIF(P62:AC62,1)</f>
        <v>6</v>
      </c>
      <c r="AE62" s="91" t="n">
        <f aca="false">AD62/N62</f>
        <v>0.75</v>
      </c>
      <c r="AF62" s="79" t="s">
        <v>93</v>
      </c>
      <c r="AG62" s="19" t="str">
        <f aca="false">IF(OR(AND(E62&gt;0,AE62&gt;0),AND(E62=0,AE62=0)),"-","Что-то не так!")</f>
        <v>-</v>
      </c>
      <c r="AH62" s="80"/>
      <c r="AL62" s="81"/>
    </row>
    <row r="63" customFormat="false" ht="12.75" hidden="false" customHeight="true" outlineLevel="0" collapsed="false">
      <c r="B63" s="27"/>
      <c r="D63" s="45"/>
      <c r="L63" s="46" t="n">
        <f aca="false">SUM(L3:L62)</f>
        <v>118950</v>
      </c>
      <c r="M63" s="47"/>
      <c r="AC63" s="19" t="s">
        <v>1</v>
      </c>
      <c r="AD63" s="105" t="n">
        <f aca="false">COUNT(O35:O62)</f>
        <v>28</v>
      </c>
      <c r="AE63" s="19"/>
      <c r="AF63" s="49"/>
    </row>
    <row r="64" customFormat="false" ht="12.75" hidden="false" customHeight="true" outlineLevel="0" collapsed="false">
      <c r="D64" s="45"/>
      <c r="M64" s="27"/>
      <c r="AC64" s="19" t="s">
        <v>32</v>
      </c>
      <c r="AD64" s="105" t="n">
        <f aca="false">COUNT(O3:O34)</f>
        <v>32</v>
      </c>
      <c r="AF64" s="49"/>
    </row>
    <row r="65" customFormat="false" ht="12.75" hidden="false" customHeight="true" outlineLevel="0" collapsed="false">
      <c r="D65" s="45"/>
      <c r="M65" s="27"/>
      <c r="AC65" s="19" t="s">
        <v>156</v>
      </c>
      <c r="AD65" s="19" t="n">
        <f aca="false">COUNTIF(O3:O62,"=26.03.18")</f>
        <v>60</v>
      </c>
      <c r="AF65" s="49"/>
    </row>
  </sheetData>
  <autoFilter ref="A2:AF65"/>
  <mergeCells count="1">
    <mergeCell ref="AI1:AL1"/>
  </mergeCells>
  <conditionalFormatting sqref="AE3:AE62">
    <cfRule type="cellIs" priority="2" operator="greaterThan" aboveAverage="0" equalAverage="0" bottom="0" percent="0" rank="0" text="" dxfId="0">
      <formula>1</formula>
    </cfRule>
  </conditionalFormatting>
  <conditionalFormatting sqref="P35">
    <cfRule type="cellIs" priority="3" operator="equal" aboveAverage="0" equalAverage="0" bottom="0" percent="0" rank="0" text="" dxfId="1">
      <formula>1</formula>
    </cfRule>
  </conditionalFormatting>
  <conditionalFormatting sqref="Q36:Q62">
    <cfRule type="cellIs" priority="4" operator="equal" aboveAverage="0" equalAverage="0" bottom="0" percent="0" rank="0" text="" dxfId="2">
      <formula>1</formula>
    </cfRule>
  </conditionalFormatting>
  <conditionalFormatting sqref="P36:P62">
    <cfRule type="cellIs" priority="5" operator="equal" aboveAverage="0" equalAverage="0" bottom="0" percent="0" rank="0" text="" dxfId="3">
      <formula>1</formula>
    </cfRule>
  </conditionalFormatting>
  <conditionalFormatting sqref="Q3:Q34">
    <cfRule type="cellIs" priority="6" operator="equal" aboveAverage="0" equalAverage="0" bottom="0" percent="0" rank="0" text="" dxfId="4">
      <formula>1</formula>
    </cfRule>
  </conditionalFormatting>
  <conditionalFormatting sqref="P3:P34">
    <cfRule type="cellIs" priority="7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4" ySplit="2" topLeftCell="K6" activePane="bottomRight" state="frozen"/>
      <selection pane="topLeft" activeCell="A1" activeCellId="0" sqref="A1"/>
      <selection pane="topRight" activeCell="K1" activeCellId="0" sqref="K1"/>
      <selection pane="bottomLeft" activeCell="A6" activeCellId="0" sqref="A6"/>
      <selection pane="bottomRight" activeCell="Z37" activeCellId="1" sqref="O3:O62 Z37"/>
    </sheetView>
  </sheetViews>
  <sheetFormatPr defaultRowHeight="15"/>
  <cols>
    <col collapsed="false" hidden="false" max="3" min="1" style="0" width="3.78061224489796"/>
    <col collapsed="false" hidden="false" max="4" min="4" style="0" width="45.3571428571429"/>
    <col collapsed="false" hidden="false" max="12" min="5" style="0" width="8.36734693877551"/>
    <col collapsed="false" hidden="false" max="13" min="13" style="0" width="8.10204081632653"/>
    <col collapsed="false" hidden="false" max="27" min="14" style="0" width="8.36734693877551"/>
    <col collapsed="false" hidden="false" max="28" min="28" style="0" width="41.1734693877551"/>
    <col collapsed="false" hidden="false" max="29" min="29" style="0" width="8.10204081632653"/>
    <col collapsed="false" hidden="true" max="30" min="30" style="0" width="0"/>
    <col collapsed="false" hidden="false" max="31" min="31" style="0" width="3.51020408163265"/>
    <col collapsed="false" hidden="false" max="1025" min="32" style="0" width="13.3622448979592"/>
  </cols>
  <sheetData>
    <row r="1" customFormat="false" ht="12.75" hidden="false" customHeight="true" outlineLevel="0" collapsed="false">
      <c r="A1" s="1"/>
      <c r="B1" s="16"/>
      <c r="C1" s="1"/>
      <c r="D1" s="106"/>
      <c r="E1" s="1"/>
      <c r="F1" s="1"/>
      <c r="G1" s="1"/>
      <c r="H1" s="1"/>
      <c r="I1" s="1"/>
      <c r="J1" s="1"/>
      <c r="K1" s="1"/>
      <c r="L1" s="46" t="n">
        <f aca="false">SUM(L3:L33)</f>
        <v>72540</v>
      </c>
      <c r="M1" s="107"/>
      <c r="N1" s="107"/>
      <c r="O1" s="1"/>
      <c r="P1" s="1"/>
      <c r="Q1" s="1"/>
      <c r="R1" s="1"/>
      <c r="S1" s="1"/>
      <c r="T1" s="1"/>
      <c r="U1" s="1"/>
      <c r="V1" s="1"/>
      <c r="W1" s="108" t="s">
        <v>157</v>
      </c>
      <c r="X1" s="108"/>
      <c r="Y1" s="108"/>
      <c r="Z1" s="1"/>
      <c r="AA1" s="109"/>
      <c r="AB1" s="49"/>
      <c r="AF1" s="50" t="s">
        <v>35</v>
      </c>
      <c r="AG1" s="50"/>
      <c r="AH1" s="50"/>
      <c r="AI1" s="50"/>
    </row>
    <row r="2" customFormat="false" ht="65.25" hidden="false" customHeight="true" outlineLevel="0" collapsed="false">
      <c r="A2" s="51" t="s">
        <v>36</v>
      </c>
      <c r="B2" s="9" t="s">
        <v>37</v>
      </c>
      <c r="C2" s="110" t="s">
        <v>38</v>
      </c>
      <c r="D2" s="52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11" t="s">
        <v>46</v>
      </c>
      <c r="L2" s="111" t="s">
        <v>47</v>
      </c>
      <c r="M2" s="59" t="s">
        <v>48</v>
      </c>
      <c r="N2" s="114" t="s">
        <v>31</v>
      </c>
      <c r="O2" s="57" t="s">
        <v>49</v>
      </c>
      <c r="P2" s="59" t="s">
        <v>158</v>
      </c>
      <c r="Q2" s="59" t="s">
        <v>159</v>
      </c>
      <c r="R2" s="59" t="s">
        <v>53</v>
      </c>
      <c r="S2" s="59" t="s">
        <v>54</v>
      </c>
      <c r="T2" s="59" t="s">
        <v>55</v>
      </c>
      <c r="U2" s="59" t="s">
        <v>56</v>
      </c>
      <c r="V2" s="59" t="s">
        <v>57</v>
      </c>
      <c r="W2" s="59" t="s">
        <v>160</v>
      </c>
      <c r="X2" s="59" t="s">
        <v>161</v>
      </c>
      <c r="Y2" s="59" t="s">
        <v>162</v>
      </c>
      <c r="Z2" s="57" t="s">
        <v>64</v>
      </c>
      <c r="AA2" s="57" t="s">
        <v>5</v>
      </c>
      <c r="AB2" s="60" t="s">
        <v>65</v>
      </c>
      <c r="AC2" s="45" t="s">
        <v>66</v>
      </c>
      <c r="AE2" s="115"/>
      <c r="AF2" s="116" t="s">
        <v>67</v>
      </c>
      <c r="AG2" s="117" t="s">
        <v>68</v>
      </c>
      <c r="AH2" s="116" t="s">
        <v>69</v>
      </c>
      <c r="AI2" s="118" t="s">
        <v>70</v>
      </c>
    </row>
    <row r="3" customFormat="false" ht="12.75" hidden="false" customHeight="true" outlineLevel="0" collapsed="false">
      <c r="A3" s="51" t="n">
        <v>309</v>
      </c>
      <c r="B3" s="9" t="s">
        <v>71</v>
      </c>
      <c r="C3" s="51" t="s">
        <v>1</v>
      </c>
      <c r="D3" s="119" t="s">
        <v>163</v>
      </c>
      <c r="E3" s="67" t="n">
        <f aca="false">NETWORKDAYS(Итого!C$2,Отчёт!C$2,Итого!C$3)</f>
        <v>18</v>
      </c>
      <c r="F3" s="68" t="n">
        <v>0.5</v>
      </c>
      <c r="G3" s="67" t="n">
        <v>2</v>
      </c>
      <c r="H3" s="69" t="n">
        <f aca="false">G3*F3</f>
        <v>1</v>
      </c>
      <c r="I3" s="120" t="n">
        <v>5</v>
      </c>
      <c r="J3" s="121" t="n">
        <f aca="false">H3*E3</f>
        <v>18</v>
      </c>
      <c r="K3" s="122" t="n">
        <v>130</v>
      </c>
      <c r="L3" s="123" t="n">
        <f aca="false">K3*J3</f>
        <v>2340</v>
      </c>
      <c r="M3" s="124" t="s">
        <v>164</v>
      </c>
      <c r="N3" s="125" t="n">
        <v>43185</v>
      </c>
      <c r="O3" s="9" t="n">
        <f aca="false">10-COUNTIF(P3:Y3,"х")</f>
        <v>10</v>
      </c>
      <c r="P3" s="76" t="n">
        <v>1</v>
      </c>
      <c r="Q3" s="76" t="n">
        <v>1</v>
      </c>
      <c r="R3" s="76" t="n">
        <v>1</v>
      </c>
      <c r="S3" s="76" t="n">
        <v>1</v>
      </c>
      <c r="T3" s="76" t="n">
        <v>1</v>
      </c>
      <c r="U3" s="76" t="n">
        <v>1</v>
      </c>
      <c r="V3" s="76" t="n">
        <v>1</v>
      </c>
      <c r="W3" s="76" t="n">
        <v>1</v>
      </c>
      <c r="X3" s="76" t="n">
        <v>1</v>
      </c>
      <c r="Y3" s="76" t="n">
        <v>1</v>
      </c>
      <c r="Z3" s="126" t="n">
        <f aca="false">COUNTIF(P3:Y3,1)</f>
        <v>10</v>
      </c>
      <c r="AA3" s="78" t="n">
        <f aca="false">Z3/O3</f>
        <v>1</v>
      </c>
      <c r="AB3" s="127"/>
      <c r="AC3" s="19" t="str">
        <f aca="false">IF(OR(AND(E3&gt;0,AA3&gt;0),AND(E3=0,AA3=0)),"-","Что-то не так!")</f>
        <v>-</v>
      </c>
      <c r="AD3" s="19" t="s">
        <v>165</v>
      </c>
      <c r="AE3" s="115"/>
    </row>
    <row r="4" customFormat="false" ht="12.75" hidden="false" customHeight="true" outlineLevel="0" collapsed="false">
      <c r="A4" s="51" t="n">
        <v>310</v>
      </c>
      <c r="B4" s="9" t="s">
        <v>71</v>
      </c>
      <c r="C4" s="51" t="s">
        <v>1</v>
      </c>
      <c r="D4" s="128" t="s">
        <v>166</v>
      </c>
      <c r="E4" s="85" t="n">
        <f aca="false">NETWORKDAYS(Итого!C$2,Отчёт!C$2,Итого!C$3)</f>
        <v>18</v>
      </c>
      <c r="F4" s="68" t="n">
        <v>0.5</v>
      </c>
      <c r="G4" s="67" t="n">
        <v>2</v>
      </c>
      <c r="H4" s="86" t="n">
        <f aca="false">G4*F4</f>
        <v>1</v>
      </c>
      <c r="I4" s="98" t="n">
        <v>5</v>
      </c>
      <c r="J4" s="99" t="n">
        <f aca="false">H4*E4</f>
        <v>18</v>
      </c>
      <c r="K4" s="129" t="n">
        <v>130</v>
      </c>
      <c r="L4" s="130" t="n">
        <f aca="false">K4*J4</f>
        <v>2340</v>
      </c>
      <c r="M4" s="131" t="s">
        <v>167</v>
      </c>
      <c r="N4" s="125" t="n">
        <v>43185</v>
      </c>
      <c r="O4" s="9" t="n">
        <f aca="false">10-COUNTIF(P4:Y4,"х")</f>
        <v>10</v>
      </c>
      <c r="P4" s="76" t="n">
        <v>1</v>
      </c>
      <c r="Q4" s="76" t="n">
        <v>1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76" t="n">
        <v>1</v>
      </c>
      <c r="X4" s="76" t="n">
        <v>1</v>
      </c>
      <c r="Y4" s="76" t="n">
        <v>1</v>
      </c>
      <c r="Z4" s="126" t="n">
        <f aca="false">COUNTIF(P4:Y4,1)</f>
        <v>10</v>
      </c>
      <c r="AA4" s="91" t="n">
        <f aca="false">Z4/O4</f>
        <v>1</v>
      </c>
      <c r="AB4" s="103"/>
      <c r="AC4" s="19" t="str">
        <f aca="false">IF(OR(AND(E4&gt;0,AA4&gt;0),AND(E4=0,AA4=0)),"-","Что-то не так!")</f>
        <v>-</v>
      </c>
      <c r="AE4" s="115"/>
    </row>
    <row r="5" customFormat="false" ht="12.75" hidden="false" customHeight="true" outlineLevel="0" collapsed="false">
      <c r="A5" s="51" t="n">
        <v>311</v>
      </c>
      <c r="B5" s="9" t="s">
        <v>71</v>
      </c>
      <c r="C5" s="51" t="s">
        <v>1</v>
      </c>
      <c r="D5" s="128" t="s">
        <v>168</v>
      </c>
      <c r="E5" s="85" t="n">
        <f aca="false">NETWORKDAYS(Итого!C$2,Отчёт!C$2,Итого!C$3)</f>
        <v>18</v>
      </c>
      <c r="F5" s="68" t="n">
        <v>0.5</v>
      </c>
      <c r="G5" s="67" t="n">
        <v>2</v>
      </c>
      <c r="H5" s="86" t="n">
        <f aca="false">G5*F5</f>
        <v>1</v>
      </c>
      <c r="I5" s="98" t="n">
        <v>5</v>
      </c>
      <c r="J5" s="99" t="n">
        <f aca="false">H5*E5</f>
        <v>18</v>
      </c>
      <c r="K5" s="129" t="n">
        <v>130</v>
      </c>
      <c r="L5" s="130" t="n">
        <f aca="false">K5*J5</f>
        <v>2340</v>
      </c>
      <c r="M5" s="131" t="s">
        <v>169</v>
      </c>
      <c r="N5" s="125" t="n">
        <v>43185</v>
      </c>
      <c r="O5" s="9" t="n">
        <f aca="false">10-COUNTIF(P5:Y5,"х")</f>
        <v>8</v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s">
        <v>74</v>
      </c>
      <c r="V5" s="76" t="s">
        <v>74</v>
      </c>
      <c r="W5" s="76" t="n">
        <v>1</v>
      </c>
      <c r="X5" s="76" t="n">
        <v>1</v>
      </c>
      <c r="Y5" s="76" t="n">
        <v>1</v>
      </c>
      <c r="Z5" s="126" t="n">
        <f aca="false">COUNTIF(P5:Y5,1)</f>
        <v>8</v>
      </c>
      <c r="AA5" s="91" t="n">
        <f aca="false">Z5/O5</f>
        <v>1</v>
      </c>
      <c r="AB5" s="79"/>
      <c r="AC5" s="19" t="str">
        <f aca="false">IF(OR(AND(E5&gt;0,AA5&gt;0),AND(E5=0,AA5=0)),"-","Что-то не так!")</f>
        <v>-</v>
      </c>
      <c r="AE5" s="115"/>
    </row>
    <row r="6" customFormat="false" ht="12.75" hidden="false" customHeight="true" outlineLevel="0" collapsed="false">
      <c r="A6" s="51" t="n">
        <v>312</v>
      </c>
      <c r="B6" s="9" t="s">
        <v>71</v>
      </c>
      <c r="C6" s="51" t="s">
        <v>1</v>
      </c>
      <c r="D6" s="128" t="s">
        <v>170</v>
      </c>
      <c r="E6" s="85" t="n">
        <f aca="false">NETWORKDAYS(Итого!C$2,Отчёт!C$2,Итого!C$3)</f>
        <v>18</v>
      </c>
      <c r="F6" s="68" t="n">
        <v>0.5</v>
      </c>
      <c r="G6" s="67" t="n">
        <v>2</v>
      </c>
      <c r="H6" s="86" t="n">
        <f aca="false">G6*F6</f>
        <v>1</v>
      </c>
      <c r="I6" s="98" t="n">
        <v>5</v>
      </c>
      <c r="J6" s="99" t="n">
        <f aca="false">H6*E6</f>
        <v>18</v>
      </c>
      <c r="K6" s="129" t="n">
        <v>130</v>
      </c>
      <c r="L6" s="130" t="n">
        <f aca="false">K6*J6</f>
        <v>2340</v>
      </c>
      <c r="M6" s="131" t="s">
        <v>164</v>
      </c>
      <c r="N6" s="125" t="n">
        <v>43185</v>
      </c>
      <c r="O6" s="9" t="n">
        <f aca="false">10-COUNTIF(P6:Y6,"х")</f>
        <v>10</v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76" t="n">
        <v>1</v>
      </c>
      <c r="X6" s="76" t="n">
        <v>1</v>
      </c>
      <c r="Y6" s="76" t="n">
        <v>1</v>
      </c>
      <c r="Z6" s="126" t="n">
        <f aca="false">COUNTIF(P6:Y6,1)</f>
        <v>10</v>
      </c>
      <c r="AA6" s="91" t="n">
        <f aca="false">Z6/O6</f>
        <v>1</v>
      </c>
      <c r="AB6" s="79"/>
      <c r="AC6" s="19" t="str">
        <f aca="false">IF(OR(AND(E6&gt;0,AA6&gt;0),AND(E6=0,AA6=0)),"-","Что-то не так!")</f>
        <v>-</v>
      </c>
      <c r="AE6" s="115"/>
    </row>
    <row r="7" customFormat="false" ht="12.75" hidden="false" customHeight="true" outlineLevel="0" collapsed="false">
      <c r="A7" s="51" t="n">
        <v>313</v>
      </c>
      <c r="B7" s="9" t="s">
        <v>71</v>
      </c>
      <c r="C7" s="51" t="s">
        <v>1</v>
      </c>
      <c r="D7" s="128" t="s">
        <v>171</v>
      </c>
      <c r="E7" s="85" t="n">
        <f aca="false">NETWORKDAYS(Итого!C$2,Отчёт!C$2,Итого!C$3)</f>
        <v>18</v>
      </c>
      <c r="F7" s="68" t="n">
        <v>0.5</v>
      </c>
      <c r="G7" s="67" t="n">
        <v>2</v>
      </c>
      <c r="H7" s="86" t="n">
        <f aca="false">G7*F7</f>
        <v>1</v>
      </c>
      <c r="I7" s="98" t="n">
        <v>5</v>
      </c>
      <c r="J7" s="99" t="n">
        <f aca="false">H7*E7</f>
        <v>18</v>
      </c>
      <c r="K7" s="129" t="n">
        <v>130</v>
      </c>
      <c r="L7" s="132" t="n">
        <f aca="false">K7*J7</f>
        <v>2340</v>
      </c>
      <c r="M7" s="131" t="s">
        <v>164</v>
      </c>
      <c r="N7" s="125" t="n">
        <v>43185</v>
      </c>
      <c r="O7" s="9" t="n">
        <f aca="false">10-COUNTIF(P7:Y7,"х")</f>
        <v>10</v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76" t="n">
        <v>1</v>
      </c>
      <c r="X7" s="76" t="n">
        <v>1</v>
      </c>
      <c r="Y7" s="76" t="n">
        <v>1</v>
      </c>
      <c r="Z7" s="126" t="n">
        <f aca="false">COUNTIF(P7:Y7,1)</f>
        <v>10</v>
      </c>
      <c r="AA7" s="91" t="n">
        <f aca="false">Z7/O7</f>
        <v>1</v>
      </c>
      <c r="AB7" s="79"/>
      <c r="AC7" s="19" t="str">
        <f aca="false">IF(OR(AND(E7&gt;0,AA7&gt;0),AND(E7=0,AA7=0)),"-","Что-то не так!")</f>
        <v>-</v>
      </c>
      <c r="AE7" s="115"/>
    </row>
    <row r="8" customFormat="false" ht="12.75" hidden="false" customHeight="true" outlineLevel="0" collapsed="false">
      <c r="A8" s="51" t="n">
        <v>314</v>
      </c>
      <c r="B8" s="9" t="s">
        <v>71</v>
      </c>
      <c r="C8" s="51" t="s">
        <v>1</v>
      </c>
      <c r="D8" s="128" t="s">
        <v>172</v>
      </c>
      <c r="E8" s="85" t="n">
        <f aca="false">NETWORKDAYS(Итого!C$2,Отчёт!C$2,Итого!C$3)</f>
        <v>18</v>
      </c>
      <c r="F8" s="68" t="n">
        <v>0.5</v>
      </c>
      <c r="G8" s="67" t="n">
        <v>2</v>
      </c>
      <c r="H8" s="86" t="n">
        <f aca="false">G8*F8</f>
        <v>1</v>
      </c>
      <c r="I8" s="98" t="n">
        <v>5</v>
      </c>
      <c r="J8" s="99" t="n">
        <f aca="false">H8*E8</f>
        <v>18</v>
      </c>
      <c r="K8" s="129" t="n">
        <v>130</v>
      </c>
      <c r="L8" s="132" t="n">
        <f aca="false">K8*J8</f>
        <v>2340</v>
      </c>
      <c r="M8" s="131" t="s">
        <v>167</v>
      </c>
      <c r="N8" s="125" t="n">
        <v>43185</v>
      </c>
      <c r="O8" s="9" t="n">
        <f aca="false">10-COUNTIF(P8:Y8,"х")</f>
        <v>10</v>
      </c>
      <c r="P8" s="76" t="n">
        <v>1</v>
      </c>
      <c r="Q8" s="76" t="n">
        <v>1</v>
      </c>
      <c r="R8" s="76" t="n">
        <v>1</v>
      </c>
      <c r="S8" s="76" t="n">
        <v>1</v>
      </c>
      <c r="T8" s="76" t="n">
        <v>1</v>
      </c>
      <c r="U8" s="76" t="n">
        <v>1</v>
      </c>
      <c r="V8" s="76" t="n">
        <v>1</v>
      </c>
      <c r="W8" s="76" t="n">
        <v>1</v>
      </c>
      <c r="X8" s="76" t="n">
        <v>1</v>
      </c>
      <c r="Y8" s="76" t="n">
        <v>1</v>
      </c>
      <c r="Z8" s="126" t="n">
        <f aca="false">COUNTIF(P8:Y8,1)</f>
        <v>10</v>
      </c>
      <c r="AA8" s="91" t="n">
        <f aca="false">Z8/O8</f>
        <v>1</v>
      </c>
      <c r="AB8" s="79"/>
      <c r="AC8" s="19" t="str">
        <f aca="false">IF(OR(AND(E8&gt;0,AA8&gt;0),AND(E8=0,AA8=0)),"-","Что-то не так!")</f>
        <v>-</v>
      </c>
      <c r="AE8" s="115"/>
    </row>
    <row r="9" customFormat="false" ht="12.75" hidden="false" customHeight="true" outlineLevel="0" collapsed="false">
      <c r="A9" s="51" t="n">
        <v>316</v>
      </c>
      <c r="B9" s="9" t="s">
        <v>71</v>
      </c>
      <c r="C9" s="51" t="s">
        <v>1</v>
      </c>
      <c r="D9" s="128" t="s">
        <v>173</v>
      </c>
      <c r="E9" s="85" t="n">
        <f aca="false">NETWORKDAYS(Итого!C$2,Отчёт!C$2,Итого!C$3)</f>
        <v>18</v>
      </c>
      <c r="F9" s="68" t="n">
        <v>0.5</v>
      </c>
      <c r="G9" s="67" t="n">
        <v>2</v>
      </c>
      <c r="H9" s="86" t="n">
        <f aca="false">G9*F9</f>
        <v>1</v>
      </c>
      <c r="I9" s="98" t="n">
        <v>5</v>
      </c>
      <c r="J9" s="99" t="n">
        <f aca="false">H9*E9</f>
        <v>18</v>
      </c>
      <c r="K9" s="129" t="n">
        <v>130</v>
      </c>
      <c r="L9" s="132" t="n">
        <f aca="false">K9*J9</f>
        <v>2340</v>
      </c>
      <c r="M9" s="131" t="s">
        <v>164</v>
      </c>
      <c r="N9" s="125" t="n">
        <v>43185</v>
      </c>
      <c r="O9" s="9" t="n">
        <f aca="false">10-COUNTIF(P9:Y9,"х")</f>
        <v>10</v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n">
        <v>0</v>
      </c>
      <c r="W9" s="76" t="n">
        <v>1</v>
      </c>
      <c r="X9" s="76" t="n">
        <v>1</v>
      </c>
      <c r="Y9" s="76" t="n">
        <v>0</v>
      </c>
      <c r="Z9" s="126" t="n">
        <f aca="false">COUNTIF(P9:Y9,1)</f>
        <v>8</v>
      </c>
      <c r="AA9" s="91" t="n">
        <f aca="false">Z9/O9</f>
        <v>0.8</v>
      </c>
      <c r="AB9" s="79" t="s">
        <v>141</v>
      </c>
      <c r="AC9" s="19" t="str">
        <f aca="false">IF(OR(AND(E9&gt;0,AA9&gt;0),AND(E9=0,AA9=0)),"-","Что-то не так!")</f>
        <v>-</v>
      </c>
      <c r="AD9" s="19" t="s">
        <v>165</v>
      </c>
      <c r="AE9" s="115"/>
    </row>
    <row r="10" customFormat="false" ht="12.75" hidden="false" customHeight="true" outlineLevel="0" collapsed="false">
      <c r="A10" s="51" t="n">
        <v>317</v>
      </c>
      <c r="B10" s="9" t="s">
        <v>71</v>
      </c>
      <c r="C10" s="51" t="s">
        <v>1</v>
      </c>
      <c r="D10" s="128" t="s">
        <v>174</v>
      </c>
      <c r="E10" s="85" t="n">
        <f aca="false">NETWORKDAYS(Итого!C$2,Отчёт!C$2,Итого!C$3)</f>
        <v>18</v>
      </c>
      <c r="F10" s="68" t="n">
        <v>0.5</v>
      </c>
      <c r="G10" s="67" t="n">
        <v>2</v>
      </c>
      <c r="H10" s="86" t="n">
        <f aca="false">G10*F10</f>
        <v>1</v>
      </c>
      <c r="I10" s="98" t="n">
        <v>5</v>
      </c>
      <c r="J10" s="99" t="n">
        <f aca="false">H10*E10</f>
        <v>18</v>
      </c>
      <c r="K10" s="129" t="n">
        <v>130</v>
      </c>
      <c r="L10" s="132" t="n">
        <f aca="false">K10*J10</f>
        <v>2340</v>
      </c>
      <c r="M10" s="131" t="s">
        <v>164</v>
      </c>
      <c r="N10" s="125" t="n">
        <v>43185</v>
      </c>
      <c r="O10" s="9" t="n">
        <f aca="false">10-COUNTIF(P10:Y10,"х")</f>
        <v>10</v>
      </c>
      <c r="P10" s="76" t="n">
        <v>1</v>
      </c>
      <c r="Q10" s="76" t="n">
        <v>0</v>
      </c>
      <c r="R10" s="76" t="n">
        <v>1</v>
      </c>
      <c r="S10" s="76" t="n">
        <v>1</v>
      </c>
      <c r="T10" s="76" t="n">
        <v>1</v>
      </c>
      <c r="U10" s="76" t="n">
        <v>1</v>
      </c>
      <c r="V10" s="76" t="n">
        <v>1</v>
      </c>
      <c r="W10" s="76" t="n">
        <v>1</v>
      </c>
      <c r="X10" s="76" t="n">
        <v>1</v>
      </c>
      <c r="Y10" s="76" t="n">
        <v>1</v>
      </c>
      <c r="Z10" s="126" t="n">
        <f aca="false">COUNTIF(P10:Y10,1)</f>
        <v>9</v>
      </c>
      <c r="AA10" s="91" t="n">
        <f aca="false">Z10/O10</f>
        <v>0.9</v>
      </c>
      <c r="AB10" s="79" t="s">
        <v>175</v>
      </c>
      <c r="AC10" s="19" t="str">
        <f aca="false">IF(OR(AND(E10&gt;0,AA10&gt;0),AND(E10=0,AA10=0)),"-","Что-то не так!")</f>
        <v>-</v>
      </c>
      <c r="AE10" s="115"/>
    </row>
    <row r="11" customFormat="false" ht="12.75" hidden="false" customHeight="true" outlineLevel="0" collapsed="false">
      <c r="A11" s="51" t="n">
        <v>318</v>
      </c>
      <c r="B11" s="9" t="s">
        <v>71</v>
      </c>
      <c r="C11" s="51" t="s">
        <v>1</v>
      </c>
      <c r="D11" s="128" t="s">
        <v>176</v>
      </c>
      <c r="E11" s="85" t="n">
        <f aca="false">NETWORKDAYS(Итого!C$2,Отчёт!C$2,Итого!C$3)</f>
        <v>18</v>
      </c>
      <c r="F11" s="68" t="n">
        <v>0.5</v>
      </c>
      <c r="G11" s="67" t="n">
        <v>2</v>
      </c>
      <c r="H11" s="86" t="n">
        <f aca="false">G11*F11</f>
        <v>1</v>
      </c>
      <c r="I11" s="98" t="n">
        <v>5</v>
      </c>
      <c r="J11" s="99" t="n">
        <f aca="false">H11*E11</f>
        <v>18</v>
      </c>
      <c r="K11" s="129" t="n">
        <v>130</v>
      </c>
      <c r="L11" s="132" t="n">
        <f aca="false">K11*J11</f>
        <v>2340</v>
      </c>
      <c r="M11" s="131" t="s">
        <v>177</v>
      </c>
      <c r="N11" s="125" t="n">
        <v>43185</v>
      </c>
      <c r="O11" s="9" t="n">
        <f aca="false">10-COUNTIF(P11:Y11,"х")</f>
        <v>8</v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s">
        <v>74</v>
      </c>
      <c r="V11" s="76" t="s">
        <v>74</v>
      </c>
      <c r="W11" s="76" t="n">
        <v>1</v>
      </c>
      <c r="X11" s="76" t="n">
        <v>1</v>
      </c>
      <c r="Y11" s="76" t="n">
        <v>1</v>
      </c>
      <c r="Z11" s="126" t="n">
        <f aca="false">COUNTIF(P11:Y11,1)</f>
        <v>8</v>
      </c>
      <c r="AA11" s="91" t="n">
        <f aca="false">Z11/O11</f>
        <v>1</v>
      </c>
      <c r="AB11" s="104"/>
      <c r="AC11" s="19" t="str">
        <f aca="false">IF(OR(AND(E11&gt;0,AA11&gt;0),AND(E11=0,AA11=0)),"-","Что-то не так!")</f>
        <v>-</v>
      </c>
      <c r="AE11" s="115"/>
    </row>
    <row r="12" customFormat="false" ht="12.75" hidden="false" customHeight="true" outlineLevel="0" collapsed="false">
      <c r="A12" s="51" t="n">
        <v>18</v>
      </c>
      <c r="B12" s="9" t="s">
        <v>71</v>
      </c>
      <c r="C12" s="51" t="s">
        <v>32</v>
      </c>
      <c r="D12" s="128" t="s">
        <v>178</v>
      </c>
      <c r="E12" s="85" t="n">
        <f aca="false">NETWORKDAYS(Итого!C$2,Отчёт!C$2,Итого!C$3)</f>
        <v>18</v>
      </c>
      <c r="F12" s="68" t="n">
        <v>0.5</v>
      </c>
      <c r="G12" s="67" t="n">
        <v>2</v>
      </c>
      <c r="H12" s="86" t="n">
        <f aca="false">G12*F12</f>
        <v>1</v>
      </c>
      <c r="I12" s="98" t="n">
        <v>5</v>
      </c>
      <c r="J12" s="99" t="n">
        <f aca="false">H12*E12</f>
        <v>18</v>
      </c>
      <c r="K12" s="129" t="n">
        <v>130</v>
      </c>
      <c r="L12" s="132" t="n">
        <f aca="false">K12*J12</f>
        <v>2340</v>
      </c>
      <c r="M12" s="133"/>
      <c r="N12" s="125" t="n">
        <v>43185</v>
      </c>
      <c r="O12" s="9" t="n">
        <f aca="false">7-COUNTIF(P12:Y12,"х")</f>
        <v>7</v>
      </c>
      <c r="P12" s="76" t="n">
        <v>1</v>
      </c>
      <c r="Q12" s="76" t="n">
        <v>1</v>
      </c>
      <c r="R12" s="76" t="n">
        <v>1</v>
      </c>
      <c r="S12" s="76" t="n">
        <v>1</v>
      </c>
      <c r="T12" s="76" t="n">
        <v>1</v>
      </c>
      <c r="U12" s="76" t="n">
        <v>1</v>
      </c>
      <c r="V12" s="76" t="n">
        <v>1</v>
      </c>
      <c r="W12" s="76"/>
      <c r="X12" s="76"/>
      <c r="Y12" s="76"/>
      <c r="Z12" s="126" t="n">
        <f aca="false">COUNTIF(P12:V12,1)</f>
        <v>7</v>
      </c>
      <c r="AA12" s="91" t="n">
        <f aca="false">Z12/O12</f>
        <v>1</v>
      </c>
      <c r="AB12" s="79"/>
      <c r="AC12" s="19" t="str">
        <f aca="false">IF(OR(AND(E12&gt;0,AA12&gt;0),AND(E12=0,AA12=0)),"-","Что-то не так!")</f>
        <v>-</v>
      </c>
      <c r="AE12" s="115"/>
    </row>
    <row r="13" customFormat="false" ht="12.75" hidden="false" customHeight="true" outlineLevel="0" collapsed="false">
      <c r="A13" s="51" t="n">
        <v>19</v>
      </c>
      <c r="B13" s="9" t="s">
        <v>71</v>
      </c>
      <c r="C13" s="51" t="s">
        <v>32</v>
      </c>
      <c r="D13" s="128" t="s">
        <v>179</v>
      </c>
      <c r="E13" s="85" t="n">
        <f aca="false">NETWORKDAYS(Итого!C$2,Отчёт!C$2,Итого!C$3)</f>
        <v>18</v>
      </c>
      <c r="F13" s="68" t="n">
        <v>0.5</v>
      </c>
      <c r="G13" s="67" t="n">
        <v>2</v>
      </c>
      <c r="H13" s="86" t="n">
        <f aca="false">G13*F13</f>
        <v>1</v>
      </c>
      <c r="I13" s="98" t="n">
        <v>5</v>
      </c>
      <c r="J13" s="99" t="n">
        <f aca="false">H13*E13</f>
        <v>18</v>
      </c>
      <c r="K13" s="129" t="n">
        <v>130</v>
      </c>
      <c r="L13" s="132" t="n">
        <f aca="false">K13*J13</f>
        <v>2340</v>
      </c>
      <c r="M13" s="133"/>
      <c r="N13" s="125" t="n">
        <v>43185</v>
      </c>
      <c r="O13" s="9" t="n">
        <f aca="false">7-COUNTIF(P13:Y13,"х")</f>
        <v>7</v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n">
        <v>1</v>
      </c>
      <c r="V13" s="76" t="n">
        <v>1</v>
      </c>
      <c r="W13" s="76"/>
      <c r="X13" s="76"/>
      <c r="Y13" s="76"/>
      <c r="Z13" s="126" t="n">
        <f aca="false">COUNTIF(P13:V13,1)</f>
        <v>7</v>
      </c>
      <c r="AA13" s="91" t="n">
        <f aca="false">Z13/O13</f>
        <v>1</v>
      </c>
      <c r="AB13" s="79"/>
      <c r="AC13" s="19" t="str">
        <f aca="false">IF(OR(AND(E13&gt;0,AA13&gt;0),AND(E13=0,AA13=0)),"-","Что-то не так!")</f>
        <v>-</v>
      </c>
      <c r="AE13" s="115"/>
    </row>
    <row r="14" customFormat="false" ht="12.75" hidden="false" customHeight="true" outlineLevel="0" collapsed="false">
      <c r="A14" s="51" t="n">
        <v>20</v>
      </c>
      <c r="B14" s="9" t="s">
        <v>71</v>
      </c>
      <c r="C14" s="51" t="s">
        <v>32</v>
      </c>
      <c r="D14" s="128" t="s">
        <v>180</v>
      </c>
      <c r="E14" s="85" t="n">
        <f aca="false">NETWORKDAYS(Итого!C$2,Отчёт!C$2,Итого!C$3)</f>
        <v>18</v>
      </c>
      <c r="F14" s="68" t="n">
        <v>0.5</v>
      </c>
      <c r="G14" s="67" t="n">
        <v>2</v>
      </c>
      <c r="H14" s="86" t="n">
        <f aca="false">G14*F14</f>
        <v>1</v>
      </c>
      <c r="I14" s="98" t="n">
        <v>5</v>
      </c>
      <c r="J14" s="99" t="n">
        <f aca="false">H14*E14</f>
        <v>18</v>
      </c>
      <c r="K14" s="129" t="n">
        <v>130</v>
      </c>
      <c r="L14" s="130" t="n">
        <f aca="false">K14*J14</f>
        <v>2340</v>
      </c>
      <c r="M14" s="133"/>
      <c r="N14" s="125" t="n">
        <v>43185</v>
      </c>
      <c r="O14" s="9" t="n">
        <f aca="false">7-COUNTIF(P14:Y14,"х")</f>
        <v>7</v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0</v>
      </c>
      <c r="U14" s="76" t="n">
        <v>1</v>
      </c>
      <c r="V14" s="76" t="n">
        <v>1</v>
      </c>
      <c r="W14" s="76"/>
      <c r="X14" s="76"/>
      <c r="Y14" s="76"/>
      <c r="Z14" s="126" t="n">
        <f aca="false">COUNTIF(P14:V14,1)</f>
        <v>6</v>
      </c>
      <c r="AA14" s="91" t="n">
        <f aca="false">Z14/O14</f>
        <v>0.857142857142857</v>
      </c>
      <c r="AB14" s="79" t="s">
        <v>141</v>
      </c>
      <c r="AC14" s="19" t="str">
        <f aca="false">IF(OR(AND(E14&gt;0,AA14&gt;0),AND(E14=0,AA14=0)),"-","Что-то не так!")</f>
        <v>-</v>
      </c>
      <c r="AE14" s="115"/>
    </row>
    <row r="15" customFormat="false" ht="12.75" hidden="false" customHeight="true" outlineLevel="0" collapsed="false">
      <c r="A15" s="51" t="n">
        <v>21</v>
      </c>
      <c r="B15" s="9" t="s">
        <v>71</v>
      </c>
      <c r="C15" s="51" t="s">
        <v>32</v>
      </c>
      <c r="D15" s="128" t="s">
        <v>181</v>
      </c>
      <c r="E15" s="85" t="n">
        <f aca="false">NETWORKDAYS(Итого!C$2,Отчёт!C$2,Итого!C$3)</f>
        <v>18</v>
      </c>
      <c r="F15" s="68" t="n">
        <v>0.5</v>
      </c>
      <c r="G15" s="67" t="n">
        <v>2</v>
      </c>
      <c r="H15" s="86" t="n">
        <f aca="false">G15*F15</f>
        <v>1</v>
      </c>
      <c r="I15" s="98" t="n">
        <v>5</v>
      </c>
      <c r="J15" s="99" t="n">
        <f aca="false">H15*E15</f>
        <v>18</v>
      </c>
      <c r="K15" s="129" t="n">
        <v>130</v>
      </c>
      <c r="L15" s="130" t="n">
        <f aca="false">K15*J15</f>
        <v>2340</v>
      </c>
      <c r="M15" s="133"/>
      <c r="N15" s="125" t="n">
        <v>43185</v>
      </c>
      <c r="O15" s="9" t="n">
        <f aca="false">7-COUNTIF(P15:Y15,"х")</f>
        <v>5</v>
      </c>
      <c r="P15" s="76" t="n">
        <v>1</v>
      </c>
      <c r="Q15" s="76" t="n">
        <v>1</v>
      </c>
      <c r="R15" s="76" t="n">
        <v>1</v>
      </c>
      <c r="S15" s="76" t="n">
        <v>1</v>
      </c>
      <c r="T15" s="76" t="n">
        <v>1</v>
      </c>
      <c r="U15" s="76" t="s">
        <v>74</v>
      </c>
      <c r="V15" s="76" t="s">
        <v>74</v>
      </c>
      <c r="W15" s="76"/>
      <c r="X15" s="76"/>
      <c r="Y15" s="76"/>
      <c r="Z15" s="126" t="n">
        <f aca="false">COUNTIF(P15:V15,1)</f>
        <v>5</v>
      </c>
      <c r="AA15" s="91" t="n">
        <f aca="false">Z15/O15</f>
        <v>1</v>
      </c>
      <c r="AB15" s="79" t="s">
        <v>182</v>
      </c>
      <c r="AC15" s="19" t="str">
        <f aca="false">IF(OR(AND(E15&gt;0,AA15&gt;0),AND(E15=0,AA15=0)),"-","Что-то не так!")</f>
        <v>-</v>
      </c>
      <c r="AE15" s="115"/>
    </row>
    <row r="16" customFormat="false" ht="12.75" hidden="false" customHeight="true" outlineLevel="0" collapsed="false">
      <c r="A16" s="51" t="n">
        <v>22</v>
      </c>
      <c r="B16" s="9" t="s">
        <v>71</v>
      </c>
      <c r="C16" s="51" t="s">
        <v>32</v>
      </c>
      <c r="D16" s="128" t="s">
        <v>183</v>
      </c>
      <c r="E16" s="85" t="n">
        <f aca="false">NETWORKDAYS(Итого!C$2,Отчёт!C$2,Итого!C$3)</f>
        <v>18</v>
      </c>
      <c r="F16" s="68" t="n">
        <v>0.5</v>
      </c>
      <c r="G16" s="67" t="n">
        <v>2</v>
      </c>
      <c r="H16" s="86" t="n">
        <f aca="false">G16*F16</f>
        <v>1</v>
      </c>
      <c r="I16" s="98" t="n">
        <v>5</v>
      </c>
      <c r="J16" s="99" t="n">
        <f aca="false">H16*E16</f>
        <v>18</v>
      </c>
      <c r="K16" s="129" t="n">
        <v>130</v>
      </c>
      <c r="L16" s="130" t="n">
        <f aca="false">K16*J16</f>
        <v>2340</v>
      </c>
      <c r="M16" s="133"/>
      <c r="N16" s="125" t="n">
        <v>43185</v>
      </c>
      <c r="O16" s="9" t="n">
        <f aca="false">7-COUNTIF(P16:Y16,"х")</f>
        <v>5</v>
      </c>
      <c r="P16" s="76" t="n">
        <v>1</v>
      </c>
      <c r="Q16" s="76" t="n">
        <v>1</v>
      </c>
      <c r="R16" s="76" t="n">
        <v>1</v>
      </c>
      <c r="S16" s="76" t="n">
        <v>1</v>
      </c>
      <c r="T16" s="76" t="n">
        <v>1</v>
      </c>
      <c r="U16" s="76" t="s">
        <v>74</v>
      </c>
      <c r="V16" s="76" t="s">
        <v>74</v>
      </c>
      <c r="W16" s="76"/>
      <c r="X16" s="76"/>
      <c r="Y16" s="76"/>
      <c r="Z16" s="126" t="n">
        <f aca="false">COUNTIF(P16:V16,1)</f>
        <v>5</v>
      </c>
      <c r="AA16" s="91" t="n">
        <f aca="false">Z16/O16</f>
        <v>1</v>
      </c>
      <c r="AB16" s="79" t="s">
        <v>182</v>
      </c>
      <c r="AC16" s="19" t="str">
        <f aca="false">IF(OR(AND(E16&gt;0,AA16&gt;0),AND(E16=0,AA16=0)),"-","Что-то не так!")</f>
        <v>-</v>
      </c>
      <c r="AE16" s="115"/>
    </row>
    <row r="17" customFormat="false" ht="12.75" hidden="false" customHeight="true" outlineLevel="0" collapsed="false">
      <c r="A17" s="51" t="n">
        <v>23</v>
      </c>
      <c r="B17" s="9" t="s">
        <v>71</v>
      </c>
      <c r="C17" s="51" t="s">
        <v>32</v>
      </c>
      <c r="D17" s="128" t="s">
        <v>184</v>
      </c>
      <c r="E17" s="85" t="n">
        <f aca="false">NETWORKDAYS(Итого!C$2,Отчёт!C$2,Итого!C$3)</f>
        <v>18</v>
      </c>
      <c r="F17" s="68" t="n">
        <v>0.5</v>
      </c>
      <c r="G17" s="67" t="n">
        <v>2</v>
      </c>
      <c r="H17" s="86" t="n">
        <f aca="false">G17*F17</f>
        <v>1</v>
      </c>
      <c r="I17" s="98" t="n">
        <v>5</v>
      </c>
      <c r="J17" s="99" t="n">
        <f aca="false">H17*E17</f>
        <v>18</v>
      </c>
      <c r="K17" s="129" t="n">
        <v>130</v>
      </c>
      <c r="L17" s="130" t="n">
        <f aca="false">K17*J17</f>
        <v>2340</v>
      </c>
      <c r="M17" s="133"/>
      <c r="N17" s="125" t="n">
        <v>43185</v>
      </c>
      <c r="O17" s="9" t="n">
        <f aca="false">7-COUNTIF(P17:Y17,"х")</f>
        <v>5</v>
      </c>
      <c r="P17" s="76" t="n">
        <v>1</v>
      </c>
      <c r="Q17" s="76" t="n">
        <v>1</v>
      </c>
      <c r="R17" s="76" t="n">
        <v>1</v>
      </c>
      <c r="S17" s="76" t="n">
        <v>1</v>
      </c>
      <c r="T17" s="76" t="n">
        <v>1</v>
      </c>
      <c r="U17" s="76" t="s">
        <v>74</v>
      </c>
      <c r="V17" s="76" t="s">
        <v>74</v>
      </c>
      <c r="W17" s="76"/>
      <c r="X17" s="76"/>
      <c r="Y17" s="76"/>
      <c r="Z17" s="126" t="n">
        <f aca="false">COUNTIF(P17:V17,1)</f>
        <v>5</v>
      </c>
      <c r="AA17" s="91" t="n">
        <f aca="false">Z17/O17</f>
        <v>1</v>
      </c>
      <c r="AB17" s="79" t="s">
        <v>182</v>
      </c>
      <c r="AC17" s="19" t="str">
        <f aca="false">IF(OR(AND(E17&gt;0,AA17&gt;0),AND(E17=0,AA17=0)),"-","Что-то не так!")</f>
        <v>-</v>
      </c>
      <c r="AE17" s="115"/>
    </row>
    <row r="18" customFormat="false" ht="12.75" hidden="false" customHeight="true" outlineLevel="0" collapsed="false">
      <c r="A18" s="51" t="n">
        <v>24</v>
      </c>
      <c r="B18" s="9" t="s">
        <v>71</v>
      </c>
      <c r="C18" s="51" t="s">
        <v>32</v>
      </c>
      <c r="D18" s="128" t="s">
        <v>185</v>
      </c>
      <c r="E18" s="85" t="n">
        <f aca="false">NETWORKDAYS(Итого!C$2,Отчёт!C$2,Итого!C$3)</f>
        <v>18</v>
      </c>
      <c r="F18" s="68" t="n">
        <v>0.5</v>
      </c>
      <c r="G18" s="67" t="n">
        <v>2</v>
      </c>
      <c r="H18" s="86" t="n">
        <f aca="false">G18*F18</f>
        <v>1</v>
      </c>
      <c r="I18" s="98" t="n">
        <v>5</v>
      </c>
      <c r="J18" s="99" t="n">
        <f aca="false">H18*E18</f>
        <v>18</v>
      </c>
      <c r="K18" s="129" t="n">
        <v>130</v>
      </c>
      <c r="L18" s="130" t="n">
        <f aca="false">K18*J18</f>
        <v>2340</v>
      </c>
      <c r="M18" s="133"/>
      <c r="N18" s="125" t="n">
        <v>43185</v>
      </c>
      <c r="O18" s="9" t="n">
        <f aca="false">7-COUNTIF(P18:Y18,"х")</f>
        <v>7</v>
      </c>
      <c r="P18" s="76" t="n">
        <v>1</v>
      </c>
      <c r="Q18" s="76" t="n">
        <v>1</v>
      </c>
      <c r="R18" s="76" t="n">
        <v>0</v>
      </c>
      <c r="S18" s="76" t="n">
        <v>1</v>
      </c>
      <c r="T18" s="76" t="n">
        <v>1</v>
      </c>
      <c r="U18" s="76" t="n">
        <v>1</v>
      </c>
      <c r="V18" s="76" t="n">
        <v>1</v>
      </c>
      <c r="W18" s="76"/>
      <c r="X18" s="76"/>
      <c r="Y18" s="76"/>
      <c r="Z18" s="126" t="n">
        <f aca="false">COUNTIF(P18:V18,1)</f>
        <v>6</v>
      </c>
      <c r="AA18" s="91" t="n">
        <f aca="false">Z18/O18</f>
        <v>0.857142857142857</v>
      </c>
      <c r="AB18" s="79" t="s">
        <v>104</v>
      </c>
      <c r="AC18" s="19" t="str">
        <f aca="false">IF(OR(AND(E18&gt;0,AA18&gt;0),AND(E18=0,AA18=0)),"-","Что-то не так!")</f>
        <v>-</v>
      </c>
      <c r="AE18" s="115"/>
    </row>
    <row r="19" customFormat="false" ht="12.75" hidden="false" customHeight="true" outlineLevel="0" collapsed="false">
      <c r="A19" s="51" t="n">
        <v>25</v>
      </c>
      <c r="B19" s="9" t="s">
        <v>71</v>
      </c>
      <c r="C19" s="51" t="s">
        <v>32</v>
      </c>
      <c r="D19" s="128" t="s">
        <v>186</v>
      </c>
      <c r="E19" s="85" t="n">
        <f aca="false">NETWORKDAYS(Итого!C$2,Отчёт!C$2,Итого!C$3)</f>
        <v>18</v>
      </c>
      <c r="F19" s="68" t="n">
        <v>0.5</v>
      </c>
      <c r="G19" s="67" t="n">
        <v>2</v>
      </c>
      <c r="H19" s="86" t="n">
        <f aca="false">G19*F19</f>
        <v>1</v>
      </c>
      <c r="I19" s="98" t="n">
        <v>5</v>
      </c>
      <c r="J19" s="99" t="n">
        <f aca="false">H19*E19</f>
        <v>18</v>
      </c>
      <c r="K19" s="129" t="n">
        <v>130</v>
      </c>
      <c r="L19" s="130" t="n">
        <f aca="false">K19*J19</f>
        <v>2340</v>
      </c>
      <c r="M19" s="133"/>
      <c r="N19" s="125" t="n">
        <v>43185</v>
      </c>
      <c r="O19" s="9" t="n">
        <f aca="false">7-COUNTIF(P19:Y19,"х")</f>
        <v>7</v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n">
        <v>1</v>
      </c>
      <c r="W19" s="76"/>
      <c r="X19" s="76"/>
      <c r="Y19" s="76"/>
      <c r="Z19" s="126" t="n">
        <f aca="false">COUNTIF(P19:V19,1)</f>
        <v>7</v>
      </c>
      <c r="AA19" s="91" t="n">
        <f aca="false">Z19/O19</f>
        <v>1</v>
      </c>
      <c r="AB19" s="79"/>
      <c r="AC19" s="19" t="str">
        <f aca="false">IF(OR(AND(E19&gt;0,AA19&gt;0),AND(E19=0,AA19=0)),"-","Что-то не так!")</f>
        <v>-</v>
      </c>
      <c r="AE19" s="115"/>
    </row>
    <row r="20" customFormat="false" ht="12.75" hidden="false" customHeight="true" outlineLevel="0" collapsed="false">
      <c r="A20" s="51" t="n">
        <v>26</v>
      </c>
      <c r="B20" s="9" t="s">
        <v>71</v>
      </c>
      <c r="C20" s="51" t="s">
        <v>32</v>
      </c>
      <c r="D20" s="128" t="s">
        <v>187</v>
      </c>
      <c r="E20" s="85" t="n">
        <f aca="false">NETWORKDAYS(Итого!C$2,Отчёт!C$2,Итого!C$3)</f>
        <v>18</v>
      </c>
      <c r="F20" s="68" t="n">
        <v>0.5</v>
      </c>
      <c r="G20" s="67" t="n">
        <v>2</v>
      </c>
      <c r="H20" s="86" t="n">
        <f aca="false">G20*F20</f>
        <v>1</v>
      </c>
      <c r="I20" s="98" t="n">
        <v>5</v>
      </c>
      <c r="J20" s="99" t="n">
        <f aca="false">H20*E20</f>
        <v>18</v>
      </c>
      <c r="K20" s="129" t="n">
        <v>130</v>
      </c>
      <c r="L20" s="130" t="n">
        <f aca="false">K20*J20</f>
        <v>2340</v>
      </c>
      <c r="M20" s="133"/>
      <c r="N20" s="125" t="n">
        <v>43185</v>
      </c>
      <c r="O20" s="9" t="n">
        <f aca="false">7-COUNTIF(P20:Y20,"х")</f>
        <v>7</v>
      </c>
      <c r="P20" s="76" t="n">
        <v>1</v>
      </c>
      <c r="Q20" s="76" t="n">
        <v>1</v>
      </c>
      <c r="R20" s="76" t="n">
        <v>1</v>
      </c>
      <c r="S20" s="76" t="n">
        <v>1</v>
      </c>
      <c r="T20" s="76" t="n">
        <v>1</v>
      </c>
      <c r="U20" s="76" t="n">
        <v>1</v>
      </c>
      <c r="V20" s="76" t="n">
        <v>0</v>
      </c>
      <c r="W20" s="76"/>
      <c r="X20" s="76"/>
      <c r="Y20" s="76"/>
      <c r="Z20" s="126" t="n">
        <f aca="false">COUNTIF(P20:V20,1)</f>
        <v>6</v>
      </c>
      <c r="AA20" s="91" t="n">
        <f aca="false">Z20/O20</f>
        <v>0.857142857142857</v>
      </c>
      <c r="AB20" s="79" t="s">
        <v>188</v>
      </c>
      <c r="AC20" s="19" t="str">
        <f aca="false">IF(OR(AND(E20&gt;0,AA20&gt;0),AND(E20=0,AA20=0)),"-","Что-то не так!")</f>
        <v>-</v>
      </c>
      <c r="AE20" s="115"/>
    </row>
    <row r="21" customFormat="false" ht="12.75" hidden="false" customHeight="true" outlineLevel="0" collapsed="false">
      <c r="A21" s="51" t="n">
        <v>27</v>
      </c>
      <c r="B21" s="9" t="s">
        <v>71</v>
      </c>
      <c r="C21" s="51" t="s">
        <v>32</v>
      </c>
      <c r="D21" s="128" t="s">
        <v>189</v>
      </c>
      <c r="E21" s="85" t="n">
        <f aca="false">NETWORKDAYS(Итого!C$2,Отчёт!C$2,Итого!C$3)</f>
        <v>18</v>
      </c>
      <c r="F21" s="68" t="n">
        <v>0.5</v>
      </c>
      <c r="G21" s="67" t="n">
        <v>2</v>
      </c>
      <c r="H21" s="86" t="n">
        <f aca="false">G21*F21</f>
        <v>1</v>
      </c>
      <c r="I21" s="98" t="n">
        <v>5</v>
      </c>
      <c r="J21" s="99" t="n">
        <f aca="false">H21*E21</f>
        <v>18</v>
      </c>
      <c r="K21" s="129" t="n">
        <v>130</v>
      </c>
      <c r="L21" s="130" t="n">
        <f aca="false">K21*J21</f>
        <v>2340</v>
      </c>
      <c r="M21" s="133"/>
      <c r="N21" s="125" t="n">
        <v>43185</v>
      </c>
      <c r="O21" s="9" t="n">
        <f aca="false">7-COUNTIF(P21:Y21,"х")</f>
        <v>7</v>
      </c>
      <c r="P21" s="76" t="n">
        <v>1</v>
      </c>
      <c r="Q21" s="76" t="n">
        <v>1</v>
      </c>
      <c r="R21" s="76" t="n">
        <v>1</v>
      </c>
      <c r="S21" s="76" t="n">
        <v>1</v>
      </c>
      <c r="T21" s="76" t="n">
        <v>1</v>
      </c>
      <c r="U21" s="76" t="n">
        <v>1</v>
      </c>
      <c r="V21" s="76" t="n">
        <v>1</v>
      </c>
      <c r="W21" s="76"/>
      <c r="X21" s="76"/>
      <c r="Y21" s="76"/>
      <c r="Z21" s="126" t="n">
        <f aca="false">COUNTIF(P21:V21,1)</f>
        <v>7</v>
      </c>
      <c r="AA21" s="91" t="n">
        <f aca="false">Z21/O21</f>
        <v>1</v>
      </c>
      <c r="AB21" s="79"/>
      <c r="AC21" s="19" t="str">
        <f aca="false">IF(OR(AND(E21&gt;0,AA21&gt;0),AND(E21=0,AA21=0)),"-","Что-то не так!")</f>
        <v>-</v>
      </c>
      <c r="AE21" s="115"/>
    </row>
    <row r="22" customFormat="false" ht="12.75" hidden="false" customHeight="true" outlineLevel="0" collapsed="false">
      <c r="A22" s="51" t="n">
        <v>28</v>
      </c>
      <c r="B22" s="9" t="s">
        <v>71</v>
      </c>
      <c r="C22" s="51" t="s">
        <v>32</v>
      </c>
      <c r="D22" s="128" t="s">
        <v>190</v>
      </c>
      <c r="E22" s="85" t="n">
        <f aca="false">NETWORKDAYS(Итого!C$2,Отчёт!C$2,Итого!C$3)</f>
        <v>18</v>
      </c>
      <c r="F22" s="68" t="n">
        <v>0.5</v>
      </c>
      <c r="G22" s="67" t="n">
        <v>2</v>
      </c>
      <c r="H22" s="86" t="n">
        <f aca="false">G22*F22</f>
        <v>1</v>
      </c>
      <c r="I22" s="98" t="n">
        <v>5</v>
      </c>
      <c r="J22" s="99" t="n">
        <f aca="false">H22*E22</f>
        <v>18</v>
      </c>
      <c r="K22" s="129" t="n">
        <v>130</v>
      </c>
      <c r="L22" s="130" t="n">
        <f aca="false">K22*J22</f>
        <v>2340</v>
      </c>
      <c r="M22" s="133"/>
      <c r="N22" s="125" t="n">
        <v>43185</v>
      </c>
      <c r="O22" s="9" t="n">
        <f aca="false">7-COUNTIF(P22:Y22,"х")</f>
        <v>7</v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1</v>
      </c>
      <c r="V22" s="76" t="n">
        <v>1</v>
      </c>
      <c r="W22" s="76"/>
      <c r="X22" s="76"/>
      <c r="Y22" s="76"/>
      <c r="Z22" s="126" t="n">
        <f aca="false">COUNTIF(P22:V22,1)</f>
        <v>7</v>
      </c>
      <c r="AA22" s="91" t="n">
        <f aca="false">Z22/O22</f>
        <v>1</v>
      </c>
      <c r="AB22" s="79"/>
      <c r="AC22" s="19" t="str">
        <f aca="false">IF(OR(AND(E22&gt;0,AA22&gt;0),AND(E22=0,AA22=0)),"-","Что-то не так!")</f>
        <v>-</v>
      </c>
      <c r="AE22" s="115"/>
    </row>
    <row r="23" customFormat="false" ht="12.75" hidden="false" customHeight="true" outlineLevel="0" collapsed="false">
      <c r="A23" s="51" t="n">
        <v>29</v>
      </c>
      <c r="B23" s="9" t="s">
        <v>71</v>
      </c>
      <c r="C23" s="51" t="s">
        <v>32</v>
      </c>
      <c r="D23" s="128" t="s">
        <v>191</v>
      </c>
      <c r="E23" s="85" t="n">
        <f aca="false">NETWORKDAYS(Итого!C$2,Отчёт!C$2,Итого!C$3)</f>
        <v>18</v>
      </c>
      <c r="F23" s="68" t="n">
        <v>0.5</v>
      </c>
      <c r="G23" s="67" t="n">
        <v>2</v>
      </c>
      <c r="H23" s="86" t="n">
        <f aca="false">G23*F23</f>
        <v>1</v>
      </c>
      <c r="I23" s="98" t="n">
        <v>5</v>
      </c>
      <c r="J23" s="99" t="n">
        <f aca="false">H23*E23</f>
        <v>18</v>
      </c>
      <c r="K23" s="129" t="n">
        <v>130</v>
      </c>
      <c r="L23" s="130" t="n">
        <f aca="false">K23*J23</f>
        <v>2340</v>
      </c>
      <c r="M23" s="133"/>
      <c r="N23" s="125" t="n">
        <v>43185</v>
      </c>
      <c r="O23" s="9" t="n">
        <f aca="false">7-COUNTIF(P23:Y23,"х")</f>
        <v>5</v>
      </c>
      <c r="P23" s="76" t="n">
        <v>0</v>
      </c>
      <c r="Q23" s="76" t="n">
        <v>1</v>
      </c>
      <c r="R23" s="76" t="n">
        <v>1</v>
      </c>
      <c r="S23" s="76" t="n">
        <v>0</v>
      </c>
      <c r="T23" s="76" t="n">
        <v>1</v>
      </c>
      <c r="U23" s="76" t="s">
        <v>74</v>
      </c>
      <c r="V23" s="76" t="s">
        <v>74</v>
      </c>
      <c r="W23" s="76"/>
      <c r="X23" s="76"/>
      <c r="Y23" s="76"/>
      <c r="Z23" s="126" t="n">
        <f aca="false">COUNTIF(P23:V23,1)</f>
        <v>3</v>
      </c>
      <c r="AA23" s="91" t="n">
        <f aca="false">Z23/O23</f>
        <v>0.6</v>
      </c>
      <c r="AB23" s="79" t="s">
        <v>192</v>
      </c>
      <c r="AC23" s="19" t="str">
        <f aca="false">IF(OR(AND(E23&gt;0,AA23&gt;0),AND(E23=0,AA23=0)),"-","Что-то не так!")</f>
        <v>-</v>
      </c>
      <c r="AE23" s="115"/>
    </row>
    <row r="24" customFormat="false" ht="12.75" hidden="false" customHeight="true" outlineLevel="0" collapsed="false">
      <c r="A24" s="51" t="n">
        <v>30</v>
      </c>
      <c r="B24" s="9" t="s">
        <v>71</v>
      </c>
      <c r="C24" s="51" t="s">
        <v>32</v>
      </c>
      <c r="D24" s="128" t="s">
        <v>193</v>
      </c>
      <c r="E24" s="85" t="n">
        <f aca="false">NETWORKDAYS(Итого!C$2,Отчёт!C$2,Итого!C$3)</f>
        <v>18</v>
      </c>
      <c r="F24" s="68" t="n">
        <v>0.5</v>
      </c>
      <c r="G24" s="67" t="n">
        <v>2</v>
      </c>
      <c r="H24" s="86" t="n">
        <f aca="false">G24*F24</f>
        <v>1</v>
      </c>
      <c r="I24" s="98" t="n">
        <v>5</v>
      </c>
      <c r="J24" s="99" t="n">
        <f aca="false">H24*E24</f>
        <v>18</v>
      </c>
      <c r="K24" s="129" t="n">
        <v>130</v>
      </c>
      <c r="L24" s="130" t="n">
        <f aca="false">K24*J24</f>
        <v>2340</v>
      </c>
      <c r="M24" s="133"/>
      <c r="N24" s="125" t="n">
        <v>43185</v>
      </c>
      <c r="O24" s="9" t="n">
        <f aca="false">7-COUNTIF(P24:Y24,"х")</f>
        <v>5</v>
      </c>
      <c r="P24" s="76" t="n">
        <v>1</v>
      </c>
      <c r="Q24" s="76" t="n">
        <v>1</v>
      </c>
      <c r="R24" s="76" t="n">
        <v>1</v>
      </c>
      <c r="S24" s="76" t="n">
        <v>1</v>
      </c>
      <c r="T24" s="76" t="n">
        <v>1</v>
      </c>
      <c r="U24" s="76" t="s">
        <v>74</v>
      </c>
      <c r="V24" s="76" t="s">
        <v>74</v>
      </c>
      <c r="W24" s="76"/>
      <c r="X24" s="76"/>
      <c r="Y24" s="76"/>
      <c r="Z24" s="126" t="n">
        <f aca="false">COUNTIF(P24:V24,1)</f>
        <v>5</v>
      </c>
      <c r="AA24" s="91" t="n">
        <f aca="false">Z24/O24</f>
        <v>1</v>
      </c>
      <c r="AB24" s="79"/>
      <c r="AC24" s="19" t="str">
        <f aca="false">IF(OR(AND(E24&gt;0,AA24&gt;0),AND(E24=0,AA24=0)),"-","Что-то не так!")</f>
        <v>-</v>
      </c>
      <c r="AE24" s="115"/>
    </row>
    <row r="25" customFormat="false" ht="12.75" hidden="false" customHeight="true" outlineLevel="0" collapsed="false">
      <c r="A25" s="51" t="n">
        <v>31</v>
      </c>
      <c r="B25" s="9" t="s">
        <v>71</v>
      </c>
      <c r="C25" s="51" t="s">
        <v>32</v>
      </c>
      <c r="D25" s="128" t="s">
        <v>194</v>
      </c>
      <c r="E25" s="85" t="n">
        <f aca="false">NETWORKDAYS(Итого!C$2,Отчёт!C$2,Итого!C$3)</f>
        <v>18</v>
      </c>
      <c r="F25" s="68" t="n">
        <v>0.5</v>
      </c>
      <c r="G25" s="67" t="n">
        <v>2</v>
      </c>
      <c r="H25" s="86" t="n">
        <f aca="false">G25*F25</f>
        <v>1</v>
      </c>
      <c r="I25" s="98" t="n">
        <v>5</v>
      </c>
      <c r="J25" s="99" t="n">
        <f aca="false">H25*E25</f>
        <v>18</v>
      </c>
      <c r="K25" s="129" t="n">
        <v>130</v>
      </c>
      <c r="L25" s="130" t="n">
        <f aca="false">K25*J25</f>
        <v>2340</v>
      </c>
      <c r="M25" s="133"/>
      <c r="N25" s="125" t="n">
        <v>43185</v>
      </c>
      <c r="O25" s="9" t="n">
        <f aca="false">7-COUNTIF(P25:Y25,"х")</f>
        <v>7</v>
      </c>
      <c r="P25" s="76" t="n">
        <v>1</v>
      </c>
      <c r="Q25" s="76" t="n">
        <v>1</v>
      </c>
      <c r="R25" s="76" t="n">
        <v>1</v>
      </c>
      <c r="S25" s="76" t="n">
        <v>1</v>
      </c>
      <c r="T25" s="76" t="n">
        <v>1</v>
      </c>
      <c r="U25" s="76" t="n">
        <v>1</v>
      </c>
      <c r="V25" s="76" t="n">
        <v>0</v>
      </c>
      <c r="W25" s="76"/>
      <c r="X25" s="76"/>
      <c r="Y25" s="76"/>
      <c r="Z25" s="126" t="n">
        <f aca="false">COUNTIF(P25:V25,1)</f>
        <v>6</v>
      </c>
      <c r="AA25" s="91" t="n">
        <f aca="false">Z25/O25</f>
        <v>0.857142857142857</v>
      </c>
      <c r="AB25" s="79" t="s">
        <v>188</v>
      </c>
      <c r="AC25" s="19" t="str">
        <f aca="false">IF(OR(AND(E25&gt;0,AA25&gt;0),AND(E25=0,AA25=0)),"-","Что-то не так!")</f>
        <v>-</v>
      </c>
      <c r="AE25" s="115"/>
    </row>
    <row r="26" customFormat="false" ht="12.75" hidden="false" customHeight="true" outlineLevel="0" collapsed="false">
      <c r="A26" s="51" t="n">
        <v>32</v>
      </c>
      <c r="B26" s="9" t="s">
        <v>71</v>
      </c>
      <c r="C26" s="51" t="s">
        <v>32</v>
      </c>
      <c r="D26" s="128" t="s">
        <v>195</v>
      </c>
      <c r="E26" s="85" t="n">
        <f aca="false">NETWORKDAYS(Итого!C$2,Отчёт!C$2,Итого!C$3)</f>
        <v>18</v>
      </c>
      <c r="F26" s="68" t="n">
        <v>0.5</v>
      </c>
      <c r="G26" s="67" t="n">
        <v>2</v>
      </c>
      <c r="H26" s="86" t="n">
        <f aca="false">G26*F26</f>
        <v>1</v>
      </c>
      <c r="I26" s="98" t="n">
        <v>5</v>
      </c>
      <c r="J26" s="99" t="n">
        <f aca="false">H26*E26</f>
        <v>18</v>
      </c>
      <c r="K26" s="129" t="n">
        <v>130</v>
      </c>
      <c r="L26" s="130" t="n">
        <f aca="false">K26*J26</f>
        <v>2340</v>
      </c>
      <c r="M26" s="133"/>
      <c r="N26" s="125" t="n">
        <v>43185</v>
      </c>
      <c r="O26" s="9" t="n">
        <f aca="false">7-COUNTIF(P26:Y26,"х")</f>
        <v>5</v>
      </c>
      <c r="P26" s="76" t="n">
        <v>1</v>
      </c>
      <c r="Q26" s="76" t="n">
        <v>1</v>
      </c>
      <c r="R26" s="76" t="n">
        <v>1</v>
      </c>
      <c r="S26" s="76" t="n">
        <v>1</v>
      </c>
      <c r="T26" s="76" t="n">
        <v>1</v>
      </c>
      <c r="U26" s="76" t="s">
        <v>74</v>
      </c>
      <c r="V26" s="76" t="s">
        <v>74</v>
      </c>
      <c r="W26" s="76"/>
      <c r="X26" s="76"/>
      <c r="Y26" s="76"/>
      <c r="Z26" s="126" t="n">
        <f aca="false">COUNTIF(P26:V26,1)</f>
        <v>5</v>
      </c>
      <c r="AA26" s="91" t="n">
        <f aca="false">Z26/O26</f>
        <v>1</v>
      </c>
      <c r="AB26" s="79" t="s">
        <v>182</v>
      </c>
      <c r="AC26" s="19" t="str">
        <f aca="false">IF(OR(AND(E26&gt;0,AA26&gt;0),AND(E26=0,AA26=0)),"-","Что-то не так!")</f>
        <v>-</v>
      </c>
      <c r="AE26" s="115"/>
    </row>
    <row r="27" customFormat="false" ht="12.75" hidden="false" customHeight="true" outlineLevel="0" collapsed="false">
      <c r="A27" s="51" t="n">
        <v>33</v>
      </c>
      <c r="B27" s="9" t="s">
        <v>71</v>
      </c>
      <c r="C27" s="51" t="s">
        <v>32</v>
      </c>
      <c r="D27" s="128" t="s">
        <v>196</v>
      </c>
      <c r="E27" s="85" t="n">
        <f aca="false">NETWORKDAYS(Итого!C$2,Отчёт!C$2,Итого!C$3)</f>
        <v>18</v>
      </c>
      <c r="F27" s="68" t="n">
        <v>0.5</v>
      </c>
      <c r="G27" s="67" t="n">
        <v>2</v>
      </c>
      <c r="H27" s="86" t="n">
        <f aca="false">G27*F27</f>
        <v>1</v>
      </c>
      <c r="I27" s="98" t="n">
        <v>5</v>
      </c>
      <c r="J27" s="99" t="n">
        <f aca="false">H27*E27</f>
        <v>18</v>
      </c>
      <c r="K27" s="129" t="n">
        <v>130</v>
      </c>
      <c r="L27" s="130" t="n">
        <f aca="false">K27*J27</f>
        <v>2340</v>
      </c>
      <c r="M27" s="133"/>
      <c r="N27" s="125" t="n">
        <v>43185</v>
      </c>
      <c r="O27" s="9" t="n">
        <f aca="false">7-COUNTIF(P27:Y27,"х")</f>
        <v>7</v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1</v>
      </c>
      <c r="U27" s="76" t="n">
        <v>1</v>
      </c>
      <c r="V27" s="76" t="n">
        <v>1</v>
      </c>
      <c r="W27" s="76"/>
      <c r="X27" s="76"/>
      <c r="Y27" s="76"/>
      <c r="Z27" s="126" t="n">
        <f aca="false">COUNTIF(P27:V27,1)</f>
        <v>7</v>
      </c>
      <c r="AA27" s="91" t="n">
        <f aca="false">Z27/O27</f>
        <v>1</v>
      </c>
      <c r="AB27" s="79"/>
      <c r="AC27" s="19" t="str">
        <f aca="false">IF(OR(AND(E27&gt;0,AA27&gt;0),AND(E27=0,AA27=0)),"-","Что-то не так!")</f>
        <v>-</v>
      </c>
      <c r="AE27" s="115"/>
    </row>
    <row r="28" customFormat="false" ht="12.75" hidden="false" customHeight="true" outlineLevel="0" collapsed="false">
      <c r="A28" s="51" t="n">
        <v>34</v>
      </c>
      <c r="B28" s="9" t="s">
        <v>71</v>
      </c>
      <c r="C28" s="51" t="s">
        <v>32</v>
      </c>
      <c r="D28" s="128" t="s">
        <v>197</v>
      </c>
      <c r="E28" s="85" t="n">
        <f aca="false">NETWORKDAYS(Итого!C$2,Отчёт!C$2,Итого!C$3)</f>
        <v>18</v>
      </c>
      <c r="F28" s="68" t="n">
        <v>0.5</v>
      </c>
      <c r="G28" s="67" t="n">
        <v>2</v>
      </c>
      <c r="H28" s="86" t="n">
        <f aca="false">G28*F28</f>
        <v>1</v>
      </c>
      <c r="I28" s="98" t="n">
        <v>5</v>
      </c>
      <c r="J28" s="99" t="n">
        <f aca="false">H28*E28</f>
        <v>18</v>
      </c>
      <c r="K28" s="129" t="n">
        <v>130</v>
      </c>
      <c r="L28" s="130" t="n">
        <f aca="false">K28*J28</f>
        <v>2340</v>
      </c>
      <c r="M28" s="133"/>
      <c r="N28" s="125" t="n">
        <v>43185</v>
      </c>
      <c r="O28" s="9" t="n">
        <f aca="false">7-COUNTIF(P28:Y28,"х")</f>
        <v>7</v>
      </c>
      <c r="P28" s="76" t="n">
        <v>1</v>
      </c>
      <c r="Q28" s="76" t="n">
        <v>1</v>
      </c>
      <c r="R28" s="76" t="n">
        <v>1</v>
      </c>
      <c r="S28" s="76" t="n">
        <v>1</v>
      </c>
      <c r="T28" s="76" t="n">
        <v>1</v>
      </c>
      <c r="U28" s="76" t="n">
        <v>1</v>
      </c>
      <c r="V28" s="76" t="n">
        <v>1</v>
      </c>
      <c r="W28" s="76"/>
      <c r="X28" s="76"/>
      <c r="Y28" s="76"/>
      <c r="Z28" s="126" t="n">
        <f aca="false">COUNTIF(P28:V28,1)</f>
        <v>7</v>
      </c>
      <c r="AA28" s="91" t="n">
        <f aca="false">Z28/O28</f>
        <v>1</v>
      </c>
      <c r="AB28" s="94"/>
      <c r="AC28" s="19" t="str">
        <f aca="false">IF(OR(AND(E28&gt;0,AA28&gt;0),AND(E28=0,AA28=0)),"-","Что-то не так!")</f>
        <v>-</v>
      </c>
      <c r="AE28" s="115"/>
    </row>
    <row r="29" customFormat="false" ht="12.75" hidden="false" customHeight="true" outlineLevel="0" collapsed="false">
      <c r="A29" s="51" t="n">
        <v>35</v>
      </c>
      <c r="B29" s="9" t="s">
        <v>71</v>
      </c>
      <c r="C29" s="51" t="s">
        <v>32</v>
      </c>
      <c r="D29" s="128" t="s">
        <v>198</v>
      </c>
      <c r="E29" s="85" t="n">
        <f aca="false">NETWORKDAYS(Итого!C$2,Отчёт!C$2,Итого!C$3)</f>
        <v>18</v>
      </c>
      <c r="F29" s="68" t="n">
        <v>0.5</v>
      </c>
      <c r="G29" s="67" t="n">
        <v>2</v>
      </c>
      <c r="H29" s="86" t="n">
        <f aca="false">G29*F29</f>
        <v>1</v>
      </c>
      <c r="I29" s="98" t="n">
        <v>5</v>
      </c>
      <c r="J29" s="99" t="n">
        <f aca="false">H29*E29</f>
        <v>18</v>
      </c>
      <c r="K29" s="129" t="n">
        <v>130</v>
      </c>
      <c r="L29" s="130" t="n">
        <f aca="false">K29*J29</f>
        <v>2340</v>
      </c>
      <c r="M29" s="133"/>
      <c r="N29" s="125" t="n">
        <v>43185</v>
      </c>
      <c r="O29" s="9" t="n">
        <f aca="false">7-COUNTIF(P29:Y29,"х")</f>
        <v>7</v>
      </c>
      <c r="P29" s="76" t="n">
        <v>1</v>
      </c>
      <c r="Q29" s="76" t="n">
        <v>1</v>
      </c>
      <c r="R29" s="76" t="n">
        <v>1</v>
      </c>
      <c r="S29" s="76" t="n">
        <v>0</v>
      </c>
      <c r="T29" s="76" t="n">
        <v>1</v>
      </c>
      <c r="U29" s="76" t="n">
        <v>1</v>
      </c>
      <c r="V29" s="76" t="n">
        <v>0</v>
      </c>
      <c r="W29" s="76"/>
      <c r="X29" s="76"/>
      <c r="Y29" s="76"/>
      <c r="Z29" s="126" t="n">
        <f aca="false">COUNTIF(P29:V29,1)</f>
        <v>5</v>
      </c>
      <c r="AA29" s="91" t="n">
        <f aca="false">Z29/O29</f>
        <v>0.714285714285714</v>
      </c>
      <c r="AB29" s="79" t="s">
        <v>199</v>
      </c>
      <c r="AC29" s="19" t="str">
        <f aca="false">IF(OR(AND(E29&gt;0,AA29&gt;0),AND(E29=0,AA29=0)),"-","Что-то не так!")</f>
        <v>-</v>
      </c>
      <c r="AE29" s="115"/>
    </row>
    <row r="30" customFormat="false" ht="12.75" hidden="false" customHeight="true" outlineLevel="0" collapsed="false">
      <c r="A30" s="51" t="n">
        <v>36</v>
      </c>
      <c r="B30" s="9" t="s">
        <v>71</v>
      </c>
      <c r="C30" s="51" t="s">
        <v>32</v>
      </c>
      <c r="D30" s="128" t="s">
        <v>200</v>
      </c>
      <c r="E30" s="85" t="n">
        <f aca="false">NETWORKDAYS(Итого!C$2,Отчёт!C$2,Итого!C$3)</f>
        <v>18</v>
      </c>
      <c r="F30" s="68" t="n">
        <v>0.5</v>
      </c>
      <c r="G30" s="67" t="n">
        <v>2</v>
      </c>
      <c r="H30" s="86" t="n">
        <f aca="false">G30*F30</f>
        <v>1</v>
      </c>
      <c r="I30" s="98" t="n">
        <v>5</v>
      </c>
      <c r="J30" s="99" t="n">
        <f aca="false">H30*E30</f>
        <v>18</v>
      </c>
      <c r="K30" s="129" t="n">
        <v>130</v>
      </c>
      <c r="L30" s="130" t="n">
        <f aca="false">K30*J30</f>
        <v>2340</v>
      </c>
      <c r="M30" s="133"/>
      <c r="N30" s="125" t="n">
        <v>43185</v>
      </c>
      <c r="O30" s="9" t="n">
        <f aca="false">7-COUNTIF(P30:Y30,"х")</f>
        <v>5</v>
      </c>
      <c r="P30" s="76" t="n">
        <v>0</v>
      </c>
      <c r="Q30" s="76" t="n">
        <v>1</v>
      </c>
      <c r="R30" s="76" t="n">
        <v>1</v>
      </c>
      <c r="S30" s="76" t="n">
        <v>1</v>
      </c>
      <c r="T30" s="76" t="n">
        <v>1</v>
      </c>
      <c r="U30" s="76" t="s">
        <v>74</v>
      </c>
      <c r="V30" s="76" t="s">
        <v>74</v>
      </c>
      <c r="W30" s="76"/>
      <c r="X30" s="76"/>
      <c r="Y30" s="76"/>
      <c r="Z30" s="126" t="n">
        <f aca="false">COUNTIF(P30:V30,1)</f>
        <v>4</v>
      </c>
      <c r="AA30" s="91" t="n">
        <f aca="false">Z30/O30</f>
        <v>0.8</v>
      </c>
      <c r="AB30" s="79" t="s">
        <v>144</v>
      </c>
      <c r="AC30" s="19" t="str">
        <f aca="false">IF(OR(AND(E30&gt;0,AA30&gt;0),AND(E30=0,AA30=0)),"-","Что-то не так!")</f>
        <v>-</v>
      </c>
      <c r="AE30" s="115"/>
    </row>
    <row r="31" customFormat="false" ht="12.75" hidden="false" customHeight="true" outlineLevel="0" collapsed="false">
      <c r="A31" s="51" t="n">
        <v>37</v>
      </c>
      <c r="B31" s="9" t="s">
        <v>71</v>
      </c>
      <c r="C31" s="51" t="s">
        <v>32</v>
      </c>
      <c r="D31" s="128" t="s">
        <v>201</v>
      </c>
      <c r="E31" s="85" t="n">
        <f aca="false">NETWORKDAYS(Итого!C$2,Отчёт!C$2,Итого!C$3)</f>
        <v>18</v>
      </c>
      <c r="F31" s="68" t="n">
        <v>0.5</v>
      </c>
      <c r="G31" s="67" t="n">
        <v>2</v>
      </c>
      <c r="H31" s="86" t="n">
        <f aca="false">G31*F31</f>
        <v>1</v>
      </c>
      <c r="I31" s="98" t="n">
        <v>5</v>
      </c>
      <c r="J31" s="99" t="n">
        <f aca="false">H31*E31</f>
        <v>18</v>
      </c>
      <c r="K31" s="129" t="n">
        <v>130</v>
      </c>
      <c r="L31" s="130" t="n">
        <f aca="false">K31*J31</f>
        <v>2340</v>
      </c>
      <c r="M31" s="133"/>
      <c r="N31" s="125" t="n">
        <v>43185</v>
      </c>
      <c r="O31" s="9" t="n">
        <f aca="false">7-COUNTIF(P31:Y31,"х")</f>
        <v>5</v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s">
        <v>74</v>
      </c>
      <c r="V31" s="76" t="s">
        <v>74</v>
      </c>
      <c r="W31" s="76"/>
      <c r="X31" s="76"/>
      <c r="Y31" s="76"/>
      <c r="Z31" s="126" t="n">
        <f aca="false">COUNTIF(P31:V31,1)</f>
        <v>5</v>
      </c>
      <c r="AA31" s="101" t="n">
        <f aca="false">Z31/O31</f>
        <v>1</v>
      </c>
      <c r="AB31" s="79" t="s">
        <v>202</v>
      </c>
      <c r="AC31" s="19" t="str">
        <f aca="false">IF(OR(AND(E31&gt;0,AA31&gt;0),AND(E31=0,AA31=0)),"-","Что-то не так!")</f>
        <v>-</v>
      </c>
      <c r="AE31" s="115"/>
    </row>
    <row r="32" customFormat="false" ht="12.75" hidden="false" customHeight="true" outlineLevel="0" collapsed="false">
      <c r="A32" s="51" t="n">
        <v>38</v>
      </c>
      <c r="B32" s="9" t="s">
        <v>71</v>
      </c>
      <c r="C32" s="51" t="s">
        <v>32</v>
      </c>
      <c r="D32" s="95" t="s">
        <v>203</v>
      </c>
      <c r="E32" s="85" t="n">
        <f aca="false">NETWORKDAYS(Итого!C$2,Отчёт!C$2,Итого!C$3)</f>
        <v>18</v>
      </c>
      <c r="F32" s="68" t="n">
        <v>0.5</v>
      </c>
      <c r="G32" s="67" t="n">
        <v>2</v>
      </c>
      <c r="H32" s="97" t="n">
        <f aca="false">G32*F32</f>
        <v>1</v>
      </c>
      <c r="I32" s="98" t="n">
        <v>5</v>
      </c>
      <c r="J32" s="99" t="n">
        <f aca="false">H32*E32</f>
        <v>18</v>
      </c>
      <c r="K32" s="129" t="n">
        <v>130</v>
      </c>
      <c r="L32" s="132" t="n">
        <f aca="false">K32*J32</f>
        <v>2340</v>
      </c>
      <c r="M32" s="133"/>
      <c r="N32" s="125" t="n">
        <v>43185</v>
      </c>
      <c r="O32" s="9" t="n">
        <f aca="false">7-COUNTIF(P32:Y32,"х")</f>
        <v>7</v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0</v>
      </c>
      <c r="W32" s="76"/>
      <c r="X32" s="76"/>
      <c r="Y32" s="76"/>
      <c r="Z32" s="126" t="n">
        <f aca="false">COUNTIF(P32:V32,1)</f>
        <v>6</v>
      </c>
      <c r="AA32" s="101" t="n">
        <f aca="false">Z32/O32</f>
        <v>0.857142857142857</v>
      </c>
      <c r="AB32" s="127" t="s">
        <v>204</v>
      </c>
      <c r="AC32" s="19" t="str">
        <f aca="false">IF(OR(AND(E32&gt;0,AA32&gt;0),AND(E32=0,AA32=0)),"-","Что-то не так!")</f>
        <v>-</v>
      </c>
      <c r="AE32" s="115"/>
    </row>
    <row r="33" customFormat="false" ht="12.75" hidden="false" customHeight="true" outlineLevel="0" collapsed="false">
      <c r="A33" s="51" t="n">
        <v>39</v>
      </c>
      <c r="B33" s="9" t="s">
        <v>71</v>
      </c>
      <c r="C33" s="51" t="s">
        <v>32</v>
      </c>
      <c r="D33" s="95" t="s">
        <v>205</v>
      </c>
      <c r="E33" s="85" t="n">
        <f aca="false">NETWORKDAYS(Итого!C$2,Отчёт!C$2,Итого!C$3)</f>
        <v>18</v>
      </c>
      <c r="F33" s="68" t="n">
        <v>0.5</v>
      </c>
      <c r="G33" s="67" t="n">
        <v>2</v>
      </c>
      <c r="H33" s="97" t="n">
        <f aca="false">G33*F33</f>
        <v>1</v>
      </c>
      <c r="I33" s="98" t="n">
        <v>5</v>
      </c>
      <c r="J33" s="99" t="n">
        <f aca="false">H33*E33</f>
        <v>18</v>
      </c>
      <c r="K33" s="129" t="n">
        <v>130</v>
      </c>
      <c r="L33" s="132" t="n">
        <f aca="false">K33*J33</f>
        <v>2340</v>
      </c>
      <c r="M33" s="133"/>
      <c r="N33" s="125" t="n">
        <v>43185</v>
      </c>
      <c r="O33" s="9" t="n">
        <f aca="false">7-COUNTIF(P33:Y33,"х")</f>
        <v>5</v>
      </c>
      <c r="P33" s="76" t="n">
        <v>1</v>
      </c>
      <c r="Q33" s="76" t="n">
        <v>1</v>
      </c>
      <c r="R33" s="76" t="n">
        <v>1</v>
      </c>
      <c r="S33" s="76" t="n">
        <v>1</v>
      </c>
      <c r="T33" s="76" t="n">
        <v>1</v>
      </c>
      <c r="U33" s="76" t="s">
        <v>74</v>
      </c>
      <c r="V33" s="76" t="s">
        <v>74</v>
      </c>
      <c r="W33" s="76"/>
      <c r="X33" s="76"/>
      <c r="Y33" s="76"/>
      <c r="Z33" s="126" t="n">
        <f aca="false">COUNTIF(P33:V33,1)</f>
        <v>5</v>
      </c>
      <c r="AA33" s="101" t="n">
        <f aca="false">Z33/O33</f>
        <v>1</v>
      </c>
      <c r="AB33" s="94" t="s">
        <v>182</v>
      </c>
      <c r="AC33" s="19" t="str">
        <f aca="false">IF(OR(AND(E33&gt;0,AA33&gt;0),AND(E33=0,AA33=0)),"-","Что-то не так!")</f>
        <v>-</v>
      </c>
      <c r="AE33" s="115"/>
    </row>
    <row r="34" customFormat="false" ht="12.75" hidden="false" customHeight="true" outlineLevel="0" collapsed="false">
      <c r="A34" s="1"/>
      <c r="B34" s="16"/>
      <c r="C34" s="1"/>
      <c r="D34" s="106"/>
      <c r="E34" s="1"/>
      <c r="F34" s="1"/>
      <c r="G34" s="1"/>
      <c r="H34" s="1"/>
      <c r="I34" s="1"/>
      <c r="J34" s="1"/>
      <c r="K34" s="1"/>
      <c r="L34" s="1"/>
      <c r="M34" s="134"/>
      <c r="N34" s="134"/>
      <c r="O34" s="1"/>
      <c r="P34" s="1"/>
      <c r="Q34" s="1"/>
      <c r="R34" s="1"/>
      <c r="S34" s="1"/>
      <c r="T34" s="1"/>
      <c r="U34" s="1"/>
      <c r="W34" s="1"/>
      <c r="X34" s="1"/>
      <c r="Y34" s="1" t="s">
        <v>1</v>
      </c>
      <c r="Z34" s="1" t="n">
        <f aca="false">COUNT(N3:N11)</f>
        <v>9</v>
      </c>
      <c r="AA34" s="1"/>
      <c r="AB34" s="49"/>
    </row>
    <row r="35" customFormat="false" ht="12.75" hidden="false" customHeight="true" outlineLevel="0" collapsed="false">
      <c r="D35" s="45"/>
      <c r="Y35" s="19" t="s">
        <v>32</v>
      </c>
      <c r="Z35" s="30" t="n">
        <f aca="false">COUNT(N12:N33)</f>
        <v>22</v>
      </c>
      <c r="AB35" s="49"/>
    </row>
    <row r="36" customFormat="false" ht="12.75" hidden="false" customHeight="true" outlineLevel="0" collapsed="false">
      <c r="D36" s="45"/>
      <c r="Y36" s="19" t="s">
        <v>206</v>
      </c>
      <c r="Z36" s="19" t="n">
        <f aca="false">COUNTIF(N3:N33,"=26.03.18")</f>
        <v>31</v>
      </c>
      <c r="AB36" s="49"/>
    </row>
  </sheetData>
  <autoFilter ref="A2:AB36"/>
  <mergeCells count="2">
    <mergeCell ref="W1:Y1"/>
    <mergeCell ref="AF1:AI1"/>
  </mergeCells>
  <conditionalFormatting sqref="AA3:AA33">
    <cfRule type="cellIs" priority="2" operator="greaterThan" aboveAverage="0" equalAverage="0" bottom="0" percent="0" rank="0" text="" dxfId="0">
      <formula>1</formula>
    </cfRule>
  </conditionalFormatting>
  <conditionalFormatting sqref="R12:Y33">
    <cfRule type="cellIs" priority="3" operator="equal" aboveAverage="0" equalAverage="0" bottom="0" percent="0" rank="0" text="" dxfId="1">
      <formula>1</formula>
    </cfRule>
  </conditionalFormatting>
  <conditionalFormatting sqref="R12:S33">
    <cfRule type="cellIs" priority="4" operator="equal" aboveAverage="0" equalAverage="0" bottom="0" percent="0" rank="0" text="" dxfId="1">
      <formula>1</formula>
    </cfRule>
  </conditionalFormatting>
  <conditionalFormatting sqref="R12:S33">
    <cfRule type="cellIs" priority="5" operator="equal" aboveAverage="0" equalAverage="0" bottom="0" percent="0" rank="0" text="" dxfId="2">
      <formula>1</formula>
    </cfRule>
  </conditionalFormatting>
  <conditionalFormatting sqref="T12:U33">
    <cfRule type="cellIs" priority="6" operator="equal" aboveAverage="0" equalAverage="0" bottom="0" percent="0" rank="0" text="" dxfId="3">
      <formula>1</formula>
    </cfRule>
  </conditionalFormatting>
  <conditionalFormatting sqref="T15:U17">
    <cfRule type="cellIs" priority="7" operator="equal" aboveAverage="0" equalAverage="0" bottom="0" percent="0" rank="0" text="" dxfId="4">
      <formula>1</formula>
    </cfRule>
  </conditionalFormatting>
  <conditionalFormatting sqref="R15:S17">
    <cfRule type="cellIs" priority="8" operator="equal" aboveAverage="0" equalAverage="0" bottom="0" percent="0" rank="0" text="" dxfId="5">
      <formula>1</formula>
    </cfRule>
  </conditionalFormatting>
  <conditionalFormatting sqref="T15:U17">
    <cfRule type="cellIs" priority="9" operator="equal" aboveAverage="0" equalAverage="0" bottom="0" percent="0" rank="0" text="" dxfId="0">
      <formula>1</formula>
    </cfRule>
  </conditionalFormatting>
  <conditionalFormatting sqref="V15:V17">
    <cfRule type="cellIs" priority="10" operator="equal" aboveAverage="0" equalAverage="0" bottom="0" percent="0" rank="0" text="" dxfId="1">
      <formula>1</formula>
    </cfRule>
  </conditionalFormatting>
  <conditionalFormatting sqref="T21:U26">
    <cfRule type="cellIs" priority="11" operator="equal" aboveAverage="0" equalAverage="0" bottom="0" percent="0" rank="0" text="" dxfId="2">
      <formula>1</formula>
    </cfRule>
  </conditionalFormatting>
  <conditionalFormatting sqref="R21:S26">
    <cfRule type="cellIs" priority="12" operator="equal" aboveAverage="0" equalAverage="0" bottom="0" percent="0" rank="0" text="" dxfId="3">
      <formula>1</formula>
    </cfRule>
  </conditionalFormatting>
  <conditionalFormatting sqref="T21:U26">
    <cfRule type="cellIs" priority="13" operator="equal" aboveAverage="0" equalAverage="0" bottom="0" percent="0" rank="0" text="" dxfId="1">
      <formula>1</formula>
    </cfRule>
  </conditionalFormatting>
  <conditionalFormatting sqref="V21:V26">
    <cfRule type="cellIs" priority="14" operator="equal" aboveAverage="0" equalAverage="0" bottom="0" percent="0" rank="0" text="" dxfId="2">
      <formula>1</formula>
    </cfRule>
  </conditionalFormatting>
  <conditionalFormatting sqref="T28:U33">
    <cfRule type="cellIs" priority="15" operator="equal" aboveAverage="0" equalAverage="0" bottom="0" percent="0" rank="0" text="" dxfId="3">
      <formula>1</formula>
    </cfRule>
  </conditionalFormatting>
  <conditionalFormatting sqref="R28:S33">
    <cfRule type="cellIs" priority="16" operator="equal" aboveAverage="0" equalAverage="0" bottom="0" percent="0" rank="0" text="" dxfId="4">
      <formula>1</formula>
    </cfRule>
  </conditionalFormatting>
  <conditionalFormatting sqref="T28:U33">
    <cfRule type="cellIs" priority="17" operator="equal" aboveAverage="0" equalAverage="0" bottom="0" percent="0" rank="0" text="" dxfId="5">
      <formula>1</formula>
    </cfRule>
  </conditionalFormatting>
  <conditionalFormatting sqref="V28:V33">
    <cfRule type="cellIs" priority="18" operator="equal" aboveAverage="0" equalAverage="0" bottom="0" percent="0" rank="0" text="" dxfId="0">
      <formula>1</formula>
    </cfRule>
  </conditionalFormatting>
  <conditionalFormatting sqref="T12:U33">
    <cfRule type="cellIs" priority="19" operator="equal" aboveAverage="0" equalAverage="0" bottom="0" percent="0" rank="0" text="" dxfId="1">
      <formula>1</formula>
    </cfRule>
  </conditionalFormatting>
  <conditionalFormatting sqref="T12:U33">
    <cfRule type="cellIs" priority="20" operator="equal" aboveAverage="0" equalAverage="0" bottom="0" percent="0" rank="0" text="" dxfId="2">
      <formula>1</formula>
    </cfRule>
  </conditionalFormatting>
  <conditionalFormatting sqref="V12:V33">
    <cfRule type="cellIs" priority="21" operator="equal" aboveAverage="0" equalAverage="0" bottom="0" percent="0" rank="0" text="" dxfId="3">
      <formula>1</formula>
    </cfRule>
  </conditionalFormatting>
  <conditionalFormatting sqref="V15:V17">
    <cfRule type="cellIs" priority="22" operator="equal" aboveAverage="0" equalAverage="0" bottom="0" percent="0" rank="0" text="" dxfId="4">
      <formula>1</formula>
    </cfRule>
  </conditionalFormatting>
  <conditionalFormatting sqref="T15:U17">
    <cfRule type="cellIs" priority="23" operator="equal" aboveAverage="0" equalAverage="0" bottom="0" percent="0" rank="0" text="" dxfId="5">
      <formula>1</formula>
    </cfRule>
  </conditionalFormatting>
  <conditionalFormatting sqref="V15:V17">
    <cfRule type="cellIs" priority="24" operator="equal" aboveAverage="0" equalAverage="0" bottom="0" percent="0" rank="0" text="" dxfId="6">
      <formula>1</formula>
    </cfRule>
  </conditionalFormatting>
  <conditionalFormatting sqref="V21:V26">
    <cfRule type="cellIs" priority="25" operator="equal" aboveAverage="0" equalAverage="0" bottom="0" percent="0" rank="0" text="" dxfId="7">
      <formula>1</formula>
    </cfRule>
  </conditionalFormatting>
  <conditionalFormatting sqref="T21:U26">
    <cfRule type="cellIs" priority="26" operator="equal" aboveAverage="0" equalAverage="0" bottom="0" percent="0" rank="0" text="" dxfId="8">
      <formula>1</formula>
    </cfRule>
  </conditionalFormatting>
  <conditionalFormatting sqref="V21:V26">
    <cfRule type="cellIs" priority="27" operator="equal" aboveAverage="0" equalAverage="0" bottom="0" percent="0" rank="0" text="" dxfId="9">
      <formula>1</formula>
    </cfRule>
  </conditionalFormatting>
  <conditionalFormatting sqref="V28:V33">
    <cfRule type="cellIs" priority="28" operator="equal" aboveAverage="0" equalAverage="0" bottom="0" percent="0" rank="0" text="" dxfId="10">
      <formula>1</formula>
    </cfRule>
  </conditionalFormatting>
  <conditionalFormatting sqref="T28:U33">
    <cfRule type="cellIs" priority="29" operator="equal" aboveAverage="0" equalAverage="0" bottom="0" percent="0" rank="0" text="" dxfId="11">
      <formula> </formula>
    </cfRule>
  </conditionalFormatting>
  <conditionalFormatting sqref="V28:V33">
    <cfRule type="cellIs" priority="30" operator="equal" aboveAverage="0" equalAverage="0" bottom="0" percent="0" rank="0" text="" dxfId="12">
      <formula>1</formula>
    </cfRule>
  </conditionalFormatting>
  <conditionalFormatting sqref="R28:R33">
    <cfRule type="cellIs" priority="31" operator="equal" aboveAverage="0" equalAverage="0" bottom="0" percent="0" rank="0" text="" dxfId="13">
      <formula>1</formula>
    </cfRule>
  </conditionalFormatting>
  <conditionalFormatting sqref="R15:S17">
    <cfRule type="cellIs" priority="32" operator="equal" aboveAverage="0" equalAverage="0" bottom="0" percent="0" rank="0" text="" dxfId="14">
      <formula>1</formula>
    </cfRule>
  </conditionalFormatting>
  <conditionalFormatting sqref="R15:R17">
    <cfRule type="cellIs" priority="33" operator="equal" aboveAverage="0" equalAverage="0" bottom="0" percent="0" rank="0" text="" dxfId="15">
      <formula>1</formula>
    </cfRule>
  </conditionalFormatting>
  <conditionalFormatting sqref="R21:S26">
    <cfRule type="cellIs" priority="34" operator="equal" aboveAverage="0" equalAverage="0" bottom="0" percent="0" rank="0" text="" dxfId="16">
      <formula>1</formula>
    </cfRule>
  </conditionalFormatting>
  <conditionalFormatting sqref="R21:R26">
    <cfRule type="cellIs" priority="35" operator="equal" aboveAverage="0" equalAverage="0" bottom="0" percent="0" rank="0" text="" dxfId="17">
      <formula>1</formula>
    </cfRule>
  </conditionalFormatting>
  <conditionalFormatting sqref="R28:S33">
    <cfRule type="cellIs" priority="36" operator="equal" aboveAverage="0" equalAverage="0" bottom="0" percent="0" rank="0" text="" dxfId="18">
      <formula>1</formula>
    </cfRule>
  </conditionalFormatting>
  <conditionalFormatting sqref="T12:U33">
    <cfRule type="cellIs" priority="37" operator="equal" aboveAverage="0" equalAverage="0" bottom="0" percent="0" rank="0" text="" dxfId="19">
      <formula>1</formula>
    </cfRule>
  </conditionalFormatting>
  <conditionalFormatting sqref="T12:U33">
    <cfRule type="cellIs" priority="38" operator="equal" aboveAverage="0" equalAverage="0" bottom="0" percent="0" rank="0" text="" dxfId="20">
      <formula>1</formula>
    </cfRule>
  </conditionalFormatting>
  <conditionalFormatting sqref="V12:V33">
    <cfRule type="cellIs" priority="39" operator="equal" aboveAverage="0" equalAverage="0" bottom="0" percent="0" rank="0" text="" dxfId="21">
      <formula>1</formula>
    </cfRule>
  </conditionalFormatting>
  <conditionalFormatting sqref="V15:V17">
    <cfRule type="cellIs" priority="40" operator="equal" aboveAverage="0" equalAverage="0" bottom="0" percent="0" rank="0" text="" dxfId="22">
      <formula>1</formula>
    </cfRule>
  </conditionalFormatting>
  <conditionalFormatting sqref="T15:U17">
    <cfRule type="cellIs" priority="41" operator="equal" aboveAverage="0" equalAverage="0" bottom="0" percent="0" rank="0" text="" dxfId="23">
      <formula>1</formula>
    </cfRule>
  </conditionalFormatting>
  <conditionalFormatting sqref="V15:V17">
    <cfRule type="cellIs" priority="42" operator="equal" aboveAverage="0" equalAverage="0" bottom="0" percent="0" rank="0" text="" dxfId="24">
      <formula>1</formula>
    </cfRule>
  </conditionalFormatting>
  <conditionalFormatting sqref="V21:V26">
    <cfRule type="cellIs" priority="43" operator="equal" aboveAverage="0" equalAverage="0" bottom="0" percent="0" rank="0" text="" dxfId="25">
      <formula>1</formula>
    </cfRule>
  </conditionalFormatting>
  <conditionalFormatting sqref="T21:U26">
    <cfRule type="cellIs" priority="44" operator="equal" aboveAverage="0" equalAverage="0" bottom="0" percent="0" rank="0" text="" dxfId="26">
      <formula>1</formula>
    </cfRule>
  </conditionalFormatting>
  <conditionalFormatting sqref="V21:V26">
    <cfRule type="cellIs" priority="45" operator="equal" aboveAverage="0" equalAverage="0" bottom="0" percent="0" rank="0" text="" dxfId="27">
      <formula>1</formula>
    </cfRule>
  </conditionalFormatting>
  <conditionalFormatting sqref="V28:V33">
    <cfRule type="cellIs" priority="46" operator="equal" aboveAverage="0" equalAverage="0" bottom="0" percent="0" rank="0" text="" dxfId="28">
      <formula>1</formula>
    </cfRule>
  </conditionalFormatting>
  <conditionalFormatting sqref="T28:U33">
    <cfRule type="cellIs" priority="47" operator="equal" aboveAverage="0" equalAverage="0" bottom="0" percent="0" rank="0" text="" dxfId="29">
      <formula>1</formula>
    </cfRule>
  </conditionalFormatting>
  <conditionalFormatting sqref="V28:V33">
    <cfRule type="cellIs" priority="48" operator="equal" aboveAverage="0" equalAverage="0" bottom="0" percent="0" rank="0" text="" dxfId="30">
      <formula>1</formula>
    </cfRule>
  </conditionalFormatting>
  <conditionalFormatting sqref="R28:R33">
    <cfRule type="cellIs" priority="49" operator="equal" aboveAverage="0" equalAverage="0" bottom="0" percent="0" rank="0" text="" dxfId="31">
      <formula>1</formula>
    </cfRule>
  </conditionalFormatting>
  <conditionalFormatting sqref="R15:S17">
    <cfRule type="cellIs" priority="50" operator="equal" aboveAverage="0" equalAverage="0" bottom="0" percent="0" rank="0" text="" dxfId="32">
      <formula>1</formula>
    </cfRule>
  </conditionalFormatting>
  <conditionalFormatting sqref="R15:R17">
    <cfRule type="cellIs" priority="51" operator="equal" aboveAverage="0" equalAverage="0" bottom="0" percent="0" rank="0" text="" dxfId="33">
      <formula>1</formula>
    </cfRule>
  </conditionalFormatting>
  <conditionalFormatting sqref="R21:S26">
    <cfRule type="cellIs" priority="52" operator="equal" aboveAverage="0" equalAverage="0" bottom="0" percent="0" rank="0" text="" dxfId="34">
      <formula>1</formula>
    </cfRule>
  </conditionalFormatting>
  <conditionalFormatting sqref="R21:R26">
    <cfRule type="cellIs" priority="53" operator="equal" aboveAverage="0" equalAverage="0" bottom="0" percent="0" rank="0" text="" dxfId="35">
      <formula>1</formula>
    </cfRule>
  </conditionalFormatting>
  <conditionalFormatting sqref="R28:S33">
    <cfRule type="cellIs" priority="54" operator="equal" aboveAverage="0" equalAverage="0" bottom="0" percent="0" rank="0" text="" dxfId="36">
      <formula>1</formula>
    </cfRule>
  </conditionalFormatting>
  <conditionalFormatting sqref="V12:V33">
    <cfRule type="cellIs" priority="55" operator="equal" aboveAverage="0" equalAverage="0" bottom="0" percent="0" rank="0" text="" dxfId="37">
      <formula>1</formula>
    </cfRule>
  </conditionalFormatting>
  <conditionalFormatting sqref="V12:V33">
    <cfRule type="cellIs" priority="56" operator="equal" aboveAverage="0" equalAverage="0" bottom="0" percent="0" rank="0" text="" dxfId="38">
      <formula>1</formula>
    </cfRule>
  </conditionalFormatting>
  <conditionalFormatting sqref="V15:V17">
    <cfRule type="cellIs" priority="57" operator="equal" aboveAverage="0" equalAverage="0" bottom="0" percent="0" rank="0" text="" dxfId="39">
      <formula>1</formula>
    </cfRule>
  </conditionalFormatting>
  <conditionalFormatting sqref="V21:V26">
    <cfRule type="cellIs" priority="58" operator="equal" aboveAverage="0" equalAverage="0" bottom="0" percent="0" rank="0" text="" dxfId="40">
      <formula>1</formula>
    </cfRule>
  </conditionalFormatting>
  <conditionalFormatting sqref="V28:V33">
    <cfRule type="cellIs" priority="59" operator="equal" aboveAverage="0" equalAverage="0" bottom="0" percent="0" rank="0" text="" dxfId="41">
      <formula>1</formula>
    </cfRule>
  </conditionalFormatting>
  <conditionalFormatting sqref="T28:T33">
    <cfRule type="cellIs" priority="60" operator="equal" aboveAverage="0" equalAverage="0" bottom="0" percent="0" rank="0" text="" dxfId="42">
      <formula>1</formula>
    </cfRule>
  </conditionalFormatting>
  <conditionalFormatting sqref="T15:U17">
    <cfRule type="cellIs" priority="61" operator="equal" aboveAverage="0" equalAverage="0" bottom="0" percent="0" rank="0" text="" dxfId="43">
      <formula>1</formula>
    </cfRule>
  </conditionalFormatting>
  <conditionalFormatting sqref="T15:T17">
    <cfRule type="cellIs" priority="62" operator="equal" aboveAverage="0" equalAverage="0" bottom="0" percent="0" rank="0" text="" dxfId="44">
      <formula>1</formula>
    </cfRule>
  </conditionalFormatting>
  <conditionalFormatting sqref="T21:U26">
    <cfRule type="cellIs" priority="63" operator="equal" aboveAverage="0" equalAverage="0" bottom="0" percent="0" rank="0" text="" dxfId="45">
      <formula>1</formula>
    </cfRule>
  </conditionalFormatting>
  <conditionalFormatting sqref="T21:T26">
    <cfRule type="cellIs" priority="64" operator="equal" aboveAverage="0" equalAverage="0" bottom="0" percent="0" rank="0" text="" dxfId="46">
      <formula>1</formula>
    </cfRule>
  </conditionalFormatting>
  <conditionalFormatting sqref="T28:U33">
    <cfRule type="cellIs" priority="65" operator="equal" aboveAverage="0" equalAverage="0" bottom="0" percent="0" rank="0" text="" dxfId="47">
      <formula>1</formula>
    </cfRule>
  </conditionalFormatting>
  <conditionalFormatting sqref="T12:U33">
    <cfRule type="cellIs" priority="66" operator="equal" aboveAverage="0" equalAverage="0" bottom="0" percent="0" rank="0" text="" dxfId="48">
      <formula>1</formula>
    </cfRule>
  </conditionalFormatting>
  <conditionalFormatting sqref="T12:U33">
    <cfRule type="cellIs" priority="67" operator="equal" aboveAverage="0" equalAverage="0" bottom="0" percent="0" rank="0" text="" dxfId="49">
      <formula>1</formula>
    </cfRule>
  </conditionalFormatting>
  <conditionalFormatting sqref="V12:V33">
    <cfRule type="cellIs" priority="68" operator="equal" aboveAverage="0" equalAverage="0" bottom="0" percent="0" rank="0" text="" dxfId="50">
      <formula>1</formula>
    </cfRule>
  </conditionalFormatting>
  <conditionalFormatting sqref="V15:V17">
    <cfRule type="cellIs" priority="69" operator="equal" aboveAverage="0" equalAverage="0" bottom="0" percent="0" rank="0" text="" dxfId="51">
      <formula>1</formula>
    </cfRule>
  </conditionalFormatting>
  <conditionalFormatting sqref="T15:U17">
    <cfRule type="cellIs" priority="70" operator="equal" aboveAverage="0" equalAverage="0" bottom="0" percent="0" rank="0" text="" dxfId="52">
      <formula>1</formula>
    </cfRule>
  </conditionalFormatting>
  <conditionalFormatting sqref="V15:V17">
    <cfRule type="cellIs" priority="71" operator="equal" aboveAverage="0" equalAverage="0" bottom="0" percent="0" rank="0" text="" dxfId="53">
      <formula>1</formula>
    </cfRule>
  </conditionalFormatting>
  <conditionalFormatting sqref="V21:V26">
    <cfRule type="cellIs" priority="72" operator="equal" aboveAverage="0" equalAverage="0" bottom="0" percent="0" rank="0" text="" dxfId="54">
      <formula>1</formula>
    </cfRule>
  </conditionalFormatting>
  <conditionalFormatting sqref="T21:U26">
    <cfRule type="cellIs" priority="73" operator="equal" aboveAverage="0" equalAverage="0" bottom="0" percent="0" rank="0" text="" dxfId="55">
      <formula>1</formula>
    </cfRule>
  </conditionalFormatting>
  <conditionalFormatting sqref="V21:V26">
    <cfRule type="cellIs" priority="74" operator="equal" aboveAverage="0" equalAverage="0" bottom="0" percent="0" rank="0" text="" dxfId="56">
      <formula>1</formula>
    </cfRule>
  </conditionalFormatting>
  <conditionalFormatting sqref="V28:V33">
    <cfRule type="cellIs" priority="75" operator="equal" aboveAverage="0" equalAverage="0" bottom="0" percent="0" rank="0" text="" dxfId="57">
      <formula>1</formula>
    </cfRule>
  </conditionalFormatting>
  <conditionalFormatting sqref="T28:U33">
    <cfRule type="cellIs" priority="76" operator="equal" aboveAverage="0" equalAverage="0" bottom="0" percent="0" rank="0" text="" dxfId="58">
      <formula>1</formula>
    </cfRule>
  </conditionalFormatting>
  <conditionalFormatting sqref="V28:V33">
    <cfRule type="cellIs" priority="77" operator="equal" aboveAverage="0" equalAverage="0" bottom="0" percent="0" rank="0" text="" dxfId="59">
      <formula>1</formula>
    </cfRule>
  </conditionalFormatting>
  <conditionalFormatting sqref="V12:V33">
    <cfRule type="cellIs" priority="78" operator="equal" aboveAverage="0" equalAverage="0" bottom="0" percent="0" rank="0" text="" dxfId="4">
      <formula>1</formula>
    </cfRule>
  </conditionalFormatting>
  <conditionalFormatting sqref="V12:V33">
    <cfRule type="cellIs" priority="79" operator="equal" aboveAverage="0" equalAverage="0" bottom="0" percent="0" rank="0" text="" dxfId="0">
      <formula>1</formula>
    </cfRule>
  </conditionalFormatting>
  <conditionalFormatting sqref="V15:V17">
    <cfRule type="cellIs" priority="80" operator="equal" aboveAverage="0" equalAverage="0" bottom="0" percent="0" rank="0" text="" dxfId="0">
      <formula>1</formula>
    </cfRule>
  </conditionalFormatting>
  <conditionalFormatting sqref="V21:V26">
    <cfRule type="cellIs" priority="81" operator="equal" aboveAverage="0" equalAverage="0" bottom="0" percent="0" rank="0" text="" dxfId="5">
      <formula>1</formula>
    </cfRule>
  </conditionalFormatting>
  <conditionalFormatting sqref="V28:V33">
    <cfRule type="cellIs" priority="82" operator="equal" aboveAverage="0" equalAverage="0" bottom="0" percent="0" rank="0" text="" dxfId="60">
      <formula>1</formula>
    </cfRule>
  </conditionalFormatting>
  <conditionalFormatting sqref="T28:T33">
    <cfRule type="cellIs" priority="83" operator="equal" aboveAverage="0" equalAverage="0" bottom="0" percent="0" rank="0" text="" dxfId="61">
      <formula>1</formula>
    </cfRule>
  </conditionalFormatting>
  <conditionalFormatting sqref="T15:U17">
    <cfRule type="cellIs" priority="84" operator="equal" aboveAverage="0" equalAverage="0" bottom="0" percent="0" rank="0" text="" dxfId="62">
      <formula>1</formula>
    </cfRule>
  </conditionalFormatting>
  <conditionalFormatting sqref="T15:T17">
    <cfRule type="cellIs" priority="85" operator="equal" aboveAverage="0" equalAverage="0" bottom="0" percent="0" rank="0" text="" dxfId="63">
      <formula>1</formula>
    </cfRule>
  </conditionalFormatting>
  <conditionalFormatting sqref="T21:U26">
    <cfRule type="cellIs" priority="86" operator="equal" aboveAverage="0" equalAverage="0" bottom="0" percent="0" rank="0" text="" dxfId="64">
      <formula>1</formula>
    </cfRule>
  </conditionalFormatting>
  <conditionalFormatting sqref="T21:T26">
    <cfRule type="cellIs" priority="87" operator="equal" aboveAverage="0" equalAverage="0" bottom="0" percent="0" rank="0" text="" dxfId="65">
      <formula>1</formula>
    </cfRule>
  </conditionalFormatting>
  <conditionalFormatting sqref="T28:U33">
    <cfRule type="cellIs" priority="88" operator="equal" aboveAverage="0" equalAverage="0" bottom="0" percent="0" rank="0" text="" dxfId="66">
      <formula>1</formula>
    </cfRule>
  </conditionalFormatting>
  <conditionalFormatting sqref="R12:S33">
    <cfRule type="cellIs" priority="89" operator="equal" aboveAverage="0" equalAverage="0" bottom="0" percent="0" rank="0" text="" dxfId="67">
      <formula>1</formula>
    </cfRule>
  </conditionalFormatting>
  <conditionalFormatting sqref="R12:R33">
    <cfRule type="cellIs" priority="90" operator="equal" aboveAverage="0" equalAverage="0" bottom="0" percent="0" rank="0" text="" dxfId="68">
      <formula>1</formula>
    </cfRule>
  </conditionalFormatting>
  <conditionalFormatting sqref="R15:R17">
    <cfRule type="cellIs" priority="91" operator="equal" aboveAverage="0" equalAverage="0" bottom="0" percent="0" rank="0" text="" dxfId="69">
      <formula>1</formula>
    </cfRule>
  </conditionalFormatting>
  <conditionalFormatting sqref="R15:R17">
    <cfRule type="cellIs" priority="92" operator="equal" aboveAverage="0" equalAverage="0" bottom="0" percent="0" rank="0" text="" dxfId="70">
      <formula>1</formula>
    </cfRule>
  </conditionalFormatting>
  <conditionalFormatting sqref="S15:S17">
    <cfRule type="cellIs" priority="93" operator="equal" aboveAverage="0" equalAverage="0" bottom="0" percent="0" rank="0" text="" dxfId="71">
      <formula>1</formula>
    </cfRule>
  </conditionalFormatting>
  <conditionalFormatting sqref="R21:R26">
    <cfRule type="cellIs" priority="94" operator="equal" aboveAverage="0" equalAverage="0" bottom="0" percent="0" rank="0" text="" dxfId="72">
      <formula>1</formula>
    </cfRule>
  </conditionalFormatting>
  <conditionalFormatting sqref="R21:R26">
    <cfRule type="cellIs" priority="95" operator="equal" aboveAverage="0" equalAverage="0" bottom="0" percent="0" rank="0" text="" dxfId="73">
      <formula>1</formula>
    </cfRule>
  </conditionalFormatting>
  <conditionalFormatting sqref="S21:S26">
    <cfRule type="cellIs" priority="96" operator="equal" aboveAverage="0" equalAverage="0" bottom="0" percent="0" rank="0" text="" dxfId="74">
      <formula>1</formula>
    </cfRule>
  </conditionalFormatting>
  <conditionalFormatting sqref="R28:R33">
    <cfRule type="cellIs" priority="97" operator="equal" aboveAverage="0" equalAverage="0" bottom="0" percent="0" rank="0" text="" dxfId="75">
      <formula>1</formula>
    </cfRule>
  </conditionalFormatting>
  <conditionalFormatting sqref="R28:R33">
    <cfRule type="cellIs" priority="98" operator="equal" aboveAverage="0" equalAverage="0" bottom="0" percent="0" rank="0" text="" dxfId="76">
      <formula>1</formula>
    </cfRule>
  </conditionalFormatting>
  <conditionalFormatting sqref="S28:S33">
    <cfRule type="cellIs" priority="99" operator="equal" aboveAverage="0" equalAverage="0" bottom="0" percent="0" rank="0" text="" dxfId="77">
      <formula>1</formula>
    </cfRule>
  </conditionalFormatting>
  <conditionalFormatting sqref="R12:R33">
    <cfRule type="cellIs" priority="100" operator="equal" aboveAverage="0" equalAverage="0" bottom="0" percent="0" rank="0" text="" dxfId="78">
      <formula>1</formula>
    </cfRule>
  </conditionalFormatting>
  <conditionalFormatting sqref="R12:R33">
    <cfRule type="cellIs" priority="101" operator="equal" aboveAverage="0" equalAverage="0" bottom="0" percent="0" rank="0" text="" dxfId="79">
      <formula>1</formula>
    </cfRule>
  </conditionalFormatting>
  <conditionalFormatting sqref="S12:S33">
    <cfRule type="cellIs" priority="102" operator="equal" aboveAverage="0" equalAverage="0" bottom="0" percent="0" rank="0" text="" dxfId="80">
      <formula>1</formula>
    </cfRule>
  </conditionalFormatting>
  <conditionalFormatting sqref="S15:S17">
    <cfRule type="cellIs" priority="103" operator="equal" aboveAverage="0" equalAverage="0" bottom="0" percent="0" rank="0" text="" dxfId="81">
      <formula>1</formula>
    </cfRule>
  </conditionalFormatting>
  <conditionalFormatting sqref="R15:R17">
    <cfRule type="cellIs" priority="104" operator="equal" aboveAverage="0" equalAverage="0" bottom="0" percent="0" rank="0" text="" dxfId="82">
      <formula>1</formula>
    </cfRule>
  </conditionalFormatting>
  <conditionalFormatting sqref="S15:S17">
    <cfRule type="cellIs" priority="105" operator="equal" aboveAverage="0" equalAverage="0" bottom="0" percent="0" rank="0" text="" dxfId="83">
      <formula>1</formula>
    </cfRule>
  </conditionalFormatting>
  <conditionalFormatting sqref="S21:S26">
    <cfRule type="cellIs" priority="106" operator="equal" aboveAverage="0" equalAverage="0" bottom="0" percent="0" rank="0" text="" dxfId="84">
      <formula>1</formula>
    </cfRule>
  </conditionalFormatting>
  <conditionalFormatting sqref="R21:R26">
    <cfRule type="cellIs" priority="107" operator="equal" aboveAverage="0" equalAverage="0" bottom="0" percent="0" rank="0" text="" dxfId="85">
      <formula>1</formula>
    </cfRule>
  </conditionalFormatting>
  <conditionalFormatting sqref="S21:S26">
    <cfRule type="cellIs" priority="108" operator="equal" aboveAverage="0" equalAverage="0" bottom="0" percent="0" rank="0" text="" dxfId="86">
      <formula>1</formula>
    </cfRule>
  </conditionalFormatting>
  <conditionalFormatting sqref="S28:S33">
    <cfRule type="cellIs" priority="109" operator="equal" aboveAverage="0" equalAverage="0" bottom="0" percent="0" rank="0" text="" dxfId="87">
      <formula>1</formula>
    </cfRule>
  </conditionalFormatting>
  <conditionalFormatting sqref="R28:R33">
    <cfRule type="cellIs" priority="110" operator="equal" aboveAverage="0" equalAverage="0" bottom="0" percent="0" rank="0" text="" dxfId="88">
      <formula>1</formula>
    </cfRule>
  </conditionalFormatting>
  <conditionalFormatting sqref="S28:S33">
    <cfRule type="cellIs" priority="111" operator="equal" aboveAverage="0" equalAverage="0" bottom="0" percent="0" rank="0" text="" dxfId="89">
      <formula>1</formula>
    </cfRule>
  </conditionalFormatting>
  <conditionalFormatting sqref="V12:V33">
    <cfRule type="cellIs" priority="112" operator="equal" aboveAverage="0" equalAverage="0" bottom="0" percent="0" rank="0" text="" dxfId="90">
      <formula>1</formula>
    </cfRule>
  </conditionalFormatting>
  <conditionalFormatting sqref="V12:V33">
    <cfRule type="cellIs" priority="113" operator="equal" aboveAverage="0" equalAverage="0" bottom="0" percent="0" rank="0" text="" dxfId="91">
      <formula>1</formula>
    </cfRule>
  </conditionalFormatting>
  <conditionalFormatting sqref="V15:V17">
    <cfRule type="cellIs" priority="114" operator="equal" aboveAverage="0" equalAverage="0" bottom="0" percent="0" rank="0" text="" dxfId="92">
      <formula>1</formula>
    </cfRule>
  </conditionalFormatting>
  <conditionalFormatting sqref="V21:V26">
    <cfRule type="cellIs" priority="115" operator="equal" aboveAverage="0" equalAverage="0" bottom="0" percent="0" rank="0" text="" dxfId="93">
      <formula>1</formula>
    </cfRule>
  </conditionalFormatting>
  <conditionalFormatting sqref="V28:V33">
    <cfRule type="cellIs" priority="116" operator="equal" aboveAverage="0" equalAverage="0" bottom="0" percent="0" rank="0" text="" dxfId="94">
      <formula>1</formula>
    </cfRule>
  </conditionalFormatting>
  <conditionalFormatting sqref="T28:T33">
    <cfRule type="cellIs" priority="117" operator="equal" aboveAverage="0" equalAverage="0" bottom="0" percent="0" rank="0" text="" dxfId="95">
      <formula>1</formula>
    </cfRule>
  </conditionalFormatting>
  <conditionalFormatting sqref="T15:U17">
    <cfRule type="cellIs" priority="118" operator="equal" aboveAverage="0" equalAverage="0" bottom="0" percent="0" rank="0" text="" dxfId="96">
      <formula>1</formula>
    </cfRule>
  </conditionalFormatting>
  <conditionalFormatting sqref="T15:T17">
    <cfRule type="cellIs" priority="119" operator="equal" aboveAverage="0" equalAverage="0" bottom="0" percent="0" rank="0" text="" dxfId="97">
      <formula>1</formula>
    </cfRule>
  </conditionalFormatting>
  <conditionalFormatting sqref="T21:U26">
    <cfRule type="cellIs" priority="120" operator="equal" aboveAverage="0" equalAverage="0" bottom="0" percent="0" rank="0" text="" dxfId="98">
      <formula>1</formula>
    </cfRule>
  </conditionalFormatting>
  <conditionalFormatting sqref="T21:T26">
    <cfRule type="cellIs" priority="121" operator="equal" aboveAverage="0" equalAverage="0" bottom="0" percent="0" rank="0" text="" dxfId="99">
      <formula>1</formula>
    </cfRule>
  </conditionalFormatting>
  <conditionalFormatting sqref="T28:U33">
    <cfRule type="cellIs" priority="122" operator="equal" aboveAverage="0" equalAverage="0" bottom="0" percent="0" rank="0" text="" dxfId="100">
      <formula>1</formula>
    </cfRule>
  </conditionalFormatting>
  <conditionalFormatting sqref="V28:V33">
    <cfRule type="cellIs" priority="123" operator="equal" aboveAverage="0" equalAverage="0" bottom="0" percent="0" rank="0" text="" dxfId="101">
      <formula>1</formula>
    </cfRule>
  </conditionalFormatting>
  <conditionalFormatting sqref="V15:V17">
    <cfRule type="cellIs" priority="124" operator="equal" aboveAverage="0" equalAverage="0" bottom="0" percent="0" rank="0" text="" dxfId="102">
      <formula>1</formula>
    </cfRule>
  </conditionalFormatting>
  <conditionalFormatting sqref="V15:V17">
    <cfRule type="cellIs" priority="125" operator="equal" aboveAverage="0" equalAverage="0" bottom="0" percent="0" rank="0" text="" dxfId="103">
      <formula>1</formula>
    </cfRule>
  </conditionalFormatting>
  <conditionalFormatting sqref="V21:V26">
    <cfRule type="cellIs" priority="126" operator="equal" aboveAverage="0" equalAverage="0" bottom="0" percent="0" rank="0" text="" dxfId="104">
      <formula>1</formula>
    </cfRule>
  </conditionalFormatting>
  <conditionalFormatting sqref="V21:V26">
    <cfRule type="cellIs" priority="127" operator="equal" aboveAverage="0" equalAverage="0" bottom="0" percent="0" rank="0" text="" dxfId="105">
      <formula>1</formula>
    </cfRule>
  </conditionalFormatting>
  <conditionalFormatting sqref="V28:V33">
    <cfRule type="cellIs" priority="128" operator="equal" aboveAverage="0" equalAverage="0" bottom="0" percent="0" rank="0" text="" dxfId="106">
      <formula>1</formula>
    </cfRule>
  </conditionalFormatting>
  <conditionalFormatting sqref="T12:U33">
    <cfRule type="cellIs" priority="129" operator="equal" aboveAverage="0" equalAverage="0" bottom="0" percent="0" rank="0" text="" dxfId="107">
      <formula>1</formula>
    </cfRule>
  </conditionalFormatting>
  <conditionalFormatting sqref="T12:U33">
    <cfRule type="cellIs" priority="130" operator="equal" aboveAverage="0" equalAverage="0" bottom="0" percent="0" rank="0" text="" dxfId="108">
      <formula>1</formula>
    </cfRule>
  </conditionalFormatting>
  <conditionalFormatting sqref="V12:V33">
    <cfRule type="cellIs" priority="131" operator="equal" aboveAverage="0" equalAverage="0" bottom="0" percent="0" rank="0" text="" dxfId="109">
      <formula>1</formula>
    </cfRule>
  </conditionalFormatting>
  <conditionalFormatting sqref="V15:V17">
    <cfRule type="cellIs" priority="132" operator="equal" aboveAverage="0" equalAverage="0" bottom="0" percent="0" rank="0" text="" dxfId="110">
      <formula>1</formula>
    </cfRule>
  </conditionalFormatting>
  <conditionalFormatting sqref="T15:U17">
    <cfRule type="cellIs" priority="133" operator="equal" aboveAverage="0" equalAverage="0" bottom="0" percent="0" rank="0" text="" dxfId="111">
      <formula>1</formula>
    </cfRule>
  </conditionalFormatting>
  <conditionalFormatting sqref="V15:V17">
    <cfRule type="cellIs" priority="134" operator="equal" aboveAverage="0" equalAverage="0" bottom="0" percent="0" rank="0" text="" dxfId="112">
      <formula>1</formula>
    </cfRule>
  </conditionalFormatting>
  <conditionalFormatting sqref="V21:V26">
    <cfRule type="cellIs" priority="135" operator="equal" aboveAverage="0" equalAverage="0" bottom="0" percent="0" rank="0" text="" dxfId="113">
      <formula>1</formula>
    </cfRule>
  </conditionalFormatting>
  <conditionalFormatting sqref="T21:U26">
    <cfRule type="cellIs" priority="136" operator="equal" aboveAverage="0" equalAverage="0" bottom="0" percent="0" rank="0" text="" dxfId="114">
      <formula>1</formula>
    </cfRule>
  </conditionalFormatting>
  <conditionalFormatting sqref="V21:V26">
    <cfRule type="cellIs" priority="137" operator="equal" aboveAverage="0" equalAverage="0" bottom="0" percent="0" rank="0" text="" dxfId="115">
      <formula>1</formula>
    </cfRule>
  </conditionalFormatting>
  <conditionalFormatting sqref="V28:V33">
    <cfRule type="cellIs" priority="138" operator="equal" aboveAverage="0" equalAverage="0" bottom="0" percent="0" rank="0" text="" dxfId="116">
      <formula>1</formula>
    </cfRule>
  </conditionalFormatting>
  <conditionalFormatting sqref="T28:U33">
    <cfRule type="cellIs" priority="139" operator="equal" aboveAverage="0" equalAverage="0" bottom="0" percent="0" rank="0" text="" dxfId="117">
      <formula>1</formula>
    </cfRule>
  </conditionalFormatting>
  <conditionalFormatting sqref="V28:V33">
    <cfRule type="cellIs" priority="140" operator="equal" aboveAverage="0" equalAverage="0" bottom="0" percent="0" rank="0" text="" dxfId="118">
      <formula>1</formula>
    </cfRule>
  </conditionalFormatting>
  <conditionalFormatting sqref="V12:V33">
    <cfRule type="cellIs" priority="141" operator="equal" aboveAverage="0" equalAverage="0" bottom="0" percent="0" rank="0" text="" dxfId="119">
      <formula>1</formula>
    </cfRule>
  </conditionalFormatting>
  <conditionalFormatting sqref="V12:V33">
    <cfRule type="cellIs" priority="142" operator="equal" aboveAverage="0" equalAverage="0" bottom="0" percent="0" rank="0" text="" dxfId="120">
      <formula>1</formula>
    </cfRule>
  </conditionalFormatting>
  <conditionalFormatting sqref="V15:V17">
    <cfRule type="cellIs" priority="143" operator="equal" aboveAverage="0" equalAverage="0" bottom="0" percent="0" rank="0" text="" dxfId="121">
      <formula>1</formula>
    </cfRule>
  </conditionalFormatting>
  <conditionalFormatting sqref="V21:V26">
    <cfRule type="cellIs" priority="144" operator="equal" aboveAverage="0" equalAverage="0" bottom="0" percent="0" rank="0" text="" dxfId="122">
      <formula>1</formula>
    </cfRule>
  </conditionalFormatting>
  <conditionalFormatting sqref="V28:V33">
    <cfRule type="cellIs" priority="145" operator="equal" aboveAverage="0" equalAverage="0" bottom="0" percent="0" rank="0" text="" dxfId="123">
      <formula>1</formula>
    </cfRule>
  </conditionalFormatting>
  <conditionalFormatting sqref="T28:T33">
    <cfRule type="cellIs" priority="146" operator="equal" aboveAverage="0" equalAverage="0" bottom="0" percent="0" rank="0" text="" dxfId="124">
      <formula>1</formula>
    </cfRule>
  </conditionalFormatting>
  <conditionalFormatting sqref="T15:U17">
    <cfRule type="cellIs" priority="147" operator="equal" aboveAverage="0" equalAverage="0" bottom="0" percent="0" rank="0" text="" dxfId="125">
      <formula>1</formula>
    </cfRule>
  </conditionalFormatting>
  <conditionalFormatting sqref="T15:T17">
    <cfRule type="cellIs" priority="148" operator="equal" aboveAverage="0" equalAverage="0" bottom="0" percent="0" rank="0" text="" dxfId="126">
      <formula>1</formula>
    </cfRule>
  </conditionalFormatting>
  <conditionalFormatting sqref="T21:U26">
    <cfRule type="cellIs" priority="149" operator="equal" aboveAverage="0" equalAverage="0" bottom="0" percent="0" rank="0" text="" dxfId="127">
      <formula>1</formula>
    </cfRule>
  </conditionalFormatting>
  <conditionalFormatting sqref="T21:T26">
    <cfRule type="cellIs" priority="150" operator="equal" aboveAverage="0" equalAverage="0" bottom="0" percent="0" rank="0" text="" dxfId="128">
      <formula>1</formula>
    </cfRule>
  </conditionalFormatting>
  <conditionalFormatting sqref="T28:U33">
    <cfRule type="cellIs" priority="151" operator="equal" aboveAverage="0" equalAverage="0" bottom="0" percent="0" rank="0" text="" dxfId="129">
      <formula>1</formula>
    </cfRule>
  </conditionalFormatting>
  <conditionalFormatting sqref="V12:V33">
    <cfRule type="cellIs" priority="152" operator="equal" aboveAverage="0" equalAverage="0" bottom="0" percent="0" rank="0" text="" dxfId="130">
      <formula>1</formula>
    </cfRule>
  </conditionalFormatting>
  <conditionalFormatting sqref="V12:V33">
    <cfRule type="cellIs" priority="153" operator="equal" aboveAverage="0" equalAverage="0" bottom="0" percent="0" rank="0" text="" dxfId="131">
      <formula>1</formula>
    </cfRule>
  </conditionalFormatting>
  <conditionalFormatting sqref="V15:V17">
    <cfRule type="cellIs" priority="154" operator="equal" aboveAverage="0" equalAverage="0" bottom="0" percent="0" rank="0" text="" dxfId="132">
      <formula>1</formula>
    </cfRule>
  </conditionalFormatting>
  <conditionalFormatting sqref="V21:V26">
    <cfRule type="cellIs" priority="155" operator="equal" aboveAverage="0" equalAverage="0" bottom="0" percent="0" rank="0" text="" dxfId="133">
      <formula>1</formula>
    </cfRule>
  </conditionalFormatting>
  <conditionalFormatting sqref="V28:V33">
    <cfRule type="cellIs" priority="156" operator="equal" aboveAverage="0" equalAverage="0" bottom="0" percent="0" rank="0" text="" dxfId="134">
      <formula>1</formula>
    </cfRule>
  </conditionalFormatting>
  <conditionalFormatting sqref="T28:T33">
    <cfRule type="cellIs" priority="157" operator="equal" aboveAverage="0" equalAverage="0" bottom="0" percent="0" rank="0" text="" dxfId="135">
      <formula>1</formula>
    </cfRule>
  </conditionalFormatting>
  <conditionalFormatting sqref="T15:U17">
    <cfRule type="cellIs" priority="158" operator="equal" aboveAverage="0" equalAverage="0" bottom="0" percent="0" rank="0" text="" dxfId="136">
      <formula>1</formula>
    </cfRule>
  </conditionalFormatting>
  <conditionalFormatting sqref="T15:T17">
    <cfRule type="cellIs" priority="159" operator="equal" aboveAverage="0" equalAverage="0" bottom="0" percent="0" rank="0" text="" dxfId="137">
      <formula>1</formula>
    </cfRule>
  </conditionalFormatting>
  <conditionalFormatting sqref="T21:U26">
    <cfRule type="cellIs" priority="160" operator="equal" aboveAverage="0" equalAverage="0" bottom="0" percent="0" rank="0" text="" dxfId="138">
      <formula>1</formula>
    </cfRule>
  </conditionalFormatting>
  <conditionalFormatting sqref="T21:T26">
    <cfRule type="cellIs" priority="161" operator="equal" aboveAverage="0" equalAverage="0" bottom="0" percent="0" rank="0" text="" dxfId="139">
      <formula>1</formula>
    </cfRule>
  </conditionalFormatting>
  <conditionalFormatting sqref="T28:U33">
    <cfRule type="cellIs" priority="162" operator="equal" aboveAverage="0" equalAverage="0" bottom="0" percent="0" rank="0" text="" dxfId="140">
      <formula>1</formula>
    </cfRule>
  </conditionalFormatting>
  <conditionalFormatting sqref="V28:V33">
    <cfRule type="cellIs" priority="163" operator="equal" aboveAverage="0" equalAverage="0" bottom="0" percent="0" rank="0" text="" dxfId="141">
      <formula>1</formula>
    </cfRule>
  </conditionalFormatting>
  <conditionalFormatting sqref="V15:V17">
    <cfRule type="cellIs" priority="164" operator="equal" aboveAverage="0" equalAverage="0" bottom="0" percent="0" rank="0" text="" dxfId="142">
      <formula>1</formula>
    </cfRule>
  </conditionalFormatting>
  <conditionalFormatting sqref="V15:V17">
    <cfRule type="cellIs" priority="165" operator="equal" aboveAverage="0" equalAverage="0" bottom="0" percent="0" rank="0" text="" dxfId="143">
      <formula>1</formula>
    </cfRule>
  </conditionalFormatting>
  <conditionalFormatting sqref="V21:V26">
    <cfRule type="cellIs" priority="166" operator="equal" aboveAverage="0" equalAverage="0" bottom="0" percent="0" rank="0" text="" dxfId="144">
      <formula>1</formula>
    </cfRule>
  </conditionalFormatting>
  <conditionalFormatting sqref="V21:V26">
    <cfRule type="cellIs" priority="167" operator="equal" aboveAverage="0" equalAverage="0" bottom="0" percent="0" rank="0" text="" dxfId="145">
      <formula>1</formula>
    </cfRule>
  </conditionalFormatting>
  <conditionalFormatting sqref="V28:V33">
    <cfRule type="cellIs" priority="168" operator="equal" aboveAverage="0" equalAverage="0" bottom="0" percent="0" rank="0" text="" dxfId="146">
      <formula>1</formula>
    </cfRule>
  </conditionalFormatting>
  <conditionalFormatting sqref="R12:S33">
    <cfRule type="cellIs" priority="169" operator="equal" aboveAverage="0" equalAverage="0" bottom="0" percent="0" rank="0" text="" dxfId="147">
      <formula>1</formula>
    </cfRule>
  </conditionalFormatting>
  <conditionalFormatting sqref="R12:R33">
    <cfRule type="cellIs" priority="170" operator="equal" aboveAverage="0" equalAverage="0" bottom="0" percent="0" rank="0" text="" dxfId="148">
      <formula>1</formula>
    </cfRule>
  </conditionalFormatting>
  <conditionalFormatting sqref="R15:R17">
    <cfRule type="cellIs" priority="171" operator="equal" aboveAverage="0" equalAverage="0" bottom="0" percent="0" rank="0" text="" dxfId="149">
      <formula>1</formula>
    </cfRule>
  </conditionalFormatting>
  <conditionalFormatting sqref="R15:R17">
    <cfRule type="cellIs" priority="172" operator="equal" aboveAverage="0" equalAverage="0" bottom="0" percent="0" rank="0" text="" dxfId="150">
      <formula>1</formula>
    </cfRule>
  </conditionalFormatting>
  <conditionalFormatting sqref="S15:S17">
    <cfRule type="cellIs" priority="173" operator="equal" aboveAverage="0" equalAverage="0" bottom="0" percent="0" rank="0" text="" dxfId="151">
      <formula>1</formula>
    </cfRule>
  </conditionalFormatting>
  <conditionalFormatting sqref="R21:R26">
    <cfRule type="cellIs" priority="174" operator="equal" aboveAverage="0" equalAverage="0" bottom="0" percent="0" rank="0" text="" dxfId="152">
      <formula>1</formula>
    </cfRule>
  </conditionalFormatting>
  <conditionalFormatting sqref="R21:R26">
    <cfRule type="cellIs" priority="175" operator="equal" aboveAverage="0" equalAverage="0" bottom="0" percent="0" rank="0" text="" dxfId="153">
      <formula>1</formula>
    </cfRule>
  </conditionalFormatting>
  <conditionalFormatting sqref="S21:S26">
    <cfRule type="cellIs" priority="176" operator="equal" aboveAverage="0" equalAverage="0" bottom="0" percent="0" rank="0" text="" dxfId="154">
      <formula>1</formula>
    </cfRule>
  </conditionalFormatting>
  <conditionalFormatting sqref="R28:R33">
    <cfRule type="cellIs" priority="177" operator="equal" aboveAverage="0" equalAverage="0" bottom="0" percent="0" rank="0" text="" dxfId="155">
      <formula>1</formula>
    </cfRule>
  </conditionalFormatting>
  <conditionalFormatting sqref="R28:R33">
    <cfRule type="cellIs" priority="178" operator="equal" aboveAverage="0" equalAverage="0" bottom="0" percent="0" rank="0" text="" dxfId="156">
      <formula>1</formula>
    </cfRule>
  </conditionalFormatting>
  <conditionalFormatting sqref="S28:S33">
    <cfRule type="cellIs" priority="179" operator="equal" aboveAverage="0" equalAverage="0" bottom="0" percent="0" rank="0" text="" dxfId="157">
      <formula>1</formula>
    </cfRule>
  </conditionalFormatting>
  <conditionalFormatting sqref="R12:R33">
    <cfRule type="cellIs" priority="180" operator="equal" aboveAverage="0" equalAverage="0" bottom="0" percent="0" rank="0" text="" dxfId="158">
      <formula>1</formula>
    </cfRule>
  </conditionalFormatting>
  <conditionalFormatting sqref="R12:R33">
    <cfRule type="cellIs" priority="181" operator="equal" aboveAverage="0" equalAverage="0" bottom="0" percent="0" rank="0" text="" dxfId="159">
      <formula>1</formula>
    </cfRule>
  </conditionalFormatting>
  <conditionalFormatting sqref="S12:S33">
    <cfRule type="cellIs" priority="182" operator="equal" aboveAverage="0" equalAverage="0" bottom="0" percent="0" rank="0" text="" dxfId="160">
      <formula>1</formula>
    </cfRule>
  </conditionalFormatting>
  <conditionalFormatting sqref="S15:S17">
    <cfRule type="cellIs" priority="183" operator="equal" aboveAverage="0" equalAverage="0" bottom="0" percent="0" rank="0" text="" dxfId="161">
      <formula>1</formula>
    </cfRule>
  </conditionalFormatting>
  <conditionalFormatting sqref="R15:R17">
    <cfRule type="cellIs" priority="184" operator="equal" aboveAverage="0" equalAverage="0" bottom="0" percent="0" rank="0" text="" dxfId="162">
      <formula>1</formula>
    </cfRule>
  </conditionalFormatting>
  <conditionalFormatting sqref="S15:S17">
    <cfRule type="cellIs" priority="185" operator="equal" aboveAverage="0" equalAverage="0" bottom="0" percent="0" rank="0" text="" dxfId="163">
      <formula>1</formula>
    </cfRule>
  </conditionalFormatting>
  <conditionalFormatting sqref="S21:S26">
    <cfRule type="cellIs" priority="186" operator="equal" aboveAverage="0" equalAverage="0" bottom="0" percent="0" rank="0" text="" dxfId="164">
      <formula>1</formula>
    </cfRule>
  </conditionalFormatting>
  <conditionalFormatting sqref="R21:R26">
    <cfRule type="cellIs" priority="187" operator="equal" aboveAverage="0" equalAverage="0" bottom="0" percent="0" rank="0" text="" dxfId="165">
      <formula>1</formula>
    </cfRule>
  </conditionalFormatting>
  <conditionalFormatting sqref="S21:S26">
    <cfRule type="cellIs" priority="188" operator="equal" aboveAverage="0" equalAverage="0" bottom="0" percent="0" rank="0" text="" dxfId="166">
      <formula>1</formula>
    </cfRule>
  </conditionalFormatting>
  <conditionalFormatting sqref="S28:S33">
    <cfRule type="cellIs" priority="189" operator="equal" aboveAverage="0" equalAverage="0" bottom="0" percent="0" rank="0" text="" dxfId="167">
      <formula>1</formula>
    </cfRule>
  </conditionalFormatting>
  <conditionalFormatting sqref="R28:R33">
    <cfRule type="cellIs" priority="190" operator="equal" aboveAverage="0" equalAverage="0" bottom="0" percent="0" rank="0" text="" dxfId="168">
      <formula>1</formula>
    </cfRule>
  </conditionalFormatting>
  <conditionalFormatting sqref="S28:S33">
    <cfRule type="cellIs" priority="191" operator="equal" aboveAverage="0" equalAverage="0" bottom="0" percent="0" rank="0" text="" dxfId="169">
      <formula>1</formula>
    </cfRule>
  </conditionalFormatting>
  <conditionalFormatting sqref="R12:R33">
    <cfRule type="cellIs" priority="192" operator="equal" aboveAverage="0" equalAverage="0" bottom="0" percent="0" rank="0" text="" dxfId="170">
      <formula>1</formula>
    </cfRule>
  </conditionalFormatting>
  <conditionalFormatting sqref="R12:R33">
    <cfRule type="cellIs" priority="193" operator="equal" aboveAverage="0" equalAverage="0" bottom="0" percent="0" rank="0" text="" dxfId="171">
      <formula>1</formula>
    </cfRule>
  </conditionalFormatting>
  <conditionalFormatting sqref="S12:S33">
    <cfRule type="cellIs" priority="194" operator="equal" aboveAverage="0" equalAverage="0" bottom="0" percent="0" rank="0" text="" dxfId="172">
      <formula>1</formula>
    </cfRule>
  </conditionalFormatting>
  <conditionalFormatting sqref="S15:S17">
    <cfRule type="cellIs" priority="195" operator="equal" aboveAverage="0" equalAverage="0" bottom="0" percent="0" rank="0" text="" dxfId="173">
      <formula>1</formula>
    </cfRule>
  </conditionalFormatting>
  <conditionalFormatting sqref="R15:R17">
    <cfRule type="cellIs" priority="196" operator="equal" aboveAverage="0" equalAverage="0" bottom="0" percent="0" rank="0" text="" dxfId="174">
      <formula>1</formula>
    </cfRule>
  </conditionalFormatting>
  <conditionalFormatting sqref="S15:S17">
    <cfRule type="cellIs" priority="197" operator="equal" aboveAverage="0" equalAverage="0" bottom="0" percent="0" rank="0" text="" dxfId="175">
      <formula>1</formula>
    </cfRule>
  </conditionalFormatting>
  <conditionalFormatting sqref="S21:S26">
    <cfRule type="cellIs" priority="198" operator="equal" aboveAverage="0" equalAverage="0" bottom="0" percent="0" rank="0" text="" dxfId="176">
      <formula>1</formula>
    </cfRule>
  </conditionalFormatting>
  <conditionalFormatting sqref="R21:R26">
    <cfRule type="cellIs" priority="199" operator="equal" aboveAverage="0" equalAverage="0" bottom="0" percent="0" rank="0" text="" dxfId="177">
      <formula>1</formula>
    </cfRule>
  </conditionalFormatting>
  <conditionalFormatting sqref="S21:S26">
    <cfRule type="cellIs" priority="200" operator="equal" aboveAverage="0" equalAverage="0" bottom="0" percent="0" rank="0" text="" dxfId="178">
      <formula>1</formula>
    </cfRule>
  </conditionalFormatting>
  <conditionalFormatting sqref="S28:S33">
    <cfRule type="cellIs" priority="201" operator="equal" aboveAverage="0" equalAverage="0" bottom="0" percent="0" rank="0" text="" dxfId="179">
      <formula>1</formula>
    </cfRule>
  </conditionalFormatting>
  <conditionalFormatting sqref="R28:R33">
    <cfRule type="cellIs" priority="202" operator="equal" aboveAverage="0" equalAverage="0" bottom="0" percent="0" rank="0" text="" dxfId="180">
      <formula>1</formula>
    </cfRule>
  </conditionalFormatting>
  <conditionalFormatting sqref="S28:S33">
    <cfRule type="cellIs" priority="203" operator="equal" aboveAverage="0" equalAverage="0" bottom="0" percent="0" rank="0" text="" dxfId="181">
      <formula>1</formula>
    </cfRule>
  </conditionalFormatting>
  <conditionalFormatting sqref="S12:S33">
    <cfRule type="cellIs" priority="204" operator="equal" aboveAverage="0" equalAverage="0" bottom="0" percent="0" rank="0" text="" dxfId="182">
      <formula>1</formula>
    </cfRule>
  </conditionalFormatting>
  <conditionalFormatting sqref="S12:S33">
    <cfRule type="cellIs" priority="205" operator="equal" aboveAverage="0" equalAverage="0" bottom="0" percent="0" rank="0" text="" dxfId="183">
      <formula>1</formula>
    </cfRule>
  </conditionalFormatting>
  <conditionalFormatting sqref="S15:S17">
    <cfRule type="cellIs" priority="206" operator="equal" aboveAverage="0" equalAverage="0" bottom="0" percent="0" rank="0" text="" dxfId="184">
      <formula>1</formula>
    </cfRule>
  </conditionalFormatting>
  <conditionalFormatting sqref="S21:S26">
    <cfRule type="cellIs" priority="207" operator="equal" aboveAverage="0" equalAverage="0" bottom="0" percent="0" rank="0" text="" dxfId="185">
      <formula>1</formula>
    </cfRule>
  </conditionalFormatting>
  <conditionalFormatting sqref="S28:S33">
    <cfRule type="cellIs" priority="208" operator="equal" aboveAverage="0" equalAverage="0" bottom="0" percent="0" rank="0" text="" dxfId="186">
      <formula>1</formula>
    </cfRule>
  </conditionalFormatting>
  <conditionalFormatting sqref="R15:R17">
    <cfRule type="cellIs" priority="209" operator="equal" aboveAverage="0" equalAverage="0" bottom="0" percent="0" rank="0" text="" dxfId="187">
      <formula>1</formula>
    </cfRule>
  </conditionalFormatting>
  <conditionalFormatting sqref="R21:R26">
    <cfRule type="cellIs" priority="210" operator="equal" aboveAverage="0" equalAverage="0" bottom="0" percent="0" rank="0" text="" dxfId="188">
      <formula>1</formula>
    </cfRule>
  </conditionalFormatting>
  <conditionalFormatting sqref="R28:R33">
    <cfRule type="cellIs" priority="211" operator="equal" aboveAverage="0" equalAverage="0" bottom="0" percent="0" rank="0" text="" dxfId="189">
      <formula>1</formula>
    </cfRule>
  </conditionalFormatting>
  <conditionalFormatting sqref="V12:V33">
    <cfRule type="cellIs" priority="212" operator="equal" aboveAverage="0" equalAverage="0" bottom="0" percent="0" rank="0" text="" dxfId="190">
      <formula>1</formula>
    </cfRule>
  </conditionalFormatting>
  <conditionalFormatting sqref="V12:V33">
    <cfRule type="cellIs" priority="213" operator="equal" aboveAverage="0" equalAverage="0" bottom="0" percent="0" rank="0" text="" dxfId="191">
      <formula>1</formula>
    </cfRule>
  </conditionalFormatting>
  <conditionalFormatting sqref="V15:V17">
    <cfRule type="cellIs" priority="214" operator="equal" aboveAverage="0" equalAverage="0" bottom="0" percent="0" rank="0" text="" dxfId="192">
      <formula>1</formula>
    </cfRule>
  </conditionalFormatting>
  <conditionalFormatting sqref="V21:V26">
    <cfRule type="cellIs" priority="215" operator="equal" aboveAverage="0" equalAverage="0" bottom="0" percent="0" rank="0" text="" dxfId="193">
      <formula>1</formula>
    </cfRule>
  </conditionalFormatting>
  <conditionalFormatting sqref="V28:V33">
    <cfRule type="cellIs" priority="216" operator="equal" aboveAverage="0" equalAverage="0" bottom="0" percent="0" rank="0" text="" dxfId="194">
      <formula>1</formula>
    </cfRule>
  </conditionalFormatting>
  <conditionalFormatting sqref="V28:V33">
    <cfRule type="cellIs" priority="217" operator="equal" aboveAverage="0" equalAverage="0" bottom="0" percent="0" rank="0" text="" dxfId="195">
      <formula>1</formula>
    </cfRule>
  </conditionalFormatting>
  <conditionalFormatting sqref="V15:V17">
    <cfRule type="cellIs" priority="218" operator="equal" aboveAverage="0" equalAverage="0" bottom="0" percent="0" rank="0" text="" dxfId="196">
      <formula>1</formula>
    </cfRule>
  </conditionalFormatting>
  <conditionalFormatting sqref="V15:V17">
    <cfRule type="cellIs" priority="219" operator="equal" aboveAverage="0" equalAverage="0" bottom="0" percent="0" rank="0" text="" dxfId="197">
      <formula>1</formula>
    </cfRule>
  </conditionalFormatting>
  <conditionalFormatting sqref="V21:V26">
    <cfRule type="cellIs" priority="220" operator="equal" aboveAverage="0" equalAverage="0" bottom="0" percent="0" rank="0" text="" dxfId="198">
      <formula>1</formula>
    </cfRule>
  </conditionalFormatting>
  <conditionalFormatting sqref="V21:V26">
    <cfRule type="cellIs" priority="221" operator="equal" aboveAverage="0" equalAverage="0" bottom="0" percent="0" rank="0" text="" dxfId="199">
      <formula>1</formula>
    </cfRule>
  </conditionalFormatting>
  <conditionalFormatting sqref="V28:V33">
    <cfRule type="cellIs" priority="222" operator="equal" aboveAverage="0" equalAverage="0" bottom="0" percent="0" rank="0" text="" dxfId="200">
      <formula>1</formula>
    </cfRule>
  </conditionalFormatting>
  <conditionalFormatting sqref="T12:U33">
    <cfRule type="cellIs" priority="223" operator="equal" aboveAverage="0" equalAverage="0" bottom="0" percent="0" rank="0" text="" dxfId="201">
      <formula>1</formula>
    </cfRule>
  </conditionalFormatting>
  <conditionalFormatting sqref="T12:T33">
    <cfRule type="cellIs" priority="224" operator="equal" aboveAverage="0" equalAverage="0" bottom="0" percent="0" rank="0" text="" dxfId="202">
      <formula>1</formula>
    </cfRule>
  </conditionalFormatting>
  <conditionalFormatting sqref="T15:T17">
    <cfRule type="cellIs" priority="225" operator="equal" aboveAverage="0" equalAverage="0" bottom="0" percent="0" rank="0" text="" dxfId="203">
      <formula>1</formula>
    </cfRule>
  </conditionalFormatting>
  <conditionalFormatting sqref="T15:T17">
    <cfRule type="cellIs" priority="226" operator="equal" aboveAverage="0" equalAverage="0" bottom="0" percent="0" rank="0" text="" dxfId="204">
      <formula>1</formula>
    </cfRule>
  </conditionalFormatting>
  <conditionalFormatting sqref="U15:U17">
    <cfRule type="cellIs" priority="227" operator="equal" aboveAverage="0" equalAverage="0" bottom="0" percent="0" rank="0" text="" dxfId="205">
      <formula>1</formula>
    </cfRule>
  </conditionalFormatting>
  <conditionalFormatting sqref="T21:T26">
    <cfRule type="cellIs" priority="228" operator="equal" aboveAverage="0" equalAverage="0" bottom="0" percent="0" rank="0" text="" dxfId="206">
      <formula>1</formula>
    </cfRule>
  </conditionalFormatting>
  <conditionalFormatting sqref="T21:T26">
    <cfRule type="cellIs" priority="229" operator="equal" aboveAverage="0" equalAverage="0" bottom="0" percent="0" rank="0" text="" dxfId="207">
      <formula>1</formula>
    </cfRule>
  </conditionalFormatting>
  <conditionalFormatting sqref="U21:U26">
    <cfRule type="cellIs" priority="230" operator="equal" aboveAverage="0" equalAverage="0" bottom="0" percent="0" rank="0" text="" dxfId="208">
      <formula>1</formula>
    </cfRule>
  </conditionalFormatting>
  <conditionalFormatting sqref="T28:T33">
    <cfRule type="cellIs" priority="231" operator="equal" aboveAverage="0" equalAverage="0" bottom="0" percent="0" rank="0" text="" dxfId="209">
      <formula>1</formula>
    </cfRule>
  </conditionalFormatting>
  <conditionalFormatting sqref="T28:T33">
    <cfRule type="cellIs" priority="232" operator="equal" aboveAverage="0" equalAverage="0" bottom="0" percent="0" rank="0" text="" dxfId="210">
      <formula>1</formula>
    </cfRule>
  </conditionalFormatting>
  <conditionalFormatting sqref="U28:U33">
    <cfRule type="cellIs" priority="233" operator="equal" aboveAverage="0" equalAverage="0" bottom="0" percent="0" rank="0" text="" dxfId="211">
      <formula>1</formula>
    </cfRule>
  </conditionalFormatting>
  <conditionalFormatting sqref="T12:T33">
    <cfRule type="cellIs" priority="234" operator="equal" aboveAverage="0" equalAverage="0" bottom="0" percent="0" rank="0" text="" dxfId="212">
      <formula>1</formula>
    </cfRule>
  </conditionalFormatting>
  <conditionalFormatting sqref="T12:T33">
    <cfRule type="cellIs" priority="235" operator="equal" aboveAverage="0" equalAverage="0" bottom="0" percent="0" rank="0" text="" dxfId="213">
      <formula>1</formula>
    </cfRule>
  </conditionalFormatting>
  <conditionalFormatting sqref="U12:U33">
    <cfRule type="cellIs" priority="236" operator="equal" aboveAverage="0" equalAverage="0" bottom="0" percent="0" rank="0" text="" dxfId="214">
      <formula>1</formula>
    </cfRule>
  </conditionalFormatting>
  <conditionalFormatting sqref="U15:U17">
    <cfRule type="cellIs" priority="237" operator="equal" aboveAverage="0" equalAverage="0" bottom="0" percent="0" rank="0" text="" dxfId="215">
      <formula>1</formula>
    </cfRule>
  </conditionalFormatting>
  <conditionalFormatting sqref="T15:T17">
    <cfRule type="cellIs" priority="238" operator="equal" aboveAverage="0" equalAverage="0" bottom="0" percent="0" rank="0" text="" dxfId="216">
      <formula>1</formula>
    </cfRule>
  </conditionalFormatting>
  <conditionalFormatting sqref="U15:U17">
    <cfRule type="cellIs" priority="239" operator="equal" aboveAverage="0" equalAverage="0" bottom="0" percent="0" rank="0" text="" dxfId="217">
      <formula>1</formula>
    </cfRule>
  </conditionalFormatting>
  <conditionalFormatting sqref="U21:U26">
    <cfRule type="cellIs" priority="240" operator="equal" aboveAverage="0" equalAverage="0" bottom="0" percent="0" rank="0" text="" dxfId="218">
      <formula>1</formula>
    </cfRule>
  </conditionalFormatting>
  <conditionalFormatting sqref="T21:T26">
    <cfRule type="cellIs" priority="241" operator="equal" aboveAverage="0" equalAverage="0" bottom="0" percent="0" rank="0" text="" dxfId="219">
      <formula>1</formula>
    </cfRule>
  </conditionalFormatting>
  <conditionalFormatting sqref="U21:U26">
    <cfRule type="cellIs" priority="242" operator="equal" aboveAverage="0" equalAverage="0" bottom="0" percent="0" rank="0" text="" dxfId="220">
      <formula>1</formula>
    </cfRule>
  </conditionalFormatting>
  <conditionalFormatting sqref="U28:U33">
    <cfRule type="cellIs" priority="243" operator="equal" aboveAverage="0" equalAverage="0" bottom="0" percent="0" rank="0" text="" dxfId="221">
      <formula>1</formula>
    </cfRule>
  </conditionalFormatting>
  <conditionalFormatting sqref="T28:T33">
    <cfRule type="cellIs" priority="244" operator="equal" aboveAverage="0" equalAverage="0" bottom="0" percent="0" rank="0" text="" dxfId="222">
      <formula>1</formula>
    </cfRule>
  </conditionalFormatting>
  <conditionalFormatting sqref="U28:U33">
    <cfRule type="cellIs" priority="245" operator="equal" aboveAverage="0" equalAverage="0" bottom="0" percent="0" rank="0" text="" dxfId="223">
      <formula>1</formula>
    </cfRule>
  </conditionalFormatting>
  <conditionalFormatting sqref="V28:V33">
    <cfRule type="cellIs" priority="246" operator="equal" aboveAverage="0" equalAverage="0" bottom="0" percent="0" rank="0" text="" dxfId="224">
      <formula>1</formula>
    </cfRule>
  </conditionalFormatting>
  <conditionalFormatting sqref="V15:V17">
    <cfRule type="cellIs" priority="247" operator="equal" aboveAverage="0" equalAverage="0" bottom="0" percent="0" rank="0" text="" dxfId="225">
      <formula>1</formula>
    </cfRule>
  </conditionalFormatting>
  <conditionalFormatting sqref="V15:V17">
    <cfRule type="cellIs" priority="248" operator="equal" aboveAverage="0" equalAverage="0" bottom="0" percent="0" rank="0" text="" dxfId="226">
      <formula>1</formula>
    </cfRule>
  </conditionalFormatting>
  <conditionalFormatting sqref="V21:V26">
    <cfRule type="cellIs" priority="249" operator="equal" aboveAverage="0" equalAverage="0" bottom="0" percent="0" rank="0" text="" dxfId="227">
      <formula>1</formula>
    </cfRule>
  </conditionalFormatting>
  <conditionalFormatting sqref="V21:V26">
    <cfRule type="cellIs" priority="250" operator="equal" aboveAverage="0" equalAverage="0" bottom="0" percent="0" rank="0" text="" dxfId="228">
      <formula>1</formula>
    </cfRule>
  </conditionalFormatting>
  <conditionalFormatting sqref="V28:V33">
    <cfRule type="cellIs" priority="251" operator="equal" aboveAverage="0" equalAverage="0" bottom="0" percent="0" rank="0" text="" dxfId="229">
      <formula>1</formula>
    </cfRule>
  </conditionalFormatting>
  <conditionalFormatting sqref="T12:U33">
    <cfRule type="cellIs" priority="252" operator="equal" aboveAverage="0" equalAverage="0" bottom="0" percent="0" rank="0" text="" dxfId="230">
      <formula>1</formula>
    </cfRule>
  </conditionalFormatting>
  <conditionalFormatting sqref="T12:U33">
    <cfRule type="cellIs" priority="253" operator="equal" aboveAverage="0" equalAverage="0" bottom="0" percent="0" rank="0" text="" dxfId="231">
      <formula>1</formula>
    </cfRule>
  </conditionalFormatting>
  <conditionalFormatting sqref="V12:V33">
    <cfRule type="cellIs" priority="254" operator="equal" aboveAverage="0" equalAverage="0" bottom="0" percent="0" rank="0" text="" dxfId="232">
      <formula>1</formula>
    </cfRule>
  </conditionalFormatting>
  <conditionalFormatting sqref="V15:V17">
    <cfRule type="cellIs" priority="255" operator="equal" aboveAverage="0" equalAverage="0" bottom="0" percent="0" rank="0" text="" dxfId="233">
      <formula>1</formula>
    </cfRule>
  </conditionalFormatting>
  <conditionalFormatting sqref="T15:U17">
    <cfRule type="cellIs" priority="256" operator="equal" aboveAverage="0" equalAverage="0" bottom="0" percent="0" rank="0" text="" dxfId="234">
      <formula>1</formula>
    </cfRule>
  </conditionalFormatting>
  <conditionalFormatting sqref="V15:V17">
    <cfRule type="cellIs" priority="257" operator="equal" aboveAverage="0" equalAverage="0" bottom="0" percent="0" rank="0" text="" dxfId="235">
      <formula>1</formula>
    </cfRule>
  </conditionalFormatting>
  <conditionalFormatting sqref="V21:V26">
    <cfRule type="cellIs" priority="258" operator="equal" aboveAverage="0" equalAverage="0" bottom="0" percent="0" rank="0" text="" dxfId="236">
      <formula>1</formula>
    </cfRule>
  </conditionalFormatting>
  <conditionalFormatting sqref="T21:U26">
    <cfRule type="cellIs" priority="259" operator="equal" aboveAverage="0" equalAverage="0" bottom="0" percent="0" rank="0" text="" dxfId="237">
      <formula>1</formula>
    </cfRule>
  </conditionalFormatting>
  <conditionalFormatting sqref="V21:V26">
    <cfRule type="cellIs" priority="260" operator="equal" aboveAverage="0" equalAverage="0" bottom="0" percent="0" rank="0" text="" dxfId="238">
      <formula>1</formula>
    </cfRule>
  </conditionalFormatting>
  <conditionalFormatting sqref="V28:V33">
    <cfRule type="cellIs" priority="261" operator="equal" aboveAverage="0" equalAverage="0" bottom="0" percent="0" rank="0" text="" dxfId="239">
      <formula>1</formula>
    </cfRule>
  </conditionalFormatting>
  <conditionalFormatting sqref="T28:U33">
    <cfRule type="cellIs" priority="262" operator="equal" aboveAverage="0" equalAverage="0" bottom="0" percent="0" rank="0" text="" dxfId="240">
      <formula>1</formula>
    </cfRule>
  </conditionalFormatting>
  <conditionalFormatting sqref="V28:V33">
    <cfRule type="cellIs" priority="263" operator="equal" aboveAverage="0" equalAverage="0" bottom="0" percent="0" rank="0" text="" dxfId="241">
      <formula>1</formula>
    </cfRule>
  </conditionalFormatting>
  <conditionalFormatting sqref="V12:V33">
    <cfRule type="cellIs" priority="264" operator="equal" aboveAverage="0" equalAverage="0" bottom="0" percent="0" rank="0" text="" dxfId="242">
      <formula>1</formula>
    </cfRule>
  </conditionalFormatting>
  <conditionalFormatting sqref="V12:V33">
    <cfRule type="cellIs" priority="265" operator="equal" aboveAverage="0" equalAverage="0" bottom="0" percent="0" rank="0" text="" dxfId="243">
      <formula>1</formula>
    </cfRule>
  </conditionalFormatting>
  <conditionalFormatting sqref="V15:V17">
    <cfRule type="cellIs" priority="266" operator="equal" aboveAverage="0" equalAverage="0" bottom="0" percent="0" rank="0" text="" dxfId="244">
      <formula>1</formula>
    </cfRule>
  </conditionalFormatting>
  <conditionalFormatting sqref="V21:V26">
    <cfRule type="cellIs" priority="267" operator="equal" aboveAverage="0" equalAverage="0" bottom="0" percent="0" rank="0" text="" dxfId="245">
      <formula>1</formula>
    </cfRule>
  </conditionalFormatting>
  <conditionalFormatting sqref="V28:V33">
    <cfRule type="cellIs" priority="268" operator="equal" aboveAverage="0" equalAverage="0" bottom="0" percent="0" rank="0" text="" dxfId="246">
      <formula>1</formula>
    </cfRule>
  </conditionalFormatting>
  <conditionalFormatting sqref="T28:T33">
    <cfRule type="cellIs" priority="269" operator="equal" aboveAverage="0" equalAverage="0" bottom="0" percent="0" rank="0" text="" dxfId="247">
      <formula>1</formula>
    </cfRule>
  </conditionalFormatting>
  <conditionalFormatting sqref="T15:U17">
    <cfRule type="cellIs" priority="270" operator="equal" aboveAverage="0" equalAverage="0" bottom="0" percent="0" rank="0" text="" dxfId="248">
      <formula>1</formula>
    </cfRule>
  </conditionalFormatting>
  <conditionalFormatting sqref="T15:T17">
    <cfRule type="cellIs" priority="271" operator="equal" aboveAverage="0" equalAverage="0" bottom="0" percent="0" rank="0" text="" dxfId="249">
      <formula>1</formula>
    </cfRule>
  </conditionalFormatting>
  <conditionalFormatting sqref="T21:U26">
    <cfRule type="cellIs" priority="272" operator="equal" aboveAverage="0" equalAverage="0" bottom="0" percent="0" rank="0" text="" dxfId="250">
      <formula>1</formula>
    </cfRule>
  </conditionalFormatting>
  <conditionalFormatting sqref="T21:T26">
    <cfRule type="cellIs" priority="273" operator="equal" aboveAverage="0" equalAverage="0" bottom="0" percent="0" rank="0" text="" dxfId="251">
      <formula>1</formula>
    </cfRule>
  </conditionalFormatting>
  <conditionalFormatting sqref="T28:U33">
    <cfRule type="cellIs" priority="274" operator="equal" aboveAverage="0" equalAverage="0" bottom="0" percent="0" rank="0" text="" dxfId="252">
      <formula>1</formula>
    </cfRule>
  </conditionalFormatting>
  <conditionalFormatting sqref="V12:V33">
    <cfRule type="cellIs" priority="275" operator="equal" aboveAverage="0" equalAverage="0" bottom="0" percent="0" rank="0" text="" dxfId="253">
      <formula>1</formula>
    </cfRule>
  </conditionalFormatting>
  <conditionalFormatting sqref="V12:V33">
    <cfRule type="cellIs" priority="276" operator="equal" aboveAverage="0" equalAverage="0" bottom="0" percent="0" rank="0" text="" dxfId="254">
      <formula>1</formula>
    </cfRule>
  </conditionalFormatting>
  <conditionalFormatting sqref="V15:V17">
    <cfRule type="cellIs" priority="277" operator="equal" aboveAverage="0" equalAverage="0" bottom="0" percent="0" rank="0" text="" dxfId="255">
      <formula>1</formula>
    </cfRule>
  </conditionalFormatting>
  <conditionalFormatting sqref="V21:V26">
    <cfRule type="cellIs" priority="278" operator="equal" aboveAverage="0" equalAverage="0" bottom="0" percent="0" rank="0" text="" dxfId="256">
      <formula>1</formula>
    </cfRule>
  </conditionalFormatting>
  <conditionalFormatting sqref="V28:V33">
    <cfRule type="cellIs" priority="279" operator="equal" aboveAverage="0" equalAverage="0" bottom="0" percent="0" rank="0" text="" dxfId="257">
      <formula>1</formula>
    </cfRule>
  </conditionalFormatting>
  <conditionalFormatting sqref="T28:T33">
    <cfRule type="cellIs" priority="280" operator="equal" aboveAverage="0" equalAverage="0" bottom="0" percent="0" rank="0" text="" dxfId="258">
      <formula>1</formula>
    </cfRule>
  </conditionalFormatting>
  <conditionalFormatting sqref="T15:U17">
    <cfRule type="cellIs" priority="281" operator="equal" aboveAverage="0" equalAverage="0" bottom="0" percent="0" rank="0" text="" dxfId="259">
      <formula>1</formula>
    </cfRule>
  </conditionalFormatting>
  <conditionalFormatting sqref="T15:T17">
    <cfRule type="cellIs" priority="282" operator="equal" aboveAverage="0" equalAverage="0" bottom="0" percent="0" rank="0" text="" dxfId="260">
      <formula>1</formula>
    </cfRule>
  </conditionalFormatting>
  <conditionalFormatting sqref="T21:U26">
    <cfRule type="cellIs" priority="283" operator="equal" aboveAverage="0" equalAverage="0" bottom="0" percent="0" rank="0" text="" dxfId="261">
      <formula>1</formula>
    </cfRule>
  </conditionalFormatting>
  <conditionalFormatting sqref="T21:T26">
    <cfRule type="cellIs" priority="284" operator="equal" aboveAverage="0" equalAverage="0" bottom="0" percent="0" rank="0" text="" dxfId="262">
      <formula>1</formula>
    </cfRule>
  </conditionalFormatting>
  <conditionalFormatting sqref="T28:U33">
    <cfRule type="cellIs" priority="285" operator="equal" aboveAverage="0" equalAverage="0" bottom="0" percent="0" rank="0" text="" dxfId="263">
      <formula>1</formula>
    </cfRule>
  </conditionalFormatting>
  <conditionalFormatting sqref="V28:V33">
    <cfRule type="cellIs" priority="286" operator="equal" aboveAverage="0" equalAverage="0" bottom="0" percent="0" rank="0" text="" dxfId="264">
      <formula>1</formula>
    </cfRule>
  </conditionalFormatting>
  <conditionalFormatting sqref="V15:V17">
    <cfRule type="cellIs" priority="287" operator="equal" aboveAverage="0" equalAverage="0" bottom="0" percent="0" rank="0" text="" dxfId="265">
      <formula>1</formula>
    </cfRule>
  </conditionalFormatting>
  <conditionalFormatting sqref="V15:V17">
    <cfRule type="cellIs" priority="288" operator="equal" aboveAverage="0" equalAverage="0" bottom="0" percent="0" rank="0" text="" dxfId="266">
      <formula>1</formula>
    </cfRule>
  </conditionalFormatting>
  <conditionalFormatting sqref="V21:V26">
    <cfRule type="cellIs" priority="289" operator="equal" aboveAverage="0" equalAverage="0" bottom="0" percent="0" rank="0" text="" dxfId="267">
      <formula>1</formula>
    </cfRule>
  </conditionalFormatting>
  <conditionalFormatting sqref="V21:V26">
    <cfRule type="cellIs" priority="290" operator="equal" aboveAverage="0" equalAverage="0" bottom="0" percent="0" rank="0" text="" dxfId="268">
      <formula>1</formula>
    </cfRule>
  </conditionalFormatting>
  <conditionalFormatting sqref="V28:V33">
    <cfRule type="cellIs" priority="291" operator="equal" aboveAverage="0" equalAverage="0" bottom="0" percent="0" rank="0" text="" dxfId="269">
      <formula>1</formula>
    </cfRule>
  </conditionalFormatting>
  <conditionalFormatting sqref="V12:V33">
    <cfRule type="cellIs" priority="292" operator="equal" aboveAverage="0" equalAverage="0" bottom="0" percent="0" rank="0" text="" dxfId="270">
      <formula>1</formula>
    </cfRule>
  </conditionalFormatting>
  <conditionalFormatting sqref="V12:V33">
    <cfRule type="cellIs" priority="293" operator="equal" aboveAverage="0" equalAverage="0" bottom="0" percent="0" rank="0" text="" dxfId="271">
      <formula>1</formula>
    </cfRule>
  </conditionalFormatting>
  <conditionalFormatting sqref="V15:V17">
    <cfRule type="cellIs" priority="294" operator="equal" aboveAverage="0" equalAverage="0" bottom="0" percent="0" rank="0" text="" dxfId="272">
      <formula>1</formula>
    </cfRule>
  </conditionalFormatting>
  <conditionalFormatting sqref="V21:V26">
    <cfRule type="cellIs" priority="295" operator="equal" aboveAverage="0" equalAverage="0" bottom="0" percent="0" rank="0" text="" dxfId="273">
      <formula>1</formula>
    </cfRule>
  </conditionalFormatting>
  <conditionalFormatting sqref="V28:V33">
    <cfRule type="cellIs" priority="296" operator="equal" aboveAverage="0" equalAverage="0" bottom="0" percent="0" rank="0" text="" dxfId="274">
      <formula>1</formula>
    </cfRule>
  </conditionalFormatting>
  <conditionalFormatting sqref="V28:V33">
    <cfRule type="cellIs" priority="297" operator="equal" aboveAverage="0" equalAverage="0" bottom="0" percent="0" rank="0" text="" dxfId="275">
      <formula>1</formula>
    </cfRule>
  </conditionalFormatting>
  <conditionalFormatting sqref="V15:V17">
    <cfRule type="cellIs" priority="298" operator="equal" aboveAverage="0" equalAverage="0" bottom="0" percent="0" rank="0" text="" dxfId="276">
      <formula>1</formula>
    </cfRule>
  </conditionalFormatting>
  <conditionalFormatting sqref="V15:V17">
    <cfRule type="cellIs" priority="299" operator="equal" aboveAverage="0" equalAverage="0" bottom="0" percent="0" rank="0" text="" dxfId="277">
      <formula>1</formula>
    </cfRule>
  </conditionalFormatting>
  <conditionalFormatting sqref="V21:V26">
    <cfRule type="cellIs" priority="300" operator="equal" aboveAverage="0" equalAverage="0" bottom="0" percent="0" rank="0" text="" dxfId="278">
      <formula>1</formula>
    </cfRule>
  </conditionalFormatting>
  <conditionalFormatting sqref="V21:V26">
    <cfRule type="cellIs" priority="301" operator="equal" aboveAverage="0" equalAverage="0" bottom="0" percent="0" rank="0" text="" dxfId="279">
      <formula>1</formula>
    </cfRule>
  </conditionalFormatting>
  <conditionalFormatting sqref="V28:V33">
    <cfRule type="cellIs" priority="302" operator="equal" aboveAverage="0" equalAverage="0" bottom="0" percent="0" rank="0" text="" dxfId="280">
      <formula>1</formula>
    </cfRule>
  </conditionalFormatting>
  <conditionalFormatting sqref="T12:U33">
    <cfRule type="cellIs" priority="303" operator="equal" aboveAverage="0" equalAverage="0" bottom="0" percent="0" rank="0" text="" dxfId="281">
      <formula>1</formula>
    </cfRule>
  </conditionalFormatting>
  <conditionalFormatting sqref="T12:T33">
    <cfRule type="cellIs" priority="304" operator="equal" aboveAverage="0" equalAverage="0" bottom="0" percent="0" rank="0" text="" dxfId="282">
      <formula>1</formula>
    </cfRule>
  </conditionalFormatting>
  <conditionalFormatting sqref="T15:T17">
    <cfRule type="cellIs" priority="305" operator="equal" aboveAverage="0" equalAverage="0" bottom="0" percent="0" rank="0" text="" dxfId="283">
      <formula>1</formula>
    </cfRule>
  </conditionalFormatting>
  <conditionalFormatting sqref="T15:T17">
    <cfRule type="cellIs" priority="306" operator="equal" aboveAverage="0" equalAverage="0" bottom="0" percent="0" rank="0" text="" dxfId="284">
      <formula>1</formula>
    </cfRule>
  </conditionalFormatting>
  <conditionalFormatting sqref="U15:U17">
    <cfRule type="cellIs" priority="307" operator="equal" aboveAverage="0" equalAverage="0" bottom="0" percent="0" rank="0" text="" dxfId="285">
      <formula>1</formula>
    </cfRule>
  </conditionalFormatting>
  <conditionalFormatting sqref="T21:T26">
    <cfRule type="cellIs" priority="308" operator="equal" aboveAverage="0" equalAverage="0" bottom="0" percent="0" rank="0" text="" dxfId="286">
      <formula>1</formula>
    </cfRule>
  </conditionalFormatting>
  <conditionalFormatting sqref="T21:T26">
    <cfRule type="cellIs" priority="309" operator="equal" aboveAverage="0" equalAverage="0" bottom="0" percent="0" rank="0" text="" dxfId="287">
      <formula>1</formula>
    </cfRule>
  </conditionalFormatting>
  <conditionalFormatting sqref="U21:U26">
    <cfRule type="cellIs" priority="310" operator="equal" aboveAverage="0" equalAverage="0" bottom="0" percent="0" rank="0" text="" dxfId="288">
      <formula>1</formula>
    </cfRule>
  </conditionalFormatting>
  <conditionalFormatting sqref="T28:T33">
    <cfRule type="cellIs" priority="311" operator="equal" aboveAverage="0" equalAverage="0" bottom="0" percent="0" rank="0" text="" dxfId="289">
      <formula>1</formula>
    </cfRule>
  </conditionalFormatting>
  <conditionalFormatting sqref="T28:T33">
    <cfRule type="cellIs" priority="312" operator="equal" aboveAverage="0" equalAverage="0" bottom="0" percent="0" rank="0" text="" dxfId="290">
      <formula>1</formula>
    </cfRule>
  </conditionalFormatting>
  <conditionalFormatting sqref="U28:U33">
    <cfRule type="cellIs" priority="313" operator="equal" aboveAverage="0" equalAverage="0" bottom="0" percent="0" rank="0" text="" dxfId="291">
      <formula>1</formula>
    </cfRule>
  </conditionalFormatting>
  <conditionalFormatting sqref="T12:T33">
    <cfRule type="cellIs" priority="314" operator="equal" aboveAverage="0" equalAverage="0" bottom="0" percent="0" rank="0" text="" dxfId="292">
      <formula>1</formula>
    </cfRule>
  </conditionalFormatting>
  <conditionalFormatting sqref="T12:T33">
    <cfRule type="cellIs" priority="315" operator="equal" aboveAverage="0" equalAverage="0" bottom="0" percent="0" rank="0" text="" dxfId="293">
      <formula>1</formula>
    </cfRule>
  </conditionalFormatting>
  <conditionalFormatting sqref="U12:U33">
    <cfRule type="cellIs" priority="316" operator="equal" aboveAverage="0" equalAverage="0" bottom="0" percent="0" rank="0" text="" dxfId="294">
      <formula>1</formula>
    </cfRule>
  </conditionalFormatting>
  <conditionalFormatting sqref="U15:U17">
    <cfRule type="cellIs" priority="317" operator="equal" aboveAverage="0" equalAverage="0" bottom="0" percent="0" rank="0" text="" dxfId="295">
      <formula>1</formula>
    </cfRule>
  </conditionalFormatting>
  <conditionalFormatting sqref="T15:T17">
    <cfRule type="cellIs" priority="318" operator="equal" aboveAverage="0" equalAverage="0" bottom="0" percent="0" rank="0" text="" dxfId="296">
      <formula>1</formula>
    </cfRule>
  </conditionalFormatting>
  <conditionalFormatting sqref="U15:U17">
    <cfRule type="cellIs" priority="319" operator="equal" aboveAverage="0" equalAverage="0" bottom="0" percent="0" rank="0" text="" dxfId="297">
      <formula>1</formula>
    </cfRule>
  </conditionalFormatting>
  <conditionalFormatting sqref="U21:U26">
    <cfRule type="cellIs" priority="320" operator="equal" aboveAverage="0" equalAverage="0" bottom="0" percent="0" rank="0" text="" dxfId="298">
      <formula>1</formula>
    </cfRule>
  </conditionalFormatting>
  <conditionalFormatting sqref="T21:T26">
    <cfRule type="cellIs" priority="321" operator="equal" aboveAverage="0" equalAverage="0" bottom="0" percent="0" rank="0" text="" dxfId="299">
      <formula>1</formula>
    </cfRule>
  </conditionalFormatting>
  <conditionalFormatting sqref="U21:U26">
    <cfRule type="cellIs" priority="322" operator="equal" aboveAverage="0" equalAverage="0" bottom="0" percent="0" rank="0" text="" dxfId="300">
      <formula>1</formula>
    </cfRule>
  </conditionalFormatting>
  <conditionalFormatting sqref="U28:U33">
    <cfRule type="cellIs" priority="323" operator="equal" aboveAverage="0" equalAverage="0" bottom="0" percent="0" rank="0" text="" dxfId="301">
      <formula>1</formula>
    </cfRule>
  </conditionalFormatting>
  <conditionalFormatting sqref="T28:T33">
    <cfRule type="cellIs" priority="324" operator="equal" aboveAverage="0" equalAverage="0" bottom="0" percent="0" rank="0" text="" dxfId="302">
      <formula>1</formula>
    </cfRule>
  </conditionalFormatting>
  <conditionalFormatting sqref="U28:U33">
    <cfRule type="cellIs" priority="325" operator="equal" aboveAverage="0" equalAverage="0" bottom="0" percent="0" rank="0" text="" dxfId="303">
      <formula>1</formula>
    </cfRule>
  </conditionalFormatting>
  <conditionalFormatting sqref="V28:V33">
    <cfRule type="cellIs" priority="326" operator="equal" aboveAverage="0" equalAverage="0" bottom="0" percent="0" rank="0" text="" dxfId="304">
      <formula>1</formula>
    </cfRule>
  </conditionalFormatting>
  <conditionalFormatting sqref="V15:V17">
    <cfRule type="cellIs" priority="327" operator="equal" aboveAverage="0" equalAverage="0" bottom="0" percent="0" rank="0" text="" dxfId="305">
      <formula>1</formula>
    </cfRule>
  </conditionalFormatting>
  <conditionalFormatting sqref="V15:V17">
    <cfRule type="cellIs" priority="328" operator="equal" aboveAverage="0" equalAverage="0" bottom="0" percent="0" rank="0" text="" dxfId="306">
      <formula>1</formula>
    </cfRule>
  </conditionalFormatting>
  <conditionalFormatting sqref="V21:V26">
    <cfRule type="cellIs" priority="329" operator="equal" aboveAverage="0" equalAverage="0" bottom="0" percent="0" rank="0" text="" dxfId="307">
      <formula>1</formula>
    </cfRule>
  </conditionalFormatting>
  <conditionalFormatting sqref="V21:V26">
    <cfRule type="cellIs" priority="330" operator="equal" aboveAverage="0" equalAverage="0" bottom="0" percent="0" rank="0" text="" dxfId="308">
      <formula>1</formula>
    </cfRule>
  </conditionalFormatting>
  <conditionalFormatting sqref="V28:V33">
    <cfRule type="cellIs" priority="331" operator="equal" aboveAverage="0" equalAverage="0" bottom="0" percent="0" rank="0" text="" dxfId="309">
      <formula>1</formula>
    </cfRule>
  </conditionalFormatting>
  <conditionalFormatting sqref="R12:S33">
    <cfRule type="cellIs" priority="332" operator="equal" aboveAverage="0" equalAverage="0" bottom="0" percent="0" rank="0" text="" dxfId="310">
      <formula>1</formula>
    </cfRule>
  </conditionalFormatting>
  <conditionalFormatting sqref="R12:R33">
    <cfRule type="cellIs" priority="333" operator="equal" aboveAverage="0" equalAverage="0" bottom="0" percent="0" rank="0" text="" dxfId="311">
      <formula>1</formula>
    </cfRule>
  </conditionalFormatting>
  <conditionalFormatting sqref="R15:R17">
    <cfRule type="cellIs" priority="334" operator="equal" aboveAverage="0" equalAverage="0" bottom="0" percent="0" rank="0" text="" dxfId="312">
      <formula>1</formula>
    </cfRule>
  </conditionalFormatting>
  <conditionalFormatting sqref="R15:R17">
    <cfRule type="cellIs" priority="335" operator="equal" aboveAverage="0" equalAverage="0" bottom="0" percent="0" rank="0" text="" dxfId="313">
      <formula>1</formula>
    </cfRule>
  </conditionalFormatting>
  <conditionalFormatting sqref="S15:S17">
    <cfRule type="cellIs" priority="336" operator="equal" aboveAverage="0" equalAverage="0" bottom="0" percent="0" rank="0" text="" dxfId="314">
      <formula>1</formula>
    </cfRule>
  </conditionalFormatting>
  <conditionalFormatting sqref="R21:R26">
    <cfRule type="cellIs" priority="337" operator="equal" aboveAverage="0" equalAverage="0" bottom="0" percent="0" rank="0" text="" dxfId="315">
      <formula>1</formula>
    </cfRule>
  </conditionalFormatting>
  <conditionalFormatting sqref="R21:R26">
    <cfRule type="cellIs" priority="338" operator="equal" aboveAverage="0" equalAverage="0" bottom="0" percent="0" rank="0" text="" dxfId="316">
      <formula>1</formula>
    </cfRule>
  </conditionalFormatting>
  <conditionalFormatting sqref="S21:S26">
    <cfRule type="cellIs" priority="339" operator="equal" aboveAverage="0" equalAverage="0" bottom="0" percent="0" rank="0" text="" dxfId="317">
      <formula>1</formula>
    </cfRule>
  </conditionalFormatting>
  <conditionalFormatting sqref="R28:R33">
    <cfRule type="cellIs" priority="340" operator="equal" aboveAverage="0" equalAverage="0" bottom="0" percent="0" rank="0" text="" dxfId="318">
      <formula>1</formula>
    </cfRule>
  </conditionalFormatting>
  <conditionalFormatting sqref="R28:R33">
    <cfRule type="cellIs" priority="341" operator="equal" aboveAverage="0" equalAverage="0" bottom="0" percent="0" rank="0" text="" dxfId="319">
      <formula>1</formula>
    </cfRule>
  </conditionalFormatting>
  <conditionalFormatting sqref="S28:S33">
    <cfRule type="cellIs" priority="342" operator="equal" aboveAverage="0" equalAverage="0" bottom="0" percent="0" rank="0" text="" dxfId="320">
      <formula>1</formula>
    </cfRule>
  </conditionalFormatting>
  <conditionalFormatting sqref="R12:R33">
    <cfRule type="cellIs" priority="343" operator="equal" aboveAverage="0" equalAverage="0" bottom="0" percent="0" rank="0" text="" dxfId="321">
      <formula>1</formula>
    </cfRule>
  </conditionalFormatting>
  <conditionalFormatting sqref="R12:R33">
    <cfRule type="cellIs" priority="344" operator="equal" aboveAverage="0" equalAverage="0" bottom="0" percent="0" rank="0" text="" dxfId="322">
      <formula>1</formula>
    </cfRule>
  </conditionalFormatting>
  <conditionalFormatting sqref="S12:S33">
    <cfRule type="cellIs" priority="345" operator="equal" aboveAverage="0" equalAverage="0" bottom="0" percent="0" rank="0" text="" dxfId="323">
      <formula>1</formula>
    </cfRule>
  </conditionalFormatting>
  <conditionalFormatting sqref="S15:S17">
    <cfRule type="cellIs" priority="346" operator="equal" aboveAverage="0" equalAverage="0" bottom="0" percent="0" rank="0" text="" dxfId="324">
      <formula>1</formula>
    </cfRule>
  </conditionalFormatting>
  <conditionalFormatting sqref="R15:R17">
    <cfRule type="cellIs" priority="347" operator="equal" aboveAverage="0" equalAverage="0" bottom="0" percent="0" rank="0" text="" dxfId="325">
      <formula>1</formula>
    </cfRule>
  </conditionalFormatting>
  <conditionalFormatting sqref="S15:S17">
    <cfRule type="cellIs" priority="348" operator="equal" aboveAverage="0" equalAverage="0" bottom="0" percent="0" rank="0" text="" dxfId="326">
      <formula>1</formula>
    </cfRule>
  </conditionalFormatting>
  <conditionalFormatting sqref="S21:S26">
    <cfRule type="cellIs" priority="349" operator="equal" aboveAverage="0" equalAverage="0" bottom="0" percent="0" rank="0" text="" dxfId="327">
      <formula>1</formula>
    </cfRule>
  </conditionalFormatting>
  <conditionalFormatting sqref="R21:R26">
    <cfRule type="cellIs" priority="350" operator="equal" aboveAverage="0" equalAverage="0" bottom="0" percent="0" rank="0" text="" dxfId="328">
      <formula>1</formula>
    </cfRule>
  </conditionalFormatting>
  <conditionalFormatting sqref="S21:S26">
    <cfRule type="cellIs" priority="351" operator="equal" aboveAverage="0" equalAverage="0" bottom="0" percent="0" rank="0" text="" dxfId="329">
      <formula>1</formula>
    </cfRule>
  </conditionalFormatting>
  <conditionalFormatting sqref="S28:S33">
    <cfRule type="cellIs" priority="352" operator="equal" aboveAverage="0" equalAverage="0" bottom="0" percent="0" rank="0" text="" dxfId="330">
      <formula>1</formula>
    </cfRule>
  </conditionalFormatting>
  <conditionalFormatting sqref="R28:R33">
    <cfRule type="cellIs" priority="353" operator="equal" aboveAverage="0" equalAverage="0" bottom="0" percent="0" rank="0" text="" dxfId="331">
      <formula>1</formula>
    </cfRule>
  </conditionalFormatting>
  <conditionalFormatting sqref="S28:S33">
    <cfRule type="cellIs" priority="354" operator="equal" aboveAverage="0" equalAverage="0" bottom="0" percent="0" rank="0" text="" dxfId="332">
      <formula>1</formula>
    </cfRule>
  </conditionalFormatting>
  <conditionalFormatting sqref="R12:R33">
    <cfRule type="cellIs" priority="355" operator="equal" aboveAverage="0" equalAverage="0" bottom="0" percent="0" rank="0" text="" dxfId="333">
      <formula>1</formula>
    </cfRule>
  </conditionalFormatting>
  <conditionalFormatting sqref="R12:R33">
    <cfRule type="cellIs" priority="356" operator="equal" aboveAverage="0" equalAverage="0" bottom="0" percent="0" rank="0" text="" dxfId="334">
      <formula>1</formula>
    </cfRule>
  </conditionalFormatting>
  <conditionalFormatting sqref="S12:S33">
    <cfRule type="cellIs" priority="357" operator="equal" aboveAverage="0" equalAverage="0" bottom="0" percent="0" rank="0" text="" dxfId="335">
      <formula>1</formula>
    </cfRule>
  </conditionalFormatting>
  <conditionalFormatting sqref="S15:S17">
    <cfRule type="cellIs" priority="358" operator="equal" aboveAverage="0" equalAverage="0" bottom="0" percent="0" rank="0" text="" dxfId="336">
      <formula>1</formula>
    </cfRule>
  </conditionalFormatting>
  <conditionalFormatting sqref="R15:R17">
    <cfRule type="cellIs" priority="359" operator="equal" aboveAverage="0" equalAverage="0" bottom="0" percent="0" rank="0" text="" dxfId="337">
      <formula>1</formula>
    </cfRule>
  </conditionalFormatting>
  <conditionalFormatting sqref="S15:S17">
    <cfRule type="cellIs" priority="360" operator="equal" aboveAverage="0" equalAverage="0" bottom="0" percent="0" rank="0" text="" dxfId="338">
      <formula>1</formula>
    </cfRule>
  </conditionalFormatting>
  <conditionalFormatting sqref="S21:S26">
    <cfRule type="cellIs" priority="361" operator="equal" aboveAverage="0" equalAverage="0" bottom="0" percent="0" rank="0" text="" dxfId="339">
      <formula>1</formula>
    </cfRule>
  </conditionalFormatting>
  <conditionalFormatting sqref="R21:R26">
    <cfRule type="cellIs" priority="362" operator="equal" aboveAverage="0" equalAverage="0" bottom="0" percent="0" rank="0" text="" dxfId="340">
      <formula>1</formula>
    </cfRule>
  </conditionalFormatting>
  <conditionalFormatting sqref="S21:S26">
    <cfRule type="cellIs" priority="363" operator="equal" aboveAverage="0" equalAverage="0" bottom="0" percent="0" rank="0" text="" dxfId="341">
      <formula>1</formula>
    </cfRule>
  </conditionalFormatting>
  <conditionalFormatting sqref="S28:S33">
    <cfRule type="cellIs" priority="364" operator="equal" aboveAverage="0" equalAverage="0" bottom="0" percent="0" rank="0" text="" dxfId="342">
      <formula>1</formula>
    </cfRule>
  </conditionalFormatting>
  <conditionalFormatting sqref="R28:R33">
    <cfRule type="cellIs" priority="365" operator="equal" aboveAverage="0" equalAverage="0" bottom="0" percent="0" rank="0" text="" dxfId="343">
      <formula>1</formula>
    </cfRule>
  </conditionalFormatting>
  <conditionalFormatting sqref="S28:S33">
    <cfRule type="cellIs" priority="366" operator="equal" aboveAverage="0" equalAverage="0" bottom="0" percent="0" rank="0" text="" dxfId="344">
      <formula>1</formula>
    </cfRule>
  </conditionalFormatting>
  <conditionalFormatting sqref="S12:S33">
    <cfRule type="cellIs" priority="367" operator="equal" aboveAverage="0" equalAverage="0" bottom="0" percent="0" rank="0" text="" dxfId="345">
      <formula>1</formula>
    </cfRule>
  </conditionalFormatting>
  <conditionalFormatting sqref="S12:S33">
    <cfRule type="cellIs" priority="368" operator="equal" aboveAverage="0" equalAverage="0" bottom="0" percent="0" rank="0" text="" dxfId="346">
      <formula>1</formula>
    </cfRule>
  </conditionalFormatting>
  <conditionalFormatting sqref="S15:S17">
    <cfRule type="cellIs" priority="369" operator="equal" aboveAverage="0" equalAverage="0" bottom="0" percent="0" rank="0" text="" dxfId="347">
      <formula>1</formula>
    </cfRule>
  </conditionalFormatting>
  <conditionalFormatting sqref="S21:S26">
    <cfRule type="cellIs" priority="370" operator="equal" aboveAverage="0" equalAverage="0" bottom="0" percent="0" rank="0" text="" dxfId="348">
      <formula>1</formula>
    </cfRule>
  </conditionalFormatting>
  <conditionalFormatting sqref="S28:S33">
    <cfRule type="cellIs" priority="371" operator="equal" aboveAverage="0" equalAverage="0" bottom="0" percent="0" rank="0" text="" dxfId="349">
      <formula>1</formula>
    </cfRule>
  </conditionalFormatting>
  <conditionalFormatting sqref="R15:R17">
    <cfRule type="cellIs" priority="372" operator="equal" aboveAverage="0" equalAverage="0" bottom="0" percent="0" rank="0" text="" dxfId="350">
      <formula>1</formula>
    </cfRule>
  </conditionalFormatting>
  <conditionalFormatting sqref="R21:R26">
    <cfRule type="cellIs" priority="373" operator="equal" aboveAverage="0" equalAverage="0" bottom="0" percent="0" rank="0" text="" dxfId="351">
      <formula>1</formula>
    </cfRule>
  </conditionalFormatting>
  <conditionalFormatting sqref="R28:R33">
    <cfRule type="cellIs" priority="374" operator="equal" aboveAverage="0" equalAverage="0" bottom="0" percent="0" rank="0" text="" dxfId="352">
      <formula>1</formula>
    </cfRule>
  </conditionalFormatting>
  <conditionalFormatting sqref="R12:R33">
    <cfRule type="cellIs" priority="375" operator="equal" aboveAverage="0" equalAverage="0" bottom="0" percent="0" rank="0" text="" dxfId="353">
      <formula>1</formula>
    </cfRule>
  </conditionalFormatting>
  <conditionalFormatting sqref="R12:R33">
    <cfRule type="cellIs" priority="376" operator="equal" aboveAverage="0" equalAverage="0" bottom="0" percent="0" rank="0" text="" dxfId="354">
      <formula>1</formula>
    </cfRule>
  </conditionalFormatting>
  <conditionalFormatting sqref="S12:S33">
    <cfRule type="cellIs" priority="377" operator="equal" aboveAverage="0" equalAverage="0" bottom="0" percent="0" rank="0" text="" dxfId="355">
      <formula>1</formula>
    </cfRule>
  </conditionalFormatting>
  <conditionalFormatting sqref="S15:S17">
    <cfRule type="cellIs" priority="378" operator="equal" aboveAverage="0" equalAverage="0" bottom="0" percent="0" rank="0" text="" dxfId="356">
      <formula>1</formula>
    </cfRule>
  </conditionalFormatting>
  <conditionalFormatting sqref="R15:R17">
    <cfRule type="cellIs" priority="379" operator="equal" aboveAverage="0" equalAverage="0" bottom="0" percent="0" rank="0" text="" dxfId="357">
      <formula>1</formula>
    </cfRule>
  </conditionalFormatting>
  <conditionalFormatting sqref="S15:S17">
    <cfRule type="cellIs" priority="380" operator="equal" aboveAverage="0" equalAverage="0" bottom="0" percent="0" rank="0" text="" dxfId="358">
      <formula>1</formula>
    </cfRule>
  </conditionalFormatting>
  <conditionalFormatting sqref="S21:S26">
    <cfRule type="cellIs" priority="381" operator="equal" aboveAverage="0" equalAverage="0" bottom="0" percent="0" rank="0" text="" dxfId="359">
      <formula>1</formula>
    </cfRule>
  </conditionalFormatting>
  <conditionalFormatting sqref="R21:R26">
    <cfRule type="cellIs" priority="382" operator="equal" aboveAverage="0" equalAverage="0" bottom="0" percent="0" rank="0" text="" dxfId="360">
      <formula>1</formula>
    </cfRule>
  </conditionalFormatting>
  <conditionalFormatting sqref="S21:S26">
    <cfRule type="cellIs" priority="383" operator="equal" aboveAverage="0" equalAverage="0" bottom="0" percent="0" rank="0" text="" dxfId="361">
      <formula>1</formula>
    </cfRule>
  </conditionalFormatting>
  <conditionalFormatting sqref="S28:S33">
    <cfRule type="cellIs" priority="384" operator="equal" aboveAverage="0" equalAverage="0" bottom="0" percent="0" rank="0" text="" dxfId="362">
      <formula>1</formula>
    </cfRule>
  </conditionalFormatting>
  <conditionalFormatting sqref="R28:R33">
    <cfRule type="cellIs" priority="385" operator="equal" aboveAverage="0" equalAverage="0" bottom="0" percent="0" rank="0" text="" dxfId="363">
      <formula>1</formula>
    </cfRule>
  </conditionalFormatting>
  <conditionalFormatting sqref="S28:S33">
    <cfRule type="cellIs" priority="386" operator="equal" aboveAverage="0" equalAverage="0" bottom="0" percent="0" rank="0" text="" dxfId="364">
      <formula>1</formula>
    </cfRule>
  </conditionalFormatting>
  <conditionalFormatting sqref="S12:S33">
    <cfRule type="cellIs" priority="387" operator="equal" aboveAverage="0" equalAverage="0" bottom="0" percent="0" rank="0" text="" dxfId="365">
      <formula>1</formula>
    </cfRule>
  </conditionalFormatting>
  <conditionalFormatting sqref="S12:S33">
    <cfRule type="cellIs" priority="388" operator="equal" aboveAverage="0" equalAverage="0" bottom="0" percent="0" rank="0" text="" dxfId="366">
      <formula>1</formula>
    </cfRule>
  </conditionalFormatting>
  <conditionalFormatting sqref="S15:S17">
    <cfRule type="cellIs" priority="389" operator="equal" aboveAverage="0" equalAverage="0" bottom="0" percent="0" rank="0" text="" dxfId="367">
      <formula>1</formula>
    </cfRule>
  </conditionalFormatting>
  <conditionalFormatting sqref="S21:S26">
    <cfRule type="cellIs" priority="390" operator="equal" aboveAverage="0" equalAverage="0" bottom="0" percent="0" rank="0" text="" dxfId="368">
      <formula>1</formula>
    </cfRule>
  </conditionalFormatting>
  <conditionalFormatting sqref="S28:S33">
    <cfRule type="cellIs" priority="391" operator="equal" aboveAverage="0" equalAverage="0" bottom="0" percent="0" rank="0" text="" dxfId="369">
      <formula>1</formula>
    </cfRule>
  </conditionalFormatting>
  <conditionalFormatting sqref="R15:R17">
    <cfRule type="cellIs" priority="392" operator="equal" aboveAverage="0" equalAverage="0" bottom="0" percent="0" rank="0" text="" dxfId="370">
      <formula>1</formula>
    </cfRule>
  </conditionalFormatting>
  <conditionalFormatting sqref="R21:R26">
    <cfRule type="cellIs" priority="393" operator="equal" aboveAverage="0" equalAverage="0" bottom="0" percent="0" rank="0" text="" dxfId="371">
      <formula>1</formula>
    </cfRule>
  </conditionalFormatting>
  <conditionalFormatting sqref="R28:R33">
    <cfRule type="cellIs" priority="394" operator="equal" aboveAverage="0" equalAverage="0" bottom="0" percent="0" rank="0" text="" dxfId="372">
      <formula>1</formula>
    </cfRule>
  </conditionalFormatting>
  <conditionalFormatting sqref="S12:S33">
    <cfRule type="cellIs" priority="395" operator="equal" aboveAverage="0" equalAverage="0" bottom="0" percent="0" rank="0" text="" dxfId="373">
      <formula>1</formula>
    </cfRule>
  </conditionalFormatting>
  <conditionalFormatting sqref="S12:S33">
    <cfRule type="cellIs" priority="396" operator="equal" aboveAverage="0" equalAverage="0" bottom="0" percent="0" rank="0" text="" dxfId="374">
      <formula>1</formula>
    </cfRule>
  </conditionalFormatting>
  <conditionalFormatting sqref="S15:S17">
    <cfRule type="cellIs" priority="397" operator="equal" aboveAverage="0" equalAverage="0" bottom="0" percent="0" rank="0" text="" dxfId="375">
      <formula>1</formula>
    </cfRule>
  </conditionalFormatting>
  <conditionalFormatting sqref="S21:S26">
    <cfRule type="cellIs" priority="398" operator="equal" aboveAverage="0" equalAverage="0" bottom="0" percent="0" rank="0" text="" dxfId="376">
      <formula>1</formula>
    </cfRule>
  </conditionalFormatting>
  <conditionalFormatting sqref="S28:S33">
    <cfRule type="cellIs" priority="399" operator="equal" aboveAverage="0" equalAverage="0" bottom="0" percent="0" rank="0" text="" dxfId="377">
      <formula>1</formula>
    </cfRule>
  </conditionalFormatting>
  <conditionalFormatting sqref="R15:R17">
    <cfRule type="cellIs" priority="400" operator="equal" aboveAverage="0" equalAverage="0" bottom="0" percent="0" rank="0" text="" dxfId="378">
      <formula>1</formula>
    </cfRule>
  </conditionalFormatting>
  <conditionalFormatting sqref="R21:R26">
    <cfRule type="cellIs" priority="401" operator="equal" aboveAverage="0" equalAverage="0" bottom="0" percent="0" rank="0" text="" dxfId="379">
      <formula>1</formula>
    </cfRule>
  </conditionalFormatting>
  <conditionalFormatting sqref="R28:R33">
    <cfRule type="cellIs" priority="402" operator="equal" aboveAverage="0" equalAverage="0" bottom="0" percent="0" rank="0" text="" dxfId="380">
      <formula>1</formula>
    </cfRule>
  </conditionalFormatting>
  <conditionalFormatting sqref="S28:S33">
    <cfRule type="cellIs" priority="403" operator="equal" aboveAverage="0" equalAverage="0" bottom="0" percent="0" rank="0" text="" dxfId="381">
      <formula>1</formula>
    </cfRule>
  </conditionalFormatting>
  <conditionalFormatting sqref="S15:S17">
    <cfRule type="cellIs" priority="404" operator="equal" aboveAverage="0" equalAverage="0" bottom="0" percent="0" rank="0" text="" dxfId="382">
      <formula>1</formula>
    </cfRule>
  </conditionalFormatting>
  <conditionalFormatting sqref="S15:S17">
    <cfRule type="cellIs" priority="405" operator="equal" aboveAverage="0" equalAverage="0" bottom="0" percent="0" rank="0" text="" dxfId="383">
      <formula>1</formula>
    </cfRule>
  </conditionalFormatting>
  <conditionalFormatting sqref="S21:S26">
    <cfRule type="cellIs" priority="406" operator="equal" aboveAverage="0" equalAverage="0" bottom="0" percent="0" rank="0" text="" dxfId="384">
      <formula>1</formula>
    </cfRule>
  </conditionalFormatting>
  <conditionalFormatting sqref="S21:S26">
    <cfRule type="cellIs" priority="407" operator="equal" aboveAverage="0" equalAverage="0" bottom="0" percent="0" rank="0" text="" dxfId="385">
      <formula>1</formula>
    </cfRule>
  </conditionalFormatting>
  <conditionalFormatting sqref="S28:S33">
    <cfRule type="cellIs" priority="408" operator="equal" aboveAverage="0" equalAverage="0" bottom="0" percent="0" rank="0" text="" dxfId="386">
      <formula>1</formula>
    </cfRule>
  </conditionalFormatting>
  <conditionalFormatting sqref="V12:V33">
    <cfRule type="cellIs" priority="409" operator="equal" aboveAverage="0" equalAverage="0" bottom="0" percent="0" rank="0" text="" dxfId="387">
      <formula>1</formula>
    </cfRule>
  </conditionalFormatting>
  <conditionalFormatting sqref="V12:V33">
    <cfRule type="cellIs" priority="410" operator="equal" aboveAverage="0" equalAverage="0" bottom="0" percent="0" rank="0" text="" dxfId="388">
      <formula>1</formula>
    </cfRule>
  </conditionalFormatting>
  <conditionalFormatting sqref="V15:V17">
    <cfRule type="cellIs" priority="411" operator="equal" aboveAverage="0" equalAverage="0" bottom="0" percent="0" rank="0" text="" dxfId="389">
      <formula>1</formula>
    </cfRule>
  </conditionalFormatting>
  <conditionalFormatting sqref="V21:V26">
    <cfRule type="cellIs" priority="412" operator="equal" aboveAverage="0" equalAverage="0" bottom="0" percent="0" rank="0" text="" dxfId="390">
      <formula>1</formula>
    </cfRule>
  </conditionalFormatting>
  <conditionalFormatting sqref="V28:V33">
    <cfRule type="cellIs" priority="413" operator="equal" aboveAverage="0" equalAverage="0" bottom="0" percent="0" rank="0" text="" dxfId="391">
      <formula>1</formula>
    </cfRule>
  </conditionalFormatting>
  <conditionalFormatting sqref="V28:V33">
    <cfRule type="cellIs" priority="414" operator="equal" aboveAverage="0" equalAverage="0" bottom="0" percent="0" rank="0" text="" dxfId="392">
      <formula>1</formula>
    </cfRule>
  </conditionalFormatting>
  <conditionalFormatting sqref="V15:V17">
    <cfRule type="cellIs" priority="415" operator="equal" aboveAverage="0" equalAverage="0" bottom="0" percent="0" rank="0" text="" dxfId="393">
      <formula>1</formula>
    </cfRule>
  </conditionalFormatting>
  <conditionalFormatting sqref="V15:V17">
    <cfRule type="cellIs" priority="416" operator="equal" aboveAverage="0" equalAverage="0" bottom="0" percent="0" rank="0" text="" dxfId="394">
      <formula>1</formula>
    </cfRule>
  </conditionalFormatting>
  <conditionalFormatting sqref="V21:V26">
    <cfRule type="cellIs" priority="417" operator="equal" aboveAverage="0" equalAverage="0" bottom="0" percent="0" rank="0" text="" dxfId="395">
      <formula>1</formula>
    </cfRule>
  </conditionalFormatting>
  <conditionalFormatting sqref="V21:V26">
    <cfRule type="cellIs" priority="418" operator="equal" aboveAverage="0" equalAverage="0" bottom="0" percent="0" rank="0" text="" dxfId="396">
      <formula>1</formula>
    </cfRule>
  </conditionalFormatting>
  <conditionalFormatting sqref="V28:V33">
    <cfRule type="cellIs" priority="419" operator="equal" aboveAverage="0" equalAverage="0" bottom="0" percent="0" rank="0" text="" dxfId="397">
      <formula>1</formula>
    </cfRule>
  </conditionalFormatting>
  <conditionalFormatting sqref="V28:V33">
    <cfRule type="cellIs" priority="420" operator="equal" aboveAverage="0" equalAverage="0" bottom="0" percent="0" rank="0" text="" dxfId="398">
      <formula>1</formula>
    </cfRule>
  </conditionalFormatting>
  <conditionalFormatting sqref="V15:V17">
    <cfRule type="cellIs" priority="421" operator="equal" aboveAverage="0" equalAverage="0" bottom="0" percent="0" rank="0" text="" dxfId="399">
      <formula>1</formula>
    </cfRule>
  </conditionalFormatting>
  <conditionalFormatting sqref="V15:V17">
    <cfRule type="cellIs" priority="422" operator="equal" aboveAverage="0" equalAverage="0" bottom="0" percent="0" rank="0" text="" dxfId="400">
      <formula>1</formula>
    </cfRule>
  </conditionalFormatting>
  <conditionalFormatting sqref="V21:V26">
    <cfRule type="cellIs" priority="423" operator="equal" aboveAverage="0" equalAverage="0" bottom="0" percent="0" rank="0" text="" dxfId="401">
      <formula>1</formula>
    </cfRule>
  </conditionalFormatting>
  <conditionalFormatting sqref="V21:V26">
    <cfRule type="cellIs" priority="424" operator="equal" aboveAverage="0" equalAverage="0" bottom="0" percent="0" rank="0" text="" dxfId="402">
      <formula>1</formula>
    </cfRule>
  </conditionalFormatting>
  <conditionalFormatting sqref="V28:V33">
    <cfRule type="cellIs" priority="425" operator="equal" aboveAverage="0" equalAverage="0" bottom="0" percent="0" rank="0" text="" dxfId="403">
      <formula>1</formula>
    </cfRule>
  </conditionalFormatting>
  <conditionalFormatting sqref="T12:U33">
    <cfRule type="cellIs" priority="426" operator="equal" aboveAverage="0" equalAverage="0" bottom="0" percent="0" rank="0" text="" dxfId="404">
      <formula>1</formula>
    </cfRule>
  </conditionalFormatting>
  <conditionalFormatting sqref="T12:T33">
    <cfRule type="cellIs" priority="427" operator="equal" aboveAverage="0" equalAverage="0" bottom="0" percent="0" rank="0" text="" dxfId="405">
      <formula>1</formula>
    </cfRule>
  </conditionalFormatting>
  <conditionalFormatting sqref="T15:T17">
    <cfRule type="cellIs" priority="428" operator="equal" aboveAverage="0" equalAverage="0" bottom="0" percent="0" rank="0" text="" dxfId="406">
      <formula>1</formula>
    </cfRule>
  </conditionalFormatting>
  <conditionalFormatting sqref="T15:T17">
    <cfRule type="cellIs" priority="429" operator="equal" aboveAverage="0" equalAverage="0" bottom="0" percent="0" rank="0" text="" dxfId="407">
      <formula>1</formula>
    </cfRule>
  </conditionalFormatting>
  <conditionalFormatting sqref="U15:U17">
    <cfRule type="cellIs" priority="430" operator="equal" aboveAverage="0" equalAverage="0" bottom="0" percent="0" rank="0" text="" dxfId="408">
      <formula>1</formula>
    </cfRule>
  </conditionalFormatting>
  <conditionalFormatting sqref="T21:T26">
    <cfRule type="cellIs" priority="431" operator="equal" aboveAverage="0" equalAverage="0" bottom="0" percent="0" rank="0" text="" dxfId="409">
      <formula>1</formula>
    </cfRule>
  </conditionalFormatting>
  <conditionalFormatting sqref="T21:T26">
    <cfRule type="cellIs" priority="432" operator="equal" aboveAverage="0" equalAverage="0" bottom="0" percent="0" rank="0" text="" dxfId="410">
      <formula>1</formula>
    </cfRule>
  </conditionalFormatting>
  <conditionalFormatting sqref="U21:U26">
    <cfRule type="cellIs" priority="433" operator="equal" aboveAverage="0" equalAverage="0" bottom="0" percent="0" rank="0" text="" dxfId="411">
      <formula>1</formula>
    </cfRule>
  </conditionalFormatting>
  <conditionalFormatting sqref="T28:T33">
    <cfRule type="cellIs" priority="434" operator="equal" aboveAverage="0" equalAverage="0" bottom="0" percent="0" rank="0" text="" dxfId="412">
      <formula>1</formula>
    </cfRule>
  </conditionalFormatting>
  <conditionalFormatting sqref="T28:T33">
    <cfRule type="cellIs" priority="435" operator="equal" aboveAverage="0" equalAverage="0" bottom="0" percent="0" rank="0" text="" dxfId="413">
      <formula>1</formula>
    </cfRule>
  </conditionalFormatting>
  <conditionalFormatting sqref="U28:U33">
    <cfRule type="cellIs" priority="436" operator="equal" aboveAverage="0" equalAverage="0" bottom="0" percent="0" rank="0" text="" dxfId="414">
      <formula>1</formula>
    </cfRule>
  </conditionalFormatting>
  <conditionalFormatting sqref="T12:T33">
    <cfRule type="cellIs" priority="437" operator="equal" aboveAverage="0" equalAverage="0" bottom="0" percent="0" rank="0" text="" dxfId="415">
      <formula>1</formula>
    </cfRule>
  </conditionalFormatting>
  <conditionalFormatting sqref="T12:T33">
    <cfRule type="cellIs" priority="438" operator="equal" aboveAverage="0" equalAverage="0" bottom="0" percent="0" rank="0" text="" dxfId="416">
      <formula>1</formula>
    </cfRule>
  </conditionalFormatting>
  <conditionalFormatting sqref="U12:U33">
    <cfRule type="cellIs" priority="439" operator="equal" aboveAverage="0" equalAverage="0" bottom="0" percent="0" rank="0" text="" dxfId="417">
      <formula>1</formula>
    </cfRule>
  </conditionalFormatting>
  <conditionalFormatting sqref="U15:U17">
    <cfRule type="cellIs" priority="440" operator="equal" aboveAverage="0" equalAverage="0" bottom="0" percent="0" rank="0" text="" dxfId="418">
      <formula>1</formula>
    </cfRule>
  </conditionalFormatting>
  <conditionalFormatting sqref="T15:T17">
    <cfRule type="cellIs" priority="441" operator="equal" aboveAverage="0" equalAverage="0" bottom="0" percent="0" rank="0" text="" dxfId="419">
      <formula>1</formula>
    </cfRule>
  </conditionalFormatting>
  <conditionalFormatting sqref="U15:U17">
    <cfRule type="cellIs" priority="442" operator="equal" aboveAverage="0" equalAverage="0" bottom="0" percent="0" rank="0" text="" dxfId="420">
      <formula>1</formula>
    </cfRule>
  </conditionalFormatting>
  <conditionalFormatting sqref="U21:U26">
    <cfRule type="cellIs" priority="443" operator="equal" aboveAverage="0" equalAverage="0" bottom="0" percent="0" rank="0" text="" dxfId="421">
      <formula>1</formula>
    </cfRule>
  </conditionalFormatting>
  <conditionalFormatting sqref="T21:T26">
    <cfRule type="cellIs" priority="444" operator="equal" aboveAverage="0" equalAverage="0" bottom="0" percent="0" rank="0" text="" dxfId="422">
      <formula>1</formula>
    </cfRule>
  </conditionalFormatting>
  <conditionalFormatting sqref="U21:U26">
    <cfRule type="cellIs" priority="445" operator="equal" aboveAverage="0" equalAverage="0" bottom="0" percent="0" rank="0" text="" dxfId="423">
      <formula>1</formula>
    </cfRule>
  </conditionalFormatting>
  <conditionalFormatting sqref="U28:U33">
    <cfRule type="cellIs" priority="446" operator="equal" aboveAverage="0" equalAverage="0" bottom="0" percent="0" rank="0" text="" dxfId="424">
      <formula>1</formula>
    </cfRule>
  </conditionalFormatting>
  <conditionalFormatting sqref="T28:T33">
    <cfRule type="cellIs" priority="447" operator="equal" aboveAverage="0" equalAverage="0" bottom="0" percent="0" rank="0" text="" dxfId="425">
      <formula>1</formula>
    </cfRule>
  </conditionalFormatting>
  <conditionalFormatting sqref="U28:U33">
    <cfRule type="cellIs" priority="448" operator="equal" aboveAverage="0" equalAverage="0" bottom="0" percent="0" rank="0" text="" dxfId="426">
      <formula>1</formula>
    </cfRule>
  </conditionalFormatting>
  <conditionalFormatting sqref="T12:T33">
    <cfRule type="cellIs" priority="449" operator="equal" aboveAverage="0" equalAverage="0" bottom="0" percent="0" rank="0" text="" dxfId="427">
      <formula>1</formula>
    </cfRule>
  </conditionalFormatting>
  <conditionalFormatting sqref="T12:T33">
    <cfRule type="cellIs" priority="450" operator="equal" aboveAverage="0" equalAverage="0" bottom="0" percent="0" rank="0" text="" dxfId="428">
      <formula>1</formula>
    </cfRule>
  </conditionalFormatting>
  <conditionalFormatting sqref="U12:U33">
    <cfRule type="cellIs" priority="451" operator="equal" aboveAverage="0" equalAverage="0" bottom="0" percent="0" rank="0" text="" dxfId="429">
      <formula>1</formula>
    </cfRule>
  </conditionalFormatting>
  <conditionalFormatting sqref="U15:U17">
    <cfRule type="cellIs" priority="452" operator="equal" aboveAverage="0" equalAverage="0" bottom="0" percent="0" rank="0" text="" dxfId="430">
      <formula>1</formula>
    </cfRule>
  </conditionalFormatting>
  <conditionalFormatting sqref="T15:T17">
    <cfRule type="cellIs" priority="453" operator="equal" aboveAverage="0" equalAverage="0" bottom="0" percent="0" rank="0" text="" dxfId="431">
      <formula>1</formula>
    </cfRule>
  </conditionalFormatting>
  <conditionalFormatting sqref="U15:U17">
    <cfRule type="cellIs" priority="454" operator="equal" aboveAverage="0" equalAverage="0" bottom="0" percent="0" rank="0" text="" dxfId="432">
      <formula>1</formula>
    </cfRule>
  </conditionalFormatting>
  <conditionalFormatting sqref="U21:U26">
    <cfRule type="cellIs" priority="455" operator="equal" aboveAverage="0" equalAverage="0" bottom="0" percent="0" rank="0" text="" dxfId="433">
      <formula>1</formula>
    </cfRule>
  </conditionalFormatting>
  <conditionalFormatting sqref="T21:T26">
    <cfRule type="cellIs" priority="456" operator="equal" aboveAverage="0" equalAverage="0" bottom="0" percent="0" rank="0" text="" dxfId="434">
      <formula>1</formula>
    </cfRule>
  </conditionalFormatting>
  <conditionalFormatting sqref="U21:U26">
    <cfRule type="cellIs" priority="457" operator="equal" aboveAverage="0" equalAverage="0" bottom="0" percent="0" rank="0" text="" dxfId="435">
      <formula>1</formula>
    </cfRule>
  </conditionalFormatting>
  <conditionalFormatting sqref="U28:U33">
    <cfRule type="cellIs" priority="458" operator="equal" aboveAverage="0" equalAverage="0" bottom="0" percent="0" rank="0" text="" dxfId="436">
      <formula>1</formula>
    </cfRule>
  </conditionalFormatting>
  <conditionalFormatting sqref="T28:T33">
    <cfRule type="cellIs" priority="459" operator="equal" aboveAverage="0" equalAverage="0" bottom="0" percent="0" rank="0" text="" dxfId="437">
      <formula>1</formula>
    </cfRule>
  </conditionalFormatting>
  <conditionalFormatting sqref="U28:U33">
    <cfRule type="cellIs" priority="460" operator="equal" aboveAverage="0" equalAverage="0" bottom="0" percent="0" rank="0" text="" dxfId="438">
      <formula>1</formula>
    </cfRule>
  </conditionalFormatting>
  <conditionalFormatting sqref="U12:U33">
    <cfRule type="cellIs" priority="461" operator="equal" aboveAverage="0" equalAverage="0" bottom="0" percent="0" rank="0" text="" dxfId="439">
      <formula>1</formula>
    </cfRule>
  </conditionalFormatting>
  <conditionalFormatting sqref="U12:U33">
    <cfRule type="cellIs" priority="462" operator="equal" aboveAverage="0" equalAverage="0" bottom="0" percent="0" rank="0" text="" dxfId="440">
      <formula>1</formula>
    </cfRule>
  </conditionalFormatting>
  <conditionalFormatting sqref="U15:U17">
    <cfRule type="cellIs" priority="463" operator="equal" aboveAverage="0" equalAverage="0" bottom="0" percent="0" rank="0" text="" dxfId="441">
      <formula>1</formula>
    </cfRule>
  </conditionalFormatting>
  <conditionalFormatting sqref="U21:U26">
    <cfRule type="cellIs" priority="464" operator="equal" aboveAverage="0" equalAverage="0" bottom="0" percent="0" rank="0" text="" dxfId="442">
      <formula>1</formula>
    </cfRule>
  </conditionalFormatting>
  <conditionalFormatting sqref="U28:U33">
    <cfRule type="cellIs" priority="465" operator="equal" aboveAverage="0" equalAverage="0" bottom="0" percent="0" rank="0" text="" dxfId="443">
      <formula>1</formula>
    </cfRule>
  </conditionalFormatting>
  <conditionalFormatting sqref="T15:T17">
    <cfRule type="cellIs" priority="466" operator="equal" aboveAverage="0" equalAverage="0" bottom="0" percent="0" rank="0" text="" dxfId="444">
      <formula>1</formula>
    </cfRule>
  </conditionalFormatting>
  <conditionalFormatting sqref="T21:T26">
    <cfRule type="cellIs" priority="467" operator="equal" aboveAverage="0" equalAverage="0" bottom="0" percent="0" rank="0" text="" dxfId="445">
      <formula>1</formula>
    </cfRule>
  </conditionalFormatting>
  <conditionalFormatting sqref="T28:T33">
    <cfRule type="cellIs" priority="468" operator="equal" aboveAverage="0" equalAverage="0" bottom="0" percent="0" rank="0" text="" dxfId="446">
      <formula>1</formula>
    </cfRule>
  </conditionalFormatting>
  <conditionalFormatting sqref="V12:V33">
    <cfRule type="cellIs" priority="469" operator="equal" aboveAverage="0" equalAverage="0" bottom="0" percent="0" rank="0" text="" dxfId="447">
      <formula>1</formula>
    </cfRule>
  </conditionalFormatting>
  <conditionalFormatting sqref="V12:V33">
    <cfRule type="cellIs" priority="470" operator="equal" aboveAverage="0" equalAverage="0" bottom="0" percent="0" rank="0" text="" dxfId="448">
      <formula>1</formula>
    </cfRule>
  </conditionalFormatting>
  <conditionalFormatting sqref="V15:V17">
    <cfRule type="cellIs" priority="471" operator="equal" aboveAverage="0" equalAverage="0" bottom="0" percent="0" rank="0" text="" dxfId="449">
      <formula>1</formula>
    </cfRule>
  </conditionalFormatting>
  <conditionalFormatting sqref="V15:V17">
    <cfRule type="cellIs" priority="472" operator="equal" aboveAverage="0" equalAverage="0" bottom="0" percent="0" rank="0" text="" dxfId="450">
      <formula>1</formula>
    </cfRule>
  </conditionalFormatting>
  <conditionalFormatting sqref="V21:V26">
    <cfRule type="cellIs" priority="473" operator="equal" aboveAverage="0" equalAverage="0" bottom="0" percent="0" rank="0" text="" dxfId="451">
      <formula>1</formula>
    </cfRule>
  </conditionalFormatting>
  <conditionalFormatting sqref="V21:V26">
    <cfRule type="cellIs" priority="474" operator="equal" aboveAverage="0" equalAverage="0" bottom="0" percent="0" rank="0" text="" dxfId="452">
      <formula>1</formula>
    </cfRule>
  </conditionalFormatting>
  <conditionalFormatting sqref="V28:V33">
    <cfRule type="cellIs" priority="475" operator="equal" aboveAverage="0" equalAverage="0" bottom="0" percent="0" rank="0" text="" dxfId="453">
      <formula>1</formula>
    </cfRule>
  </conditionalFormatting>
  <conditionalFormatting sqref="V28:V33">
    <cfRule type="cellIs" priority="476" operator="equal" aboveAverage="0" equalAverage="0" bottom="0" percent="0" rank="0" text="" dxfId="454">
      <formula>1</formula>
    </cfRule>
  </conditionalFormatting>
  <conditionalFormatting sqref="V12:V33">
    <cfRule type="cellIs" priority="477" operator="equal" aboveAverage="0" equalAverage="0" bottom="0" percent="0" rank="0" text="" dxfId="455">
      <formula>о</formula>
    </cfRule>
  </conditionalFormatting>
  <conditionalFormatting sqref="V12:V33">
    <cfRule type="cellIs" priority="478" operator="equal" aboveAverage="0" equalAverage="0" bottom="0" percent="0" rank="0" text="" dxfId="456">
      <formula>1</formula>
    </cfRule>
  </conditionalFormatting>
  <conditionalFormatting sqref="V15:V17">
    <cfRule type="cellIs" priority="479" operator="equal" aboveAverage="0" equalAverage="0" bottom="0" percent="0" rank="0" text="" dxfId="457">
      <formula>1</formula>
    </cfRule>
  </conditionalFormatting>
  <conditionalFormatting sqref="V21:V26">
    <cfRule type="cellIs" priority="480" operator="equal" aboveAverage="0" equalAverage="0" bottom="0" percent="0" rank="0" text="" dxfId="458">
      <formula>1</formula>
    </cfRule>
  </conditionalFormatting>
  <conditionalFormatting sqref="V28:V33">
    <cfRule type="cellIs" priority="481" operator="equal" aboveAverage="0" equalAverage="0" bottom="0" percent="0" rank="0" text="" dxfId="459">
      <formula>1</formula>
    </cfRule>
  </conditionalFormatting>
  <conditionalFormatting sqref="P12:Q33">
    <cfRule type="cellIs" priority="482" operator="equal" aboveAverage="0" equalAverage="0" bottom="0" percent="0" rank="0" text="" dxfId="460">
      <formula>1</formula>
    </cfRule>
  </conditionalFormatting>
  <conditionalFormatting sqref="P12:P33">
    <cfRule type="cellIs" priority="483" operator="equal" aboveAverage="0" equalAverage="0" bottom="0" percent="0" rank="0" text="" dxfId="461">
      <formula>1</formula>
    </cfRule>
  </conditionalFormatting>
  <conditionalFormatting sqref="P15:P17">
    <cfRule type="cellIs" priority="484" operator="equal" aboveAverage="0" equalAverage="0" bottom="0" percent="0" rank="0" text="" dxfId="462">
      <formula>1</formula>
    </cfRule>
  </conditionalFormatting>
  <conditionalFormatting sqref="P15:P17">
    <cfRule type="cellIs" priority="485" operator="equal" aboveAverage="0" equalAverage="0" bottom="0" percent="0" rank="0" text="" dxfId="463">
      <formula>1</formula>
    </cfRule>
  </conditionalFormatting>
  <conditionalFormatting sqref="Q15:Q17">
    <cfRule type="cellIs" priority="486" operator="equal" aboveAverage="0" equalAverage="0" bottom="0" percent="0" rank="0" text="" dxfId="464">
      <formula>1</formula>
    </cfRule>
  </conditionalFormatting>
  <conditionalFormatting sqref="P21:P26">
    <cfRule type="cellIs" priority="487" operator="equal" aboveAverage="0" equalAverage="0" bottom="0" percent="0" rank="0" text="" dxfId="465">
      <formula>1</formula>
    </cfRule>
  </conditionalFormatting>
  <conditionalFormatting sqref="P21:P26">
    <cfRule type="cellIs" priority="488" operator="equal" aboveAverage="0" equalAverage="0" bottom="0" percent="0" rank="0" text="" dxfId="466">
      <formula>1</formula>
    </cfRule>
  </conditionalFormatting>
  <conditionalFormatting sqref="Q21:Q26">
    <cfRule type="cellIs" priority="489" operator="equal" aboveAverage="0" equalAverage="0" bottom="0" percent="0" rank="0" text="" dxfId="467">
      <formula>1</formula>
    </cfRule>
  </conditionalFormatting>
  <conditionalFormatting sqref="P28:P33">
    <cfRule type="cellIs" priority="490" operator="equal" aboveAverage="0" equalAverage="0" bottom="0" percent="0" rank="0" text="" dxfId="468">
      <formula>1</formula>
    </cfRule>
  </conditionalFormatting>
  <conditionalFormatting sqref="P28:P33">
    <cfRule type="cellIs" priority="491" operator="equal" aboveAverage="0" equalAverage="0" bottom="0" percent="0" rank="0" text="" dxfId="469">
      <formula>1</formula>
    </cfRule>
  </conditionalFormatting>
  <conditionalFormatting sqref="Q28:Q33">
    <cfRule type="cellIs" priority="492" operator="equal" aboveAverage="0" equalAverage="0" bottom="0" percent="0" rank="0" text="" dxfId="470">
      <formula>1</formula>
    </cfRule>
  </conditionalFormatting>
  <conditionalFormatting sqref="P12:P33">
    <cfRule type="cellIs" priority="493" operator="equal" aboveAverage="0" equalAverage="0" bottom="0" percent="0" rank="0" text="" dxfId="471">
      <formula>1</formula>
    </cfRule>
  </conditionalFormatting>
  <conditionalFormatting sqref="P12:P33">
    <cfRule type="cellIs" priority="494" operator="equal" aboveAverage="0" equalAverage="0" bottom="0" percent="0" rank="0" text="" dxfId="472">
      <formula>1</formula>
    </cfRule>
  </conditionalFormatting>
  <conditionalFormatting sqref="Q12:Q33">
    <cfRule type="cellIs" priority="495" operator="equal" aboveAverage="0" equalAverage="0" bottom="0" percent="0" rank="0" text="" dxfId="473">
      <formula>1</formula>
    </cfRule>
  </conditionalFormatting>
  <conditionalFormatting sqref="Q15:Q17">
    <cfRule type="cellIs" priority="496" operator="equal" aboveAverage="0" equalAverage="0" bottom="0" percent="0" rank="0" text="" dxfId="474">
      <formula>1</formula>
    </cfRule>
  </conditionalFormatting>
  <conditionalFormatting sqref="P15:P17">
    <cfRule type="cellIs" priority="497" operator="equal" aboveAverage="0" equalAverage="0" bottom="0" percent="0" rank="0" text="" dxfId="475">
      <formula>1</formula>
    </cfRule>
  </conditionalFormatting>
  <conditionalFormatting sqref="Q15:Q17">
    <cfRule type="cellIs" priority="498" operator="equal" aboveAverage="0" equalAverage="0" bottom="0" percent="0" rank="0" text="" dxfId="476">
      <formula>1</formula>
    </cfRule>
  </conditionalFormatting>
  <conditionalFormatting sqref="Q21:Q26">
    <cfRule type="cellIs" priority="499" operator="equal" aboveAverage="0" equalAverage="0" bottom="0" percent="0" rank="0" text="" dxfId="477">
      <formula>1</formula>
    </cfRule>
  </conditionalFormatting>
  <conditionalFormatting sqref="P21:P26">
    <cfRule type="cellIs" priority="500" operator="equal" aboveAverage="0" equalAverage="0" bottom="0" percent="0" rank="0" text="" dxfId="478">
      <formula>1</formula>
    </cfRule>
  </conditionalFormatting>
  <conditionalFormatting sqref="Q21:Q26">
    <cfRule type="cellIs" priority="501" operator="equal" aboveAverage="0" equalAverage="0" bottom="0" percent="0" rank="0" text="" dxfId="479">
      <formula>1</formula>
    </cfRule>
  </conditionalFormatting>
  <conditionalFormatting sqref="Q28:Q33">
    <cfRule type="cellIs" priority="502" operator="equal" aboveAverage="0" equalAverage="0" bottom="0" percent="0" rank="0" text="" dxfId="480">
      <formula>1</formula>
    </cfRule>
  </conditionalFormatting>
  <conditionalFormatting sqref="P28:P33">
    <cfRule type="cellIs" priority="503" operator="equal" aboveAverage="0" equalAverage="0" bottom="0" percent="0" rank="0" text="" dxfId="481">
      <formula>1</formula>
    </cfRule>
  </conditionalFormatting>
  <conditionalFormatting sqref="Q28:Q33">
    <cfRule type="cellIs" priority="504" operator="equal" aboveAverage="0" equalAverage="0" bottom="0" percent="0" rank="0" text="" dxfId="482">
      <formula>1</formula>
    </cfRule>
  </conditionalFormatting>
  <conditionalFormatting sqref="P12:P33">
    <cfRule type="cellIs" priority="505" operator="equal" aboveAverage="0" equalAverage="0" bottom="0" percent="0" rank="0" text="" dxfId="483">
      <formula>1</formula>
    </cfRule>
  </conditionalFormatting>
  <conditionalFormatting sqref="P12:P33">
    <cfRule type="cellIs" priority="506" operator="equal" aboveAverage="0" equalAverage="0" bottom="0" percent="0" rank="0" text="" dxfId="484">
      <formula>1</formula>
    </cfRule>
  </conditionalFormatting>
  <conditionalFormatting sqref="Q12:Q33">
    <cfRule type="cellIs" priority="507" operator="equal" aboveAverage="0" equalAverage="0" bottom="0" percent="0" rank="0" text="" dxfId="485">
      <formula>1</formula>
    </cfRule>
  </conditionalFormatting>
  <conditionalFormatting sqref="Q15:Q17">
    <cfRule type="cellIs" priority="508" operator="equal" aboveAverage="0" equalAverage="0" bottom="0" percent="0" rank="0" text="" dxfId="486">
      <formula>1</formula>
    </cfRule>
  </conditionalFormatting>
  <conditionalFormatting sqref="P15:P17">
    <cfRule type="cellIs" priority="509" operator="equal" aboveAverage="0" equalAverage="0" bottom="0" percent="0" rank="0" text="" dxfId="487">
      <formula>1</formula>
    </cfRule>
  </conditionalFormatting>
  <conditionalFormatting sqref="Q15:Q17">
    <cfRule type="cellIs" priority="510" operator="equal" aboveAverage="0" equalAverage="0" bottom="0" percent="0" rank="0" text="" dxfId="488">
      <formula>1</formula>
    </cfRule>
  </conditionalFormatting>
  <conditionalFormatting sqref="Q21:Q26">
    <cfRule type="cellIs" priority="511" operator="equal" aboveAverage="0" equalAverage="0" bottom="0" percent="0" rank="0" text="" dxfId="489">
      <formula>1</formula>
    </cfRule>
  </conditionalFormatting>
  <conditionalFormatting sqref="P21:P26">
    <cfRule type="cellIs" priority="512" operator="equal" aboveAverage="0" equalAverage="0" bottom="0" percent="0" rank="0" text="" dxfId="490">
      <formula>1</formula>
    </cfRule>
  </conditionalFormatting>
  <conditionalFormatting sqref="Q21:Q26">
    <cfRule type="cellIs" priority="513" operator="equal" aboveAverage="0" equalAverage="0" bottom="0" percent="0" rank="0" text="" dxfId="491">
      <formula>1</formula>
    </cfRule>
  </conditionalFormatting>
  <conditionalFormatting sqref="Q28:Q33">
    <cfRule type="cellIs" priority="514" operator="equal" aboveAverage="0" equalAverage="0" bottom="0" percent="0" rank="0" text="" dxfId="492">
      <formula>1</formula>
    </cfRule>
  </conditionalFormatting>
  <conditionalFormatting sqref="P28:P33">
    <cfRule type="cellIs" priority="515" operator="equal" aboveAverage="0" equalAverage="0" bottom="0" percent="0" rank="0" text="" dxfId="493">
      <formula>1</formula>
    </cfRule>
  </conditionalFormatting>
  <conditionalFormatting sqref="Q28:Q33">
    <cfRule type="cellIs" priority="516" operator="equal" aboveAverage="0" equalAverage="0" bottom="0" percent="0" rank="0" text="" dxfId="494">
      <formula>1</formula>
    </cfRule>
  </conditionalFormatting>
  <conditionalFormatting sqref="Q12:Q33">
    <cfRule type="cellIs" priority="517" operator="equal" aboveAverage="0" equalAverage="0" bottom="0" percent="0" rank="0" text="" dxfId="495">
      <formula>1</formula>
    </cfRule>
  </conditionalFormatting>
  <conditionalFormatting sqref="Q12:Q33">
    <cfRule type="cellIs" priority="518" operator="equal" aboveAverage="0" equalAverage="0" bottom="0" percent="0" rank="0" text="" dxfId="496">
      <formula>1</formula>
    </cfRule>
  </conditionalFormatting>
  <conditionalFormatting sqref="Q15:Q17">
    <cfRule type="cellIs" priority="519" operator="equal" aboveAverage="0" equalAverage="0" bottom="0" percent="0" rank="0" text="" dxfId="497">
      <formula>1</formula>
    </cfRule>
  </conditionalFormatting>
  <conditionalFormatting sqref="Q21:Q26">
    <cfRule type="cellIs" priority="520" operator="equal" aboveAverage="0" equalAverage="0" bottom="0" percent="0" rank="0" text="" dxfId="498">
      <formula>1</formula>
    </cfRule>
  </conditionalFormatting>
  <conditionalFormatting sqref="Q28:Q33">
    <cfRule type="cellIs" priority="521" operator="equal" aboveAverage="0" equalAverage="0" bottom="0" percent="0" rank="0" text="" dxfId="499">
      <formula>1</formula>
    </cfRule>
  </conditionalFormatting>
  <conditionalFormatting sqref="P15:P17">
    <cfRule type="cellIs" priority="522" operator="equal" aboveAverage="0" equalAverage="0" bottom="0" percent="0" rank="0" text="" dxfId="500">
      <formula>1</formula>
    </cfRule>
  </conditionalFormatting>
  <conditionalFormatting sqref="P21:P26">
    <cfRule type="cellIs" priority="523" operator="equal" aboveAverage="0" equalAverage="0" bottom="0" percent="0" rank="0" text="" dxfId="501">
      <formula>1</formula>
    </cfRule>
  </conditionalFormatting>
  <conditionalFormatting sqref="P28:P33">
    <cfRule type="cellIs" priority="524" operator="equal" aboveAverage="0" equalAverage="0" bottom="0" percent="0" rank="0" text="" dxfId="502">
      <formula>1</formula>
    </cfRule>
  </conditionalFormatting>
  <conditionalFormatting sqref="P12:P33">
    <cfRule type="cellIs" priority="525" operator="equal" aboveAverage="0" equalAverage="0" bottom="0" percent="0" rank="0" text="" dxfId="503">
      <formula>1</formula>
    </cfRule>
  </conditionalFormatting>
  <conditionalFormatting sqref="P12:P33">
    <cfRule type="cellIs" priority="526" operator="equal" aboveAverage="0" equalAverage="0" bottom="0" percent="0" rank="0" text="" dxfId="504">
      <formula>1</formula>
    </cfRule>
  </conditionalFormatting>
  <conditionalFormatting sqref="Q12:Q33">
    <cfRule type="cellIs" priority="527" operator="equal" aboveAverage="0" equalAverage="0" bottom="0" percent="0" rank="0" text="" dxfId="505">
      <formula>я</formula>
    </cfRule>
  </conditionalFormatting>
  <conditionalFormatting sqref="Q15:Q17">
    <cfRule type="cellIs" priority="528" operator="equal" aboveAverage="0" equalAverage="0" bottom="0" percent="0" rank="0" text="" dxfId="506">
      <formula>1</formula>
    </cfRule>
  </conditionalFormatting>
  <conditionalFormatting sqref="P15:P17">
    <cfRule type="cellIs" priority="529" operator="equal" aboveAverage="0" equalAverage="0" bottom="0" percent="0" rank="0" text="" dxfId="507">
      <formula>1</formula>
    </cfRule>
  </conditionalFormatting>
  <conditionalFormatting sqref="Q15:Q17">
    <cfRule type="cellIs" priority="530" operator="equal" aboveAverage="0" equalAverage="0" bottom="0" percent="0" rank="0" text="" dxfId="508">
      <formula>1</formula>
    </cfRule>
  </conditionalFormatting>
  <conditionalFormatting sqref="Q21:Q26">
    <cfRule type="cellIs" priority="531" operator="equal" aboveAverage="0" equalAverage="0" bottom="0" percent="0" rank="0" text="" dxfId="509">
      <formula>1</formula>
    </cfRule>
  </conditionalFormatting>
  <conditionalFormatting sqref="P21:P26">
    <cfRule type="cellIs" priority="532" operator="equal" aboveAverage="0" equalAverage="0" bottom="0" percent="0" rank="0" text="" dxfId="510">
      <formula>1</formula>
    </cfRule>
  </conditionalFormatting>
  <conditionalFormatting sqref="Q21:Q26">
    <cfRule type="cellIs" priority="533" operator="equal" aboveAverage="0" equalAverage="0" bottom="0" percent="0" rank="0" text="" dxfId="511">
      <formula>1</formula>
    </cfRule>
  </conditionalFormatting>
  <conditionalFormatting sqref="Q28:Q33">
    <cfRule type="cellIs" priority="534" operator="equal" aboveAverage="0" equalAverage="0" bottom="0" percent="0" rank="0" text="" dxfId="512">
      <formula>1</formula>
    </cfRule>
  </conditionalFormatting>
  <conditionalFormatting sqref="P28:P33">
    <cfRule type="cellIs" priority="535" operator="equal" aboveAverage="0" equalAverage="0" bottom="0" percent="0" rank="0" text="" dxfId="513">
      <formula>1</formula>
    </cfRule>
  </conditionalFormatting>
  <conditionalFormatting sqref="Q28:Q33">
    <cfRule type="cellIs" priority="536" operator="equal" aboveAverage="0" equalAverage="0" bottom="0" percent="0" rank="0" text="" dxfId="514">
      <formula>1</formula>
    </cfRule>
  </conditionalFormatting>
  <conditionalFormatting sqref="Q12:Q33">
    <cfRule type="cellIs" priority="537" operator="equal" aboveAverage="0" equalAverage="0" bottom="0" percent="0" rank="0" text="" dxfId="515">
      <formula>1</formula>
    </cfRule>
  </conditionalFormatting>
  <conditionalFormatting sqref="Q12:Q33">
    <cfRule type="cellIs" priority="538" operator="equal" aboveAverage="0" equalAverage="0" bottom="0" percent="0" rank="0" text="" dxfId="516">
      <formula>1</formula>
    </cfRule>
  </conditionalFormatting>
  <conditionalFormatting sqref="Q15:Q17">
    <cfRule type="cellIs" priority="539" operator="equal" aboveAverage="0" equalAverage="0" bottom="0" percent="0" rank="0" text="" dxfId="517">
      <formula>1</formula>
    </cfRule>
  </conditionalFormatting>
  <conditionalFormatting sqref="Q21:Q26">
    <cfRule type="cellIs" priority="540" operator="equal" aboveAverage="0" equalAverage="0" bottom="0" percent="0" rank="0" text="" dxfId="518">
      <formula>1</formula>
    </cfRule>
  </conditionalFormatting>
  <conditionalFormatting sqref="Q28:Q33">
    <cfRule type="cellIs" priority="541" operator="equal" aboveAverage="0" equalAverage="0" bottom="0" percent="0" rank="0" text="" dxfId="519">
      <formula>1</formula>
    </cfRule>
  </conditionalFormatting>
  <conditionalFormatting sqref="P15:P17">
    <cfRule type="cellIs" priority="542" operator="equal" aboveAverage="0" equalAverage="0" bottom="0" percent="0" rank="0" text="" dxfId="520">
      <formula>1</formula>
    </cfRule>
  </conditionalFormatting>
  <conditionalFormatting sqref="P21:P26">
    <cfRule type="cellIs" priority="543" operator="equal" aboveAverage="0" equalAverage="0" bottom="0" percent="0" rank="0" text="" dxfId="521">
      <formula>1</formula>
    </cfRule>
  </conditionalFormatting>
  <conditionalFormatting sqref="P28:P33">
    <cfRule type="cellIs" priority="544" operator="equal" aboveAverage="0" equalAverage="0" bottom="0" percent="0" rank="0" text="" dxfId="522">
      <formula>1</formula>
    </cfRule>
  </conditionalFormatting>
  <conditionalFormatting sqref="Q12:Q33">
    <cfRule type="cellIs" priority="545" operator="equal" aboveAverage="0" equalAverage="0" bottom="0" percent="0" rank="0" text="" dxfId="523">
      <formula>1</formula>
    </cfRule>
  </conditionalFormatting>
  <conditionalFormatting sqref="Q12:Q33">
    <cfRule type="cellIs" priority="546" operator="equal" aboveAverage="0" equalAverage="0" bottom="0" percent="0" rank="0" text="" dxfId="524">
      <formula>1</formula>
    </cfRule>
  </conditionalFormatting>
  <conditionalFormatting sqref="Q15:Q17">
    <cfRule type="cellIs" priority="547" operator="equal" aboveAverage="0" equalAverage="0" bottom="0" percent="0" rank="0" text="" dxfId="525">
      <formula>1</formula>
    </cfRule>
  </conditionalFormatting>
  <conditionalFormatting sqref="Q21:Q26">
    <cfRule type="cellIs" priority="548" operator="equal" aboveAverage="0" equalAverage="0" bottom="0" percent="0" rank="0" text="" dxfId="526">
      <formula>1</formula>
    </cfRule>
  </conditionalFormatting>
  <conditionalFormatting sqref="Q28:Q33">
    <cfRule type="cellIs" priority="549" operator="equal" aboveAverage="0" equalAverage="0" bottom="0" percent="0" rank="0" text="" dxfId="527">
      <formula>1</formula>
    </cfRule>
  </conditionalFormatting>
  <conditionalFormatting sqref="P15:P17">
    <cfRule type="cellIs" priority="550" operator="equal" aboveAverage="0" equalAverage="0" bottom="0" percent="0" rank="0" text="" dxfId="528">
      <formula>1</formula>
    </cfRule>
  </conditionalFormatting>
  <conditionalFormatting sqref="P21:P26">
    <cfRule type="cellIs" priority="551" operator="equal" aboveAverage="0" equalAverage="0" bottom="0" percent="0" rank="0" text="" dxfId="529">
      <formula>1</formula>
    </cfRule>
  </conditionalFormatting>
  <conditionalFormatting sqref="P28:P33">
    <cfRule type="cellIs" priority="552" operator="equal" aboveAverage="0" equalAverage="0" bottom="0" percent="0" rank="0" text="" dxfId="530">
      <formula>1</formula>
    </cfRule>
  </conditionalFormatting>
  <conditionalFormatting sqref="Q28:Q33">
    <cfRule type="cellIs" priority="553" operator="equal" aboveAverage="0" equalAverage="0" bottom="0" percent="0" rank="0" text="" dxfId="531">
      <formula>1</formula>
    </cfRule>
  </conditionalFormatting>
  <conditionalFormatting sqref="Q15:Q17">
    <cfRule type="cellIs" priority="554" operator="equal" aboveAverage="0" equalAverage="0" bottom="0" percent="0" rank="0" text="" dxfId="532">
      <formula>1</formula>
    </cfRule>
  </conditionalFormatting>
  <conditionalFormatting sqref="Q15:Q17">
    <cfRule type="cellIs" priority="555" operator="equal" aboveAverage="0" equalAverage="0" bottom="0" percent="0" rank="0" text="" dxfId="533">
      <formula>1</formula>
    </cfRule>
  </conditionalFormatting>
  <conditionalFormatting sqref="Q21:Q26">
    <cfRule type="cellIs" priority="556" operator="equal" aboveAverage="0" equalAverage="0" bottom="0" percent="0" rank="0" text="" dxfId="534">
      <formula>1</formula>
    </cfRule>
  </conditionalFormatting>
  <conditionalFormatting sqref="Q21:Q26">
    <cfRule type="cellIs" priority="557" operator="equal" aboveAverage="0" equalAverage="0" bottom="0" percent="0" rank="0" text="" dxfId="535">
      <formula>1</formula>
    </cfRule>
  </conditionalFormatting>
  <conditionalFormatting sqref="Q28:Q33">
    <cfRule type="cellIs" priority="558" operator="equal" aboveAverage="0" equalAverage="0" bottom="0" percent="0" rank="0" text="" dxfId="536">
      <formula>1</formula>
    </cfRule>
  </conditionalFormatting>
  <conditionalFormatting sqref="P12:P33">
    <cfRule type="cellIs" priority="559" operator="equal" aboveAverage="0" equalAverage="0" bottom="0" percent="0" rank="0" text="" dxfId="537">
      <formula>1</formula>
    </cfRule>
  </conditionalFormatting>
  <conditionalFormatting sqref="P12:P33">
    <cfRule type="cellIs" priority="560" operator="equal" aboveAverage="0" equalAverage="0" bottom="0" percent="0" rank="0" text="" dxfId="538">
      <formula>1</formula>
    </cfRule>
  </conditionalFormatting>
  <conditionalFormatting sqref="Q12:Q33">
    <cfRule type="cellIs" priority="561" operator="equal" aboveAverage="0" equalAverage="0" bottom="0" percent="0" rank="0" text="" dxfId="539">
      <formula>1</formula>
    </cfRule>
  </conditionalFormatting>
  <conditionalFormatting sqref="Q15:Q17">
    <cfRule type="cellIs" priority="562" operator="equal" aboveAverage="0" equalAverage="0" bottom="0" percent="0" rank="0" text="" dxfId="540">
      <formula>1</formula>
    </cfRule>
  </conditionalFormatting>
  <conditionalFormatting sqref="P15:P17">
    <cfRule type="cellIs" priority="563" operator="equal" aboveAverage="0" equalAverage="0" bottom="0" percent="0" rank="0" text="" dxfId="541">
      <formula>1</formula>
    </cfRule>
  </conditionalFormatting>
  <conditionalFormatting sqref="Q15:Q17">
    <cfRule type="cellIs" priority="564" operator="equal" aboveAverage="0" equalAverage="0" bottom="0" percent="0" rank="0" text="" dxfId="542">
      <formula>1</formula>
    </cfRule>
  </conditionalFormatting>
  <conditionalFormatting sqref="Q21:Q26">
    <cfRule type="cellIs" priority="565" operator="equal" aboveAverage="0" equalAverage="0" bottom="0" percent="0" rank="0" text="" dxfId="543">
      <formula>1</formula>
    </cfRule>
  </conditionalFormatting>
  <conditionalFormatting sqref="P21:P26">
    <cfRule type="cellIs" priority="566" operator="equal" aboveAverage="0" equalAverage="0" bottom="0" percent="0" rank="0" text="" dxfId="544">
      <formula>1</formula>
    </cfRule>
  </conditionalFormatting>
  <conditionalFormatting sqref="Q21:Q26">
    <cfRule type="cellIs" priority="567" operator="equal" aboveAverage="0" equalAverage="0" bottom="0" percent="0" rank="0" text="" dxfId="545">
      <formula>1</formula>
    </cfRule>
  </conditionalFormatting>
  <conditionalFormatting sqref="Q28:Q33">
    <cfRule type="cellIs" priority="568" operator="equal" aboveAverage="0" equalAverage="0" bottom="0" percent="0" rank="0" text="" dxfId="546">
      <formula>1</formula>
    </cfRule>
  </conditionalFormatting>
  <conditionalFormatting sqref="P28:P33">
    <cfRule type="cellIs" priority="569" operator="equal" aboveAverage="0" equalAverage="0" bottom="0" percent="0" rank="0" text="" dxfId="547">
      <formula>1</formula>
    </cfRule>
  </conditionalFormatting>
  <conditionalFormatting sqref="Q28:Q33">
    <cfRule type="cellIs" priority="570" operator="equal" aboveAverage="0" equalAverage="0" bottom="0" percent="0" rank="0" text="" dxfId="548">
      <formula>1</formula>
    </cfRule>
  </conditionalFormatting>
  <conditionalFormatting sqref="Q12:Q33">
    <cfRule type="cellIs" priority="571" operator="equal" aboveAverage="0" equalAverage="0" bottom="0" percent="0" rank="0" text="" dxfId="549">
      <formula>1</formula>
    </cfRule>
  </conditionalFormatting>
  <conditionalFormatting sqref="Q12:Q33">
    <cfRule type="cellIs" priority="572" operator="equal" aboveAverage="0" equalAverage="0" bottom="0" percent="0" rank="0" text="" dxfId="550">
      <formula>1</formula>
    </cfRule>
  </conditionalFormatting>
  <conditionalFormatting sqref="Q15:Q17">
    <cfRule type="cellIs" priority="573" operator="equal" aboveAverage="0" equalAverage="0" bottom="0" percent="0" rank="0" text="" dxfId="551">
      <formula>1</formula>
    </cfRule>
  </conditionalFormatting>
  <conditionalFormatting sqref="Q21:Q26">
    <cfRule type="cellIs" priority="574" operator="equal" aboveAverage="0" equalAverage="0" bottom="0" percent="0" rank="0" text="" dxfId="552">
      <formula>1</formula>
    </cfRule>
  </conditionalFormatting>
  <conditionalFormatting sqref="Q28:Q33">
    <cfRule type="cellIs" priority="575" operator="equal" aboveAverage="0" equalAverage="0" bottom="0" percent="0" rank="0" text="" dxfId="553">
      <formula>1</formula>
    </cfRule>
  </conditionalFormatting>
  <conditionalFormatting sqref="P15:P17">
    <cfRule type="cellIs" priority="576" operator="equal" aboveAverage="0" equalAverage="0" bottom="0" percent="0" rank="0" text="" dxfId="554">
      <formula>1</formula>
    </cfRule>
  </conditionalFormatting>
  <conditionalFormatting sqref="P21:P26">
    <cfRule type="cellIs" priority="577" operator="equal" aboveAverage="0" equalAverage="0" bottom="0" percent="0" rank="0" text="" dxfId="555">
      <formula>1</formula>
    </cfRule>
  </conditionalFormatting>
  <conditionalFormatting sqref="P28:P33">
    <cfRule type="cellIs" priority="578" operator="equal" aboveAverage="0" equalAverage="0" bottom="0" percent="0" rank="0" text="" dxfId="556">
      <formula>1</formula>
    </cfRule>
  </conditionalFormatting>
  <conditionalFormatting sqref="Q12:Q33">
    <cfRule type="cellIs" priority="579" operator="equal" aboveAverage="0" equalAverage="0" bottom="0" percent="0" rank="0" text="" dxfId="557">
      <formula>1</formula>
    </cfRule>
  </conditionalFormatting>
  <conditionalFormatting sqref="Q12:Q33">
    <cfRule type="cellIs" priority="580" operator="equal" aboveAverage="0" equalAverage="0" bottom="0" percent="0" rank="0" text="" dxfId="558">
      <formula>1</formula>
    </cfRule>
  </conditionalFormatting>
  <conditionalFormatting sqref="Q15:Q17">
    <cfRule type="cellIs" priority="581" operator="equal" aboveAverage="0" equalAverage="0" bottom="0" percent="0" rank="0" text="" dxfId="559">
      <formula>1</formula>
    </cfRule>
  </conditionalFormatting>
  <conditionalFormatting sqref="Q21:Q26">
    <cfRule type="cellIs" priority="582" operator="equal" aboveAverage="0" equalAverage="0" bottom="0" percent="0" rank="0" text="" dxfId="560">
      <formula>1</formula>
    </cfRule>
  </conditionalFormatting>
  <conditionalFormatting sqref="Q28:Q33">
    <cfRule type="cellIs" priority="583" operator="equal" aboveAverage="0" equalAverage="0" bottom="0" percent="0" rank="0" text="" dxfId="561">
      <formula>1</formula>
    </cfRule>
  </conditionalFormatting>
  <conditionalFormatting sqref="P15:P17">
    <cfRule type="cellIs" priority="584" operator="equal" aboveAverage="0" equalAverage="0" bottom="0" percent="0" rank="0" text="" dxfId="562">
      <formula>1</formula>
    </cfRule>
  </conditionalFormatting>
  <conditionalFormatting sqref="P21:P26">
    <cfRule type="cellIs" priority="585" operator="equal" aboveAverage="0" equalAverage="0" bottom="0" percent="0" rank="0" text="" dxfId="563">
      <formula>1</formula>
    </cfRule>
  </conditionalFormatting>
  <conditionalFormatting sqref="P28:P33">
    <cfRule type="cellIs" priority="586" operator="equal" aboveAverage="0" equalAverage="0" bottom="0" percent="0" rank="0" text="" dxfId="564">
      <formula>1</formula>
    </cfRule>
  </conditionalFormatting>
  <conditionalFormatting sqref="Q28:Q33">
    <cfRule type="cellIs" priority="587" operator="equal" aboveAverage="0" equalAverage="0" bottom="0" percent="0" rank="0" text="" dxfId="565">
      <formula>1</formula>
    </cfRule>
  </conditionalFormatting>
  <conditionalFormatting sqref="Q15:Q17">
    <cfRule type="cellIs" priority="588" operator="equal" aboveAverage="0" equalAverage="0" bottom="0" percent="0" rank="0" text="" dxfId="566">
      <formula>1</formula>
    </cfRule>
  </conditionalFormatting>
  <conditionalFormatting sqref="Q15:Q17">
    <cfRule type="cellIs" priority="589" operator="equal" aboveAverage="0" equalAverage="0" bottom="0" percent="0" rank="0" text="" dxfId="567">
      <formula>1</formula>
    </cfRule>
  </conditionalFormatting>
  <conditionalFormatting sqref="Q21:Q26">
    <cfRule type="cellIs" priority="590" operator="equal" aboveAverage="0" equalAverage="0" bottom="0" percent="0" rank="0" text="" dxfId="568">
      <formula>1</formula>
    </cfRule>
  </conditionalFormatting>
  <conditionalFormatting sqref="Q21:Q26">
    <cfRule type="cellIs" priority="591" operator="equal" aboveAverage="0" equalAverage="0" bottom="0" percent="0" rank="0" text="" dxfId="569">
      <formula>1</formula>
    </cfRule>
  </conditionalFormatting>
  <conditionalFormatting sqref="Q28:Q33">
    <cfRule type="cellIs" priority="592" operator="equal" aboveAverage="0" equalAverage="0" bottom="0" percent="0" rank="0" text="" dxfId="570">
      <formula>1</formula>
    </cfRule>
  </conditionalFormatting>
  <conditionalFormatting sqref="Q12:Q33">
    <cfRule type="cellIs" priority="593" operator="equal" aboveAverage="0" equalAverage="0" bottom="0" percent="0" rank="0" text="" dxfId="571">
      <formula>1</formula>
    </cfRule>
  </conditionalFormatting>
  <conditionalFormatting sqref="Q12:Q33">
    <cfRule type="cellIs" priority="594" operator="equal" aboveAverage="0" equalAverage="0" bottom="0" percent="0" rank="0" text="" dxfId="572">
      <formula>1</formula>
    </cfRule>
  </conditionalFormatting>
  <conditionalFormatting sqref="Q15:Q17">
    <cfRule type="cellIs" priority="595" operator="equal" aboveAverage="0" equalAverage="0" bottom="0" percent="0" rank="0" text="" dxfId="573">
      <formula>1</formula>
    </cfRule>
  </conditionalFormatting>
  <conditionalFormatting sqref="Q21:Q26">
    <cfRule type="cellIs" priority="596" operator="equal" aboveAverage="0" equalAverage="0" bottom="0" percent="0" rank="0" text="" dxfId="574">
      <formula>1</formula>
    </cfRule>
  </conditionalFormatting>
  <conditionalFormatting sqref="Q28:Q33">
    <cfRule type="cellIs" priority="597" operator="equal" aboveAverage="0" equalAverage="0" bottom="0" percent="0" rank="0" text="" dxfId="575">
      <formula>1</formula>
    </cfRule>
  </conditionalFormatting>
  <conditionalFormatting sqref="Q28:Q33">
    <cfRule type="cellIs" priority="598" operator="equal" aboveAverage="0" equalAverage="0" bottom="0" percent="0" rank="0" text="" dxfId="576">
      <formula>1</formula>
    </cfRule>
  </conditionalFormatting>
  <conditionalFormatting sqref="Q15:Q17">
    <cfRule type="cellIs" priority="599" operator="equal" aboveAverage="0" equalAverage="0" bottom="0" percent="0" rank="0" text="" dxfId="577">
      <formula>1</formula>
    </cfRule>
  </conditionalFormatting>
  <conditionalFormatting sqref="Q15:Q17">
    <cfRule type="cellIs" priority="600" operator="equal" aboveAverage="0" equalAverage="0" bottom="0" percent="0" rank="0" text="" dxfId="578">
      <formula>1</formula>
    </cfRule>
  </conditionalFormatting>
  <conditionalFormatting sqref="Q21:Q26">
    <cfRule type="cellIs" priority="601" operator="equal" aboveAverage="0" equalAverage="0" bottom="0" percent="0" rank="0" text="" dxfId="579">
      <formula>1</formula>
    </cfRule>
  </conditionalFormatting>
  <conditionalFormatting sqref="Q21:Q26">
    <cfRule type="cellIs" priority="602" operator="equal" aboveAverage="0" equalAverage="0" bottom="0" percent="0" rank="0" text="" dxfId="580">
      <formula>1</formula>
    </cfRule>
  </conditionalFormatting>
  <conditionalFormatting sqref="Q28:Q33">
    <cfRule type="cellIs" priority="603" operator="equal" aboveAverage="0" equalAverage="0" bottom="0" percent="0" rank="0" text="" dxfId="581">
      <formula>1</formula>
    </cfRule>
  </conditionalFormatting>
  <conditionalFormatting sqref="P12:P33">
    <cfRule type="cellIs" priority="604" operator="equal" aboveAverage="0" equalAverage="0" bottom="0" percent="0" rank="0" text="" dxfId="582">
      <formula>1</formula>
    </cfRule>
  </conditionalFormatting>
  <conditionalFormatting sqref="P15:P17">
    <cfRule type="cellIs" priority="605" operator="equal" aboveAverage="0" equalAverage="0" bottom="0" percent="0" rank="0" text="" dxfId="583">
      <formula>1</formula>
    </cfRule>
  </conditionalFormatting>
  <conditionalFormatting sqref="P21:P26">
    <cfRule type="cellIs" priority="606" operator="equal" aboveAverage="0" equalAverage="0" bottom="0" percent="0" rank="0" text="" dxfId="584">
      <formula>1</formula>
    </cfRule>
  </conditionalFormatting>
  <conditionalFormatting sqref="P28:P33">
    <cfRule type="cellIs" priority="607" operator="equal" aboveAverage="0" equalAverage="0" bottom="0" percent="0" rank="0" text="" dxfId="585">
      <formula>1</formula>
    </cfRule>
  </conditionalFormatting>
  <conditionalFormatting sqref="P12:P33">
    <cfRule type="cellIs" priority="608" operator="equal" aboveAverage="0" equalAverage="0" bottom="0" percent="0" rank="0" text="" dxfId="586">
      <formula>1</formula>
    </cfRule>
  </conditionalFormatting>
  <conditionalFormatting sqref="P15:P17">
    <cfRule type="cellIs" priority="609" operator="equal" aboveAverage="0" equalAverage="0" bottom="0" percent="0" rank="0" text="" dxfId="587">
      <formula>1</formula>
    </cfRule>
  </conditionalFormatting>
  <conditionalFormatting sqref="P15:P17">
    <cfRule type="cellIs" priority="610" operator="equal" aboveAverage="0" equalAverage="0" bottom="0" percent="0" rank="0" text="" dxfId="588">
      <formula>1</formula>
    </cfRule>
  </conditionalFormatting>
  <conditionalFormatting sqref="P21:P26">
    <cfRule type="cellIs" priority="611" operator="equal" aboveAverage="0" equalAverage="0" bottom="0" percent="0" rank="0" text="" dxfId="589">
      <formula>1</formula>
    </cfRule>
  </conditionalFormatting>
  <conditionalFormatting sqref="P21:P26">
    <cfRule type="cellIs" priority="612" operator="equal" aboveAverage="0" equalAverage="0" bottom="0" percent="0" rank="0" text="" dxfId="590">
      <formula>1</formula>
    </cfRule>
  </conditionalFormatting>
  <conditionalFormatting sqref="P28:P33">
    <cfRule type="cellIs" priority="613" operator="equal" aboveAverage="0" equalAverage="0" bottom="0" percent="0" rank="0" text="" dxfId="591">
      <formula>1</formula>
    </cfRule>
  </conditionalFormatting>
  <conditionalFormatting sqref="P28:P33">
    <cfRule type="cellIs" priority="614" operator="equal" aboveAverage="0" equalAverage="0" bottom="0" percent="0" rank="0" text="" dxfId="592">
      <formula>1</formula>
    </cfRule>
  </conditionalFormatting>
  <conditionalFormatting sqref="Q28:Q33">
    <cfRule type="cellIs" priority="615" operator="equal" aboveAverage="0" equalAverage="0" bottom="0" percent="0" rank="0" text="" dxfId="593">
      <formula>1</formula>
    </cfRule>
  </conditionalFormatting>
  <conditionalFormatting sqref="Q15:Q17">
    <cfRule type="cellIs" priority="616" operator="equal" aboveAverage="0" equalAverage="0" bottom="0" percent="0" rank="0" text="" dxfId="594">
      <formula>1</formula>
    </cfRule>
  </conditionalFormatting>
  <conditionalFormatting sqref="Q15:Q17">
    <cfRule type="cellIs" priority="617" operator="equal" aboveAverage="0" equalAverage="0" bottom="0" percent="0" rank="0" text="" dxfId="595">
      <formula>1</formula>
    </cfRule>
  </conditionalFormatting>
  <conditionalFormatting sqref="Q21:Q26">
    <cfRule type="cellIs" priority="618" operator="equal" aboveAverage="0" equalAverage="0" bottom="0" percent="0" rank="0" text="" dxfId="596">
      <formula>1</formula>
    </cfRule>
  </conditionalFormatting>
  <conditionalFormatting sqref="Q21:Q26">
    <cfRule type="cellIs" priority="619" operator="equal" aboveAverage="0" equalAverage="0" bottom="0" percent="0" rank="0" text="" dxfId="597">
      <formula>1</formula>
    </cfRule>
  </conditionalFormatting>
  <conditionalFormatting sqref="Q28:Q33">
    <cfRule type="cellIs" priority="620" operator="equal" aboveAverage="0" equalAverage="0" bottom="0" percent="0" rank="0" text="" dxfId="598">
      <formula>1</formula>
    </cfRule>
  </conditionalFormatting>
  <conditionalFormatting sqref="P12:P33">
    <cfRule type="cellIs" priority="621" operator="equal" aboveAverage="0" equalAverage="0" bottom="0" percent="0" rank="0" text="" dxfId="599">
      <formula>1</formula>
    </cfRule>
  </conditionalFormatting>
  <conditionalFormatting sqref="P12:P33">
    <cfRule type="cellIs" priority="622" operator="equal" aboveAverage="0" equalAverage="0" bottom="0" percent="0" rank="0" text="" dxfId="600">
      <formula>1</formula>
    </cfRule>
  </conditionalFormatting>
  <conditionalFormatting sqref="Q12:Q33">
    <cfRule type="cellIs" priority="623" operator="equal" aboveAverage="0" equalAverage="0" bottom="0" percent="0" rank="0" text="" dxfId="601">
      <formula>1</formula>
    </cfRule>
  </conditionalFormatting>
  <conditionalFormatting sqref="Q15:Q17">
    <cfRule type="cellIs" priority="624" operator="equal" aboveAverage="0" equalAverage="0" bottom="0" percent="0" rank="0" text="" dxfId="602">
      <formula>1</formula>
    </cfRule>
  </conditionalFormatting>
  <conditionalFormatting sqref="P15:P17">
    <cfRule type="cellIs" priority="625" operator="equal" aboveAverage="0" equalAverage="0" bottom="0" percent="0" rank="0" text="" dxfId="603">
      <formula>1</formula>
    </cfRule>
  </conditionalFormatting>
  <conditionalFormatting sqref="Q15:Q17">
    <cfRule type="cellIs" priority="626" operator="equal" aboveAverage="0" equalAverage="0" bottom="0" percent="0" rank="0" text="" dxfId="604">
      <formula>1</formula>
    </cfRule>
  </conditionalFormatting>
  <conditionalFormatting sqref="Q21:Q26">
    <cfRule type="cellIs" priority="627" operator="equal" aboveAverage="0" equalAverage="0" bottom="0" percent="0" rank="0" text="" dxfId="605">
      <formula>1</formula>
    </cfRule>
  </conditionalFormatting>
  <conditionalFormatting sqref="P21:P26">
    <cfRule type="cellIs" priority="628" operator="equal" aboveAverage="0" equalAverage="0" bottom="0" percent="0" rank="0" text="" dxfId="606">
      <formula>1</formula>
    </cfRule>
  </conditionalFormatting>
  <conditionalFormatting sqref="Q21:Q26">
    <cfRule type="cellIs" priority="629" operator="equal" aboveAverage="0" equalAverage="0" bottom="0" percent="0" rank="0" text="" dxfId="607">
      <formula>1</formula>
    </cfRule>
  </conditionalFormatting>
  <conditionalFormatting sqref="Q28:Q33">
    <cfRule type="cellIs" priority="630" operator="equal" aboveAverage="0" equalAverage="0" bottom="0" percent="0" rank="0" text="" dxfId="608">
      <formula>1</formula>
    </cfRule>
  </conditionalFormatting>
  <conditionalFormatting sqref="P28:P33">
    <cfRule type="cellIs" priority="631" operator="equal" aboveAverage="0" equalAverage="0" bottom="0" percent="0" rank="0" text="" dxfId="609">
      <formula>1</formula>
    </cfRule>
  </conditionalFormatting>
  <conditionalFormatting sqref="Q28:Q33">
    <cfRule type="cellIs" priority="632" operator="equal" aboveAverage="0" equalAverage="0" bottom="0" percent="0" rank="0" text="" dxfId="610">
      <formula>1</formula>
    </cfRule>
  </conditionalFormatting>
  <conditionalFormatting sqref="Q12:Q33">
    <cfRule type="cellIs" priority="633" operator="equal" aboveAverage="0" equalAverage="0" bottom="0" percent="0" rank="0" text="" dxfId="611">
      <formula>1</formula>
    </cfRule>
  </conditionalFormatting>
  <conditionalFormatting sqref="Q12:Q33">
    <cfRule type="cellIs" priority="634" operator="equal" aboveAverage="0" equalAverage="0" bottom="0" percent="0" rank="0" text="" dxfId="612">
      <formula>1</formula>
    </cfRule>
  </conditionalFormatting>
  <conditionalFormatting sqref="Q15:Q17">
    <cfRule type="cellIs" priority="635" operator="equal" aboveAverage="0" equalAverage="0" bottom="0" percent="0" rank="0" text="" dxfId="613">
      <formula>1</formula>
    </cfRule>
  </conditionalFormatting>
  <conditionalFormatting sqref="Q21:Q26">
    <cfRule type="cellIs" priority="636" operator="equal" aboveAverage="0" equalAverage="0" bottom="0" percent="0" rank="0" text="" dxfId="614">
      <formula>1</formula>
    </cfRule>
  </conditionalFormatting>
  <conditionalFormatting sqref="Q28:Q33">
    <cfRule type="cellIs" priority="637" operator="equal" aboveAverage="0" equalAverage="0" bottom="0" percent="0" rank="0" text="" dxfId="615">
      <formula>1</formula>
    </cfRule>
  </conditionalFormatting>
  <conditionalFormatting sqref="P15:P17">
    <cfRule type="cellIs" priority="638" operator="equal" aboveAverage="0" equalAverage="0" bottom="0" percent="0" rank="0" text="" dxfId="616">
      <formula>1</formula>
    </cfRule>
  </conditionalFormatting>
  <conditionalFormatting sqref="P21:P26">
    <cfRule type="cellIs" priority="639" operator="equal" aboveAverage="0" equalAverage="0" bottom="0" percent="0" rank="0" text="" dxfId="617">
      <formula>1</formula>
    </cfRule>
  </conditionalFormatting>
  <conditionalFormatting sqref="P28:P33">
    <cfRule type="cellIs" priority="640" operator="equal" aboveAverage="0" equalAverage="0" bottom="0" percent="0" rank="0" text="" dxfId="618">
      <formula>1</formula>
    </cfRule>
  </conditionalFormatting>
  <conditionalFormatting sqref="Q12:Q33">
    <cfRule type="cellIs" priority="641" operator="equal" aboveAverage="0" equalAverage="0" bottom="0" percent="0" rank="0" text="" dxfId="619">
      <formula>1</formula>
    </cfRule>
  </conditionalFormatting>
  <conditionalFormatting sqref="Q12:Q33">
    <cfRule type="cellIs" priority="642" operator="equal" aboveAverage="0" equalAverage="0" bottom="0" percent="0" rank="0" text="" dxfId="620">
      <formula>1</formula>
    </cfRule>
  </conditionalFormatting>
  <conditionalFormatting sqref="Q15:Q17">
    <cfRule type="cellIs" priority="643" operator="equal" aboveAverage="0" equalAverage="0" bottom="0" percent="0" rank="0" text="" dxfId="621">
      <formula>1</formula>
    </cfRule>
  </conditionalFormatting>
  <conditionalFormatting sqref="Q21:Q26">
    <cfRule type="cellIs" priority="644" operator="equal" aboveAverage="0" equalAverage="0" bottom="0" percent="0" rank="0" text="" dxfId="622">
      <formula>1</formula>
    </cfRule>
  </conditionalFormatting>
  <conditionalFormatting sqref="Q28:Q33">
    <cfRule type="cellIs" priority="645" operator="equal" aboveAverage="0" equalAverage="0" bottom="0" percent="0" rank="0" text="" dxfId="623">
      <formula>1</formula>
    </cfRule>
  </conditionalFormatting>
  <conditionalFormatting sqref="P15:P17">
    <cfRule type="cellIs" priority="646" operator="equal" aboveAverage="0" equalAverage="0" bottom="0" percent="0" rank="0" text="" dxfId="624">
      <formula>1</formula>
    </cfRule>
  </conditionalFormatting>
  <conditionalFormatting sqref="P21:P26">
    <cfRule type="cellIs" priority="647" operator="equal" aboveAverage="0" equalAverage="0" bottom="0" percent="0" rank="0" text="" dxfId="625">
      <formula>1</formula>
    </cfRule>
  </conditionalFormatting>
  <conditionalFormatting sqref="P28:P33">
    <cfRule type="cellIs" priority="648" operator="equal" aboveAverage="0" equalAverage="0" bottom="0" percent="0" rank="0" text="" dxfId="626">
      <formula>1</formula>
    </cfRule>
  </conditionalFormatting>
  <conditionalFormatting sqref="Q28:Q33">
    <cfRule type="cellIs" priority="649" operator="equal" aboveAverage="0" equalAverage="0" bottom="0" percent="0" rank="0" text="" dxfId="627">
      <formula>1</formula>
    </cfRule>
  </conditionalFormatting>
  <conditionalFormatting sqref="Q15:Q17">
    <cfRule type="cellIs" priority="650" operator="equal" aboveAverage="0" equalAverage="0" bottom="0" percent="0" rank="0" text="" dxfId="628">
      <formula>1</formula>
    </cfRule>
  </conditionalFormatting>
  <conditionalFormatting sqref="Q15:Q17">
    <cfRule type="cellIs" priority="651" operator="equal" aboveAverage="0" equalAverage="0" bottom="0" percent="0" rank="0" text="" dxfId="629">
      <formula>1</formula>
    </cfRule>
  </conditionalFormatting>
  <conditionalFormatting sqref="Q21:Q26">
    <cfRule type="cellIs" priority="652" operator="equal" aboveAverage="0" equalAverage="0" bottom="0" percent="0" rank="0" text="" dxfId="630">
      <formula>1</formula>
    </cfRule>
  </conditionalFormatting>
  <conditionalFormatting sqref="Q21:Q26">
    <cfRule type="cellIs" priority="653" operator="equal" aboveAverage="0" equalAverage="0" bottom="0" percent="0" rank="0" text="" dxfId="631">
      <formula>1</formula>
    </cfRule>
  </conditionalFormatting>
  <conditionalFormatting sqref="Q28:Q33">
    <cfRule type="cellIs" priority="654" operator="equal" aboveAverage="0" equalAverage="0" bottom="0" percent="0" rank="0" text="" dxfId="632">
      <formula>1</formula>
    </cfRule>
  </conditionalFormatting>
  <conditionalFormatting sqref="Q12:Q33">
    <cfRule type="cellIs" priority="655" operator="equal" aboveAverage="0" equalAverage="0" bottom="0" percent="0" rank="0" text="" dxfId="633">
      <formula>1</formula>
    </cfRule>
  </conditionalFormatting>
  <conditionalFormatting sqref="Q12:Q33">
    <cfRule type="cellIs" priority="656" operator="equal" aboveAverage="0" equalAverage="0" bottom="0" percent="0" rank="0" text="" dxfId="634">
      <formula>1</formula>
    </cfRule>
  </conditionalFormatting>
  <conditionalFormatting sqref="Q15:Q17">
    <cfRule type="cellIs" priority="657" operator="equal" aboveAverage="0" equalAverage="0" bottom="0" percent="0" rank="0" text="" dxfId="635">
      <formula>1</formula>
    </cfRule>
  </conditionalFormatting>
  <conditionalFormatting sqref="Q21:Q26">
    <cfRule type="cellIs" priority="658" operator="equal" aboveAverage="0" equalAverage="0" bottom="0" percent="0" rank="0" text="" dxfId="636">
      <formula>1</formula>
    </cfRule>
  </conditionalFormatting>
  <conditionalFormatting sqref="Q28:Q33">
    <cfRule type="cellIs" priority="659" operator="equal" aboveAverage="0" equalAverage="0" bottom="0" percent="0" rank="0" text="" dxfId="637">
      <formula>1</formula>
    </cfRule>
  </conditionalFormatting>
  <conditionalFormatting sqref="Q28:Q33">
    <cfRule type="cellIs" priority="660" operator="equal" aboveAverage="0" equalAverage="0" bottom="0" percent="0" rank="0" text="" dxfId="638">
      <formula>1</formula>
    </cfRule>
  </conditionalFormatting>
  <conditionalFormatting sqref="Q15:Q17">
    <cfRule type="cellIs" priority="661" operator="equal" aboveAverage="0" equalAverage="0" bottom="0" percent="0" rank="0" text="" dxfId="639">
      <formula>1</formula>
    </cfRule>
  </conditionalFormatting>
  <conditionalFormatting sqref="Q15:Q17">
    <cfRule type="cellIs" priority="662" operator="equal" aboveAverage="0" equalAverage="0" bottom="0" percent="0" rank="0" text="" dxfId="640">
      <formula>1</formula>
    </cfRule>
  </conditionalFormatting>
  <conditionalFormatting sqref="Q21:Q26">
    <cfRule type="cellIs" priority="663" operator="equal" aboveAverage="0" equalAverage="0" bottom="0" percent="0" rank="0" text="" dxfId="641">
      <formula>1</formula>
    </cfRule>
  </conditionalFormatting>
  <conditionalFormatting sqref="Q21:Q26">
    <cfRule type="cellIs" priority="664" operator="equal" aboveAverage="0" equalAverage="0" bottom="0" percent="0" rank="0" text="" dxfId="642">
      <formula>1</formula>
    </cfRule>
  </conditionalFormatting>
  <conditionalFormatting sqref="Q28:Q33">
    <cfRule type="cellIs" priority="665" operator="equal" aboveAverage="0" equalAverage="0" bottom="0" percent="0" rank="0" text="" dxfId="643">
      <formula>1</formula>
    </cfRule>
  </conditionalFormatting>
  <conditionalFormatting sqref="P12:P33">
    <cfRule type="cellIs" priority="666" operator="equal" aboveAverage="0" equalAverage="0" bottom="0" percent="0" rank="0" text="" dxfId="644">
      <formula>1</formula>
    </cfRule>
  </conditionalFormatting>
  <conditionalFormatting sqref="P15:P17">
    <cfRule type="cellIs" priority="667" operator="equal" aboveAverage="0" equalAverage="0" bottom="0" percent="0" rank="0" text="" dxfId="645">
      <formula>1</formula>
    </cfRule>
  </conditionalFormatting>
  <conditionalFormatting sqref="P21:P26">
    <cfRule type="cellIs" priority="668" operator="equal" aboveAverage="0" equalAverage="0" bottom="0" percent="0" rank="0" text="" dxfId="646">
      <formula>1</formula>
    </cfRule>
  </conditionalFormatting>
  <conditionalFormatting sqref="P28:P33">
    <cfRule type="cellIs" priority="669" operator="equal" aboveAverage="0" equalAverage="0" bottom="0" percent="0" rank="0" text="" dxfId="647">
      <formula>1</formula>
    </cfRule>
  </conditionalFormatting>
  <conditionalFormatting sqref="P12:P33">
    <cfRule type="cellIs" priority="670" operator="equal" aboveAverage="0" equalAverage="0" bottom="0" percent="0" rank="0" text="" dxfId="648">
      <formula>1</formula>
    </cfRule>
  </conditionalFormatting>
  <conditionalFormatting sqref="P15:P17">
    <cfRule type="cellIs" priority="671" operator="equal" aboveAverage="0" equalAverage="0" bottom="0" percent="0" rank="0" text="" dxfId="649">
      <formula>1</formula>
    </cfRule>
  </conditionalFormatting>
  <conditionalFormatting sqref="P15:P17">
    <cfRule type="cellIs" priority="672" operator="equal" aboveAverage="0" equalAverage="0" bottom="0" percent="0" rank="0" text="" dxfId="650">
      <formula>1</formula>
    </cfRule>
  </conditionalFormatting>
  <conditionalFormatting sqref="P21:P26">
    <cfRule type="cellIs" priority="673" operator="equal" aboveAverage="0" equalAverage="0" bottom="0" percent="0" rank="0" text="" dxfId="651">
      <formula>1</formula>
    </cfRule>
  </conditionalFormatting>
  <conditionalFormatting sqref="P21:P26">
    <cfRule type="cellIs" priority="674" operator="equal" aboveAverage="0" equalAverage="0" bottom="0" percent="0" rank="0" text="" dxfId="652">
      <formula>1</formula>
    </cfRule>
  </conditionalFormatting>
  <conditionalFormatting sqref="P28:P33">
    <cfRule type="cellIs" priority="675" operator="equal" aboveAverage="0" equalAverage="0" bottom="0" percent="0" rank="0" text="" dxfId="653">
      <formula>1</formula>
    </cfRule>
  </conditionalFormatting>
  <conditionalFormatting sqref="P28:P33">
    <cfRule type="cellIs" priority="676" operator="equal" aboveAverage="0" equalAverage="0" bottom="0" percent="0" rank="0" text="" dxfId="654">
      <formula>1</formula>
    </cfRule>
  </conditionalFormatting>
  <conditionalFormatting sqref="Q28:Q33">
    <cfRule type="cellIs" priority="677" operator="equal" aboveAverage="0" equalAverage="0" bottom="0" percent="0" rank="0" text="" dxfId="655">
      <formula>1</formula>
    </cfRule>
  </conditionalFormatting>
  <conditionalFormatting sqref="Q15:Q17">
    <cfRule type="cellIs" priority="678" operator="equal" aboveAverage="0" equalAverage="0" bottom="0" percent="0" rank="0" text="" dxfId="656">
      <formula>1</formula>
    </cfRule>
  </conditionalFormatting>
  <conditionalFormatting sqref="Q15:Q17">
    <cfRule type="cellIs" priority="679" operator="equal" aboveAverage="0" equalAverage="0" bottom="0" percent="0" rank="0" text="" dxfId="657">
      <formula>1</formula>
    </cfRule>
  </conditionalFormatting>
  <conditionalFormatting sqref="Q21:Q26">
    <cfRule type="cellIs" priority="680" operator="equal" aboveAverage="0" equalAverage="0" bottom="0" percent="0" rank="0" text="" dxfId="658">
      <formula>1</formula>
    </cfRule>
  </conditionalFormatting>
  <conditionalFormatting sqref="Q21:Q26">
    <cfRule type="cellIs" priority="681" operator="equal" aboveAverage="0" equalAverage="0" bottom="0" percent="0" rank="0" text="" dxfId="659">
      <formula>1</formula>
    </cfRule>
  </conditionalFormatting>
  <conditionalFormatting sqref="Q28:Q33">
    <cfRule type="cellIs" priority="682" operator="equal" aboveAverage="0" equalAverage="0" bottom="0" percent="0" rank="0" text="" dxfId="660">
      <formula>1</formula>
    </cfRule>
  </conditionalFormatting>
  <conditionalFormatting sqref="Q12:Q33">
    <cfRule type="cellIs" priority="683" operator="equal" aboveAverage="0" equalAverage="0" bottom="0" percent="0" rank="0" text="" dxfId="661">
      <formula>1</formula>
    </cfRule>
  </conditionalFormatting>
  <conditionalFormatting sqref="Q12:Q33">
    <cfRule type="cellIs" priority="684" operator="equal" aboveAverage="0" equalAverage="0" bottom="0" percent="0" rank="0" text="" dxfId="662">
      <formula>1</formula>
    </cfRule>
  </conditionalFormatting>
  <conditionalFormatting sqref="Q15:Q17">
    <cfRule type="cellIs" priority="685" operator="equal" aboveAverage="0" equalAverage="0" bottom="0" percent="0" rank="0" text="" dxfId="663">
      <formula>1</formula>
    </cfRule>
  </conditionalFormatting>
  <conditionalFormatting sqref="Q21:Q26">
    <cfRule type="cellIs" priority="686" operator="equal" aboveAverage="0" equalAverage="0" bottom="0" percent="0" rank="0" text="" dxfId="664">
      <formula>1</formula>
    </cfRule>
  </conditionalFormatting>
  <conditionalFormatting sqref="Q28:Q33">
    <cfRule type="cellIs" priority="687" operator="equal" aboveAverage="0" equalAverage="0" bottom="0" percent="0" rank="0" text="" dxfId="665">
      <formula>1</formula>
    </cfRule>
  </conditionalFormatting>
  <conditionalFormatting sqref="Q28:Q33">
    <cfRule type="cellIs" priority="688" operator="equal" aboveAverage="0" equalAverage="0" bottom="0" percent="0" rank="0" text="" dxfId="666">
      <formula>1</formula>
    </cfRule>
  </conditionalFormatting>
  <conditionalFormatting sqref="Q15:Q17">
    <cfRule type="cellIs" priority="689" operator="equal" aboveAverage="0" equalAverage="0" bottom="0" percent="0" rank="0" text="" dxfId="667">
      <formula>1</formula>
    </cfRule>
  </conditionalFormatting>
  <conditionalFormatting sqref="Q15:Q17">
    <cfRule type="cellIs" priority="690" operator="equal" aboveAverage="0" equalAverage="0" bottom="0" percent="0" rank="0" text="" dxfId="668">
      <formula>1</formula>
    </cfRule>
  </conditionalFormatting>
  <conditionalFormatting sqref="Q21:Q26">
    <cfRule type="cellIs" priority="691" operator="equal" aboveAverage="0" equalAverage="0" bottom="0" percent="0" rank="0" text="" dxfId="669">
      <formula>1</formula>
    </cfRule>
  </conditionalFormatting>
  <conditionalFormatting sqref="Q21:Q26">
    <cfRule type="cellIs" priority="692" operator="equal" aboveAverage="0" equalAverage="0" bottom="0" percent="0" rank="0" text="" dxfId="670">
      <formula>1</formula>
    </cfRule>
  </conditionalFormatting>
  <conditionalFormatting sqref="Q28:Q33">
    <cfRule type="cellIs" priority="693" operator="equal" aboveAverage="0" equalAverage="0" bottom="0" percent="0" rank="0" text="" dxfId="671">
      <formula>1</formula>
    </cfRule>
  </conditionalFormatting>
  <conditionalFormatting sqref="Q28:Q33">
    <cfRule type="cellIs" priority="694" operator="equal" aboveAverage="0" equalAverage="0" bottom="0" percent="0" rank="0" text="" dxfId="672">
      <formula>1</formula>
    </cfRule>
  </conditionalFormatting>
  <conditionalFormatting sqref="Q15:Q17">
    <cfRule type="cellIs" priority="695" operator="equal" aboveAverage="0" equalAverage="0" bottom="0" percent="0" rank="0" text="" dxfId="673">
      <formula>1</formula>
    </cfRule>
  </conditionalFormatting>
  <conditionalFormatting sqref="Q15:Q17">
    <cfRule type="cellIs" priority="696" operator="equal" aboveAverage="0" equalAverage="0" bottom="0" percent="0" rank="0" text="" dxfId="674">
      <formula>1</formula>
    </cfRule>
  </conditionalFormatting>
  <conditionalFormatting sqref="Q21:Q26">
    <cfRule type="cellIs" priority="697" operator="equal" aboveAverage="0" equalAverage="0" bottom="0" percent="0" rank="0" text="" dxfId="675">
      <formula>1</formula>
    </cfRule>
  </conditionalFormatting>
  <conditionalFormatting sqref="Q21:Q26">
    <cfRule type="cellIs" priority="698" operator="equal" aboveAverage="0" equalAverage="0" bottom="0" percent="0" rank="0" text="" dxfId="676">
      <formula>1</formula>
    </cfRule>
  </conditionalFormatting>
  <conditionalFormatting sqref="Q28:Q33">
    <cfRule type="cellIs" priority="699" operator="equal" aboveAverage="0" equalAverage="0" bottom="0" percent="0" rank="0" text="" dxfId="677">
      <formula>1</formula>
    </cfRule>
  </conditionalFormatting>
  <conditionalFormatting sqref="P12:P33">
    <cfRule type="cellIs" priority="700" operator="equal" aboveAverage="0" equalAverage="0" bottom="0" percent="0" rank="0" text="" dxfId="678">
      <formula>1</formula>
    </cfRule>
  </conditionalFormatting>
  <conditionalFormatting sqref="P15:P17">
    <cfRule type="cellIs" priority="701" operator="equal" aboveAverage="0" equalAverage="0" bottom="0" percent="0" rank="0" text="" dxfId="679">
      <formula>1</formula>
    </cfRule>
  </conditionalFormatting>
  <conditionalFormatting sqref="P21:P26">
    <cfRule type="cellIs" priority="702" operator="equal" aboveAverage="0" equalAverage="0" bottom="0" percent="0" rank="0" text="" dxfId="680">
      <formula>1</formula>
    </cfRule>
  </conditionalFormatting>
  <conditionalFormatting sqref="P28:P33">
    <cfRule type="cellIs" priority="703" operator="equal" aboveAverage="0" equalAverage="0" bottom="0" percent="0" rank="0" text="" dxfId="681">
      <formula>1</formula>
    </cfRule>
  </conditionalFormatting>
  <conditionalFormatting sqref="P12:P33">
    <cfRule type="cellIs" priority="704" operator="equal" aboveAverage="0" equalAverage="0" bottom="0" percent="0" rank="0" text="" dxfId="682">
      <formula>1</formula>
    </cfRule>
  </conditionalFormatting>
  <conditionalFormatting sqref="P15:P17">
    <cfRule type="cellIs" priority="705" operator="equal" aboveAverage="0" equalAverage="0" bottom="0" percent="0" rank="0" text="" dxfId="683">
      <formula>1</formula>
    </cfRule>
  </conditionalFormatting>
  <conditionalFormatting sqref="P15:P17">
    <cfRule type="cellIs" priority="706" operator="equal" aboveAverage="0" equalAverage="0" bottom="0" percent="0" rank="0" text="" dxfId="684">
      <formula>1</formula>
    </cfRule>
  </conditionalFormatting>
  <conditionalFormatting sqref="P21:P26">
    <cfRule type="cellIs" priority="707" operator="equal" aboveAverage="0" equalAverage="0" bottom="0" percent="0" rank="0" text="" dxfId="685">
      <formula>1</formula>
    </cfRule>
  </conditionalFormatting>
  <conditionalFormatting sqref="P21:P26">
    <cfRule type="cellIs" priority="708" operator="equal" aboveAverage="0" equalAverage="0" bottom="0" percent="0" rank="0" text="" dxfId="686">
      <formula>1</formula>
    </cfRule>
  </conditionalFormatting>
  <conditionalFormatting sqref="P28:P33">
    <cfRule type="cellIs" priority="709" operator="equal" aboveAverage="0" equalAverage="0" bottom="0" percent="0" rank="0" text="" dxfId="687">
      <formula>1</formula>
    </cfRule>
  </conditionalFormatting>
  <conditionalFormatting sqref="P28:P33">
    <cfRule type="cellIs" priority="710" operator="equal" aboveAverage="0" equalAverage="0" bottom="0" percent="0" rank="0" text="" dxfId="688">
      <formula>1</formula>
    </cfRule>
  </conditionalFormatting>
  <conditionalFormatting sqref="P12:P33">
    <cfRule type="cellIs" priority="711" operator="equal" aboveAverage="0" equalAverage="0" bottom="0" percent="0" rank="0" text="" dxfId="689">
      <formula>1</formula>
    </cfRule>
  </conditionalFormatting>
  <conditionalFormatting sqref="P15:P17">
    <cfRule type="cellIs" priority="712" operator="equal" aboveAverage="0" equalAverage="0" bottom="0" percent="0" rank="0" text="" dxfId="690">
      <formula>1</formula>
    </cfRule>
  </conditionalFormatting>
  <conditionalFormatting sqref="P15:P17">
    <cfRule type="cellIs" priority="713" operator="equal" aboveAverage="0" equalAverage="0" bottom="0" percent="0" rank="0" text="" dxfId="691">
      <formula>1</formula>
    </cfRule>
  </conditionalFormatting>
  <conditionalFormatting sqref="P21:P26">
    <cfRule type="cellIs" priority="714" operator="equal" aboveAverage="0" equalAverage="0" bottom="0" percent="0" rank="0" text="" dxfId="692">
      <formula>1</formula>
    </cfRule>
  </conditionalFormatting>
  <conditionalFormatting sqref="P21:P26">
    <cfRule type="cellIs" priority="715" operator="equal" aboveAverage="0" equalAverage="0" bottom="0" percent="0" rank="0" text="" dxfId="693">
      <formula>1</formula>
    </cfRule>
  </conditionalFormatting>
  <conditionalFormatting sqref="P28:P33">
    <cfRule type="cellIs" priority="716" operator="equal" aboveAverage="0" equalAverage="0" bottom="0" percent="0" rank="0" text="" dxfId="694">
      <formula>1</formula>
    </cfRule>
  </conditionalFormatting>
  <conditionalFormatting sqref="P28:P33">
    <cfRule type="cellIs" priority="717" operator="equal" aboveAverage="0" equalAverage="0" bottom="0" percent="0" rank="0" text="" dxfId="695">
      <formula>1</formula>
    </cfRule>
  </conditionalFormatting>
  <conditionalFormatting sqref="P12:P33">
    <cfRule type="cellIs" priority="718" operator="equal" aboveAverage="0" equalAverage="0" bottom="0" percent="0" rank="0" text="" dxfId="696">
      <formula>1</formula>
    </cfRule>
  </conditionalFormatting>
  <conditionalFormatting sqref="P12:P33">
    <cfRule type="cellIs" priority="719" operator="equal" aboveAverage="0" equalAverage="0" bottom="0" percent="0" rank="0" text="" dxfId="697">
      <formula>1</formula>
    </cfRule>
  </conditionalFormatting>
  <conditionalFormatting sqref="P15:P17">
    <cfRule type="cellIs" priority="720" operator="equal" aboveAverage="0" equalAverage="0" bottom="0" percent="0" rank="0" text="" dxfId="698">
      <formula>1</formula>
    </cfRule>
  </conditionalFormatting>
  <conditionalFormatting sqref="P21:P26">
    <cfRule type="cellIs" priority="721" operator="equal" aboveAverage="0" equalAverage="0" bottom="0" percent="0" rank="0" text="" dxfId="699">
      <formula>1</formula>
    </cfRule>
  </conditionalFormatting>
  <conditionalFormatting sqref="P28:P33">
    <cfRule type="cellIs" priority="722" operator="equal" aboveAverage="0" equalAverage="0" bottom="0" percent="0" rank="0" text="" dxfId="700">
      <formula>1</formula>
    </cfRule>
  </conditionalFormatting>
  <conditionalFormatting sqref="Q12:Q33">
    <cfRule type="cellIs" priority="723" operator="equal" aboveAverage="0" equalAverage="0" bottom="0" percent="0" rank="0" text="" dxfId="701">
      <formula>1</formula>
    </cfRule>
  </conditionalFormatting>
  <conditionalFormatting sqref="Q12:Q33">
    <cfRule type="cellIs" priority="724" operator="equal" aboveAverage="0" equalAverage="0" bottom="0" percent="0" rank="0" text="" dxfId="702">
      <formula>1</formula>
    </cfRule>
  </conditionalFormatting>
  <conditionalFormatting sqref="Q15:Q17">
    <cfRule type="cellIs" priority="725" operator="equal" aboveAverage="0" equalAverage="0" bottom="0" percent="0" rank="0" text="" dxfId="703">
      <formula>1</formula>
    </cfRule>
  </conditionalFormatting>
  <conditionalFormatting sqref="Q15:Q17">
    <cfRule type="cellIs" priority="726" operator="equal" aboveAverage="0" equalAverage="0" bottom="0" percent="0" rank="0" text="" dxfId="704">
      <formula>1</formula>
    </cfRule>
  </conditionalFormatting>
  <conditionalFormatting sqref="Q21:Q26">
    <cfRule type="cellIs" priority="727" operator="equal" aboveAverage="0" equalAverage="0" bottom="0" percent="0" rank="0" text="" dxfId="705">
      <formula>1</formula>
    </cfRule>
  </conditionalFormatting>
  <conditionalFormatting sqref="Q21:Q26">
    <cfRule type="cellIs" priority="728" operator="equal" aboveAverage="0" equalAverage="0" bottom="0" percent="0" rank="0" text="" dxfId="706">
      <formula>1</formula>
    </cfRule>
  </conditionalFormatting>
  <conditionalFormatting sqref="Q28:Q33">
    <cfRule type="cellIs" priority="729" operator="equal" aboveAverage="0" equalAverage="0" bottom="0" percent="0" rank="0" text="" dxfId="707">
      <formula>1</formula>
    </cfRule>
  </conditionalFormatting>
  <conditionalFormatting sqref="Q28:Q33">
    <cfRule type="cellIs" priority="730" operator="equal" aboveAverage="0" equalAverage="0" bottom="0" percent="0" rank="0" text="" dxfId="708">
      <formula>1</formula>
    </cfRule>
  </conditionalFormatting>
  <conditionalFormatting sqref="Q12:Q33">
    <cfRule type="cellIs" priority="731" operator="equal" aboveAverage="0" equalAverage="0" bottom="0" percent="0" rank="0" text="" dxfId="709">
      <formula>1</formula>
    </cfRule>
  </conditionalFormatting>
  <conditionalFormatting sqref="Q12:Q33">
    <cfRule type="cellIs" priority="732" operator="equal" aboveAverage="0" equalAverage="0" bottom="0" percent="0" rank="0" text="" dxfId="710">
      <formula>1</formula>
    </cfRule>
  </conditionalFormatting>
  <conditionalFormatting sqref="Q15:Q17">
    <cfRule type="cellIs" priority="733" operator="equal" aboveAverage="0" equalAverage="0" bottom="0" percent="0" rank="0" text="" dxfId="711">
      <formula>1</formula>
    </cfRule>
  </conditionalFormatting>
  <conditionalFormatting sqref="Q21:Q26">
    <cfRule type="cellIs" priority="734" operator="equal" aboveAverage="0" equalAverage="0" bottom="0" percent="0" rank="0" text="" dxfId="712">
      <formula>1</formula>
    </cfRule>
  </conditionalFormatting>
  <conditionalFormatting sqref="Q28:Q33">
    <cfRule type="cellIs" priority="735" operator="equal" aboveAverage="0" equalAverage="0" bottom="0" percent="0" rank="0" text="" dxfId="713">
      <formula>1</formula>
    </cfRule>
  </conditionalFormatting>
  <conditionalFormatting sqref="T12:U33">
    <cfRule type="cellIs" priority="736" operator="equal" aboveAverage="0" equalAverage="0" bottom="0" percent="0" rank="0" text="" dxfId="714">
      <formula>1</formula>
    </cfRule>
  </conditionalFormatting>
  <conditionalFormatting sqref="T12:U33">
    <cfRule type="cellIs" priority="737" operator="equal" aboveAverage="0" equalAverage="0" bottom="0" percent="0" rank="0" text="" dxfId="715">
      <formula>1</formula>
    </cfRule>
  </conditionalFormatting>
  <conditionalFormatting sqref="V12:V33">
    <cfRule type="cellIs" priority="738" operator="equal" aboveAverage="0" equalAverage="0" bottom="0" percent="0" rank="0" text="" dxfId="716">
      <formula>1</formula>
    </cfRule>
  </conditionalFormatting>
  <conditionalFormatting sqref="V15:V17">
    <cfRule type="cellIs" priority="739" operator="equal" aboveAverage="0" equalAverage="0" bottom="0" percent="0" rank="0" text="" dxfId="717">
      <formula>1</formula>
    </cfRule>
  </conditionalFormatting>
  <conditionalFormatting sqref="T15:U17">
    <cfRule type="cellIs" priority="740" operator="equal" aboveAverage="0" equalAverage="0" bottom="0" percent="0" rank="0" text="" dxfId="718">
      <formula>1</formula>
    </cfRule>
  </conditionalFormatting>
  <conditionalFormatting sqref="V15:V17">
    <cfRule type="cellIs" priority="741" operator="equal" aboveAverage="0" equalAverage="0" bottom="0" percent="0" rank="0" text="" dxfId="719">
      <formula>1</formula>
    </cfRule>
  </conditionalFormatting>
  <conditionalFormatting sqref="V21:V26">
    <cfRule type="cellIs" priority="742" operator="equal" aboveAverage="0" equalAverage="0" bottom="0" percent="0" rank="0" text="" dxfId="720">
      <formula>1</formula>
    </cfRule>
  </conditionalFormatting>
  <conditionalFormatting sqref="T21:U26">
    <cfRule type="cellIs" priority="743" operator="equal" aboveAverage="0" equalAverage="0" bottom="0" percent="0" rank="0" text="" dxfId="721">
      <formula>1</formula>
    </cfRule>
  </conditionalFormatting>
  <conditionalFormatting sqref="V21:V26">
    <cfRule type="cellIs" priority="744" operator="equal" aboveAverage="0" equalAverage="0" bottom="0" percent="0" rank="0" text="" dxfId="722">
      <formula>1</formula>
    </cfRule>
  </conditionalFormatting>
  <conditionalFormatting sqref="V28:V33">
    <cfRule type="cellIs" priority="745" operator="equal" aboveAverage="0" equalAverage="0" bottom="0" percent="0" rank="0" text="" dxfId="723">
      <formula>1</formula>
    </cfRule>
  </conditionalFormatting>
  <conditionalFormatting sqref="T28:U33">
    <cfRule type="cellIs" priority="746" operator="equal" aboveAverage="0" equalAverage="0" bottom="0" percent="0" rank="0" text="" dxfId="724">
      <formula>1</formula>
    </cfRule>
  </conditionalFormatting>
  <conditionalFormatting sqref="V28:V33">
    <cfRule type="cellIs" priority="747" operator="equal" aboveAverage="0" equalAverage="0" bottom="0" percent="0" rank="0" text="" dxfId="725">
      <formula>1</formula>
    </cfRule>
  </conditionalFormatting>
  <conditionalFormatting sqref="V12:V33">
    <cfRule type="cellIs" priority="748" operator="equal" aboveAverage="0" equalAverage="0" bottom="0" percent="0" rank="0" text="" dxfId="726">
      <formula>1</formula>
    </cfRule>
  </conditionalFormatting>
  <conditionalFormatting sqref="V12:V33">
    <cfRule type="cellIs" priority="749" operator="equal" aboveAverage="0" equalAverage="0" bottom="0" percent="0" rank="0" text="" dxfId="727">
      <formula>1</formula>
    </cfRule>
  </conditionalFormatting>
  <conditionalFormatting sqref="V15:V17">
    <cfRule type="cellIs" priority="750" operator="equal" aboveAverage="0" equalAverage="0" bottom="0" percent="0" rank="0" text="" dxfId="728">
      <formula>1</formula>
    </cfRule>
  </conditionalFormatting>
  <conditionalFormatting sqref="V21:V26">
    <cfRule type="cellIs" priority="751" operator="equal" aboveAverage="0" equalAverage="0" bottom="0" percent="0" rank="0" text="" dxfId="729">
      <formula>1</formula>
    </cfRule>
  </conditionalFormatting>
  <conditionalFormatting sqref="V28:V33">
    <cfRule type="cellIs" priority="752" operator="equal" aboveAverage="0" equalAverage="0" bottom="0" percent="0" rank="0" text="" dxfId="730">
      <formula>1</formula>
    </cfRule>
  </conditionalFormatting>
  <conditionalFormatting sqref="T28:T33">
    <cfRule type="cellIs" priority="753" operator="equal" aboveAverage="0" equalAverage="0" bottom="0" percent="0" rank="0" text="" dxfId="731">
      <formula>1</formula>
    </cfRule>
  </conditionalFormatting>
  <conditionalFormatting sqref="T15:U17">
    <cfRule type="cellIs" priority="754" operator="equal" aboveAverage="0" equalAverage="0" bottom="0" percent="0" rank="0" text="" dxfId="732">
      <formula>1</formula>
    </cfRule>
  </conditionalFormatting>
  <conditionalFormatting sqref="T15:T17">
    <cfRule type="cellIs" priority="755" operator="equal" aboveAverage="0" equalAverage="0" bottom="0" percent="0" rank="0" text="" dxfId="733">
      <formula>1</formula>
    </cfRule>
  </conditionalFormatting>
  <conditionalFormatting sqref="T21:U26">
    <cfRule type="cellIs" priority="756" operator="equal" aboveAverage="0" equalAverage="0" bottom="0" percent="0" rank="0" text="" dxfId="734">
      <formula>1</formula>
    </cfRule>
  </conditionalFormatting>
  <conditionalFormatting sqref="T21:T26">
    <cfRule type="cellIs" priority="757" operator="equal" aboveAverage="0" equalAverage="0" bottom="0" percent="0" rank="0" text="" dxfId="735">
      <formula>1</formula>
    </cfRule>
  </conditionalFormatting>
  <conditionalFormatting sqref="T28:U33">
    <cfRule type="cellIs" priority="758" operator="equal" aboveAverage="0" equalAverage="0" bottom="0" percent="0" rank="0" text="" dxfId="736">
      <formula>1</formula>
    </cfRule>
  </conditionalFormatting>
  <conditionalFormatting sqref="V12:V33">
    <cfRule type="cellIs" priority="759" operator="equal" aboveAverage="0" equalAverage="0" bottom="0" percent="0" rank="0" text="" dxfId="737">
      <formula>1</formula>
    </cfRule>
  </conditionalFormatting>
  <conditionalFormatting sqref="V12:V33">
    <cfRule type="cellIs" priority="760" operator="equal" aboveAverage="0" equalAverage="0" bottom="0" percent="0" rank="0" text="" dxfId="738">
      <formula>1</formula>
    </cfRule>
  </conditionalFormatting>
  <conditionalFormatting sqref="V15:V17">
    <cfRule type="cellIs" priority="761" operator="equal" aboveAverage="0" equalAverage="0" bottom="0" percent="0" rank="0" text="" dxfId="739">
      <formula>1</formula>
    </cfRule>
  </conditionalFormatting>
  <conditionalFormatting sqref="V21:V26">
    <cfRule type="cellIs" priority="762" operator="equal" aboveAverage="0" equalAverage="0" bottom="0" percent="0" rank="0" text="" dxfId="740">
      <formula>1</formula>
    </cfRule>
  </conditionalFormatting>
  <conditionalFormatting sqref="V28:V33">
    <cfRule type="cellIs" priority="763" operator="equal" aboveAverage="0" equalAverage="0" bottom="0" percent="0" rank="0" text="" dxfId="741">
      <formula>1</formula>
    </cfRule>
  </conditionalFormatting>
  <conditionalFormatting sqref="T28:T33">
    <cfRule type="cellIs" priority="764" operator="equal" aboveAverage="0" equalAverage="0" bottom="0" percent="0" rank="0" text="" dxfId="742">
      <formula>1</formula>
    </cfRule>
  </conditionalFormatting>
  <conditionalFormatting sqref="T15:U17">
    <cfRule type="cellIs" priority="765" operator="equal" aboveAverage="0" equalAverage="0" bottom="0" percent="0" rank="0" text="" dxfId="743">
      <formula>1</formula>
    </cfRule>
  </conditionalFormatting>
  <conditionalFormatting sqref="T15:T17">
    <cfRule type="cellIs" priority="766" operator="equal" aboveAverage="0" equalAverage="0" bottom="0" percent="0" rank="0" text="" dxfId="744">
      <formula>1</formula>
    </cfRule>
  </conditionalFormatting>
  <conditionalFormatting sqref="T21:U26">
    <cfRule type="cellIs" priority="767" operator="equal" aboveAverage="0" equalAverage="0" bottom="0" percent="0" rank="0" text="" dxfId="745">
      <formula>1</formula>
    </cfRule>
  </conditionalFormatting>
  <conditionalFormatting sqref="T21:T26">
    <cfRule type="cellIs" priority="768" operator="equal" aboveAverage="0" equalAverage="0" bottom="0" percent="0" rank="0" text="" dxfId="746">
      <formula>1</formula>
    </cfRule>
  </conditionalFormatting>
  <conditionalFormatting sqref="T28:U33">
    <cfRule type="cellIs" priority="769" operator="equal" aboveAverage="0" equalAverage="0" bottom="0" percent="0" rank="0" text="" dxfId="747">
      <formula>1</formula>
    </cfRule>
  </conditionalFormatting>
  <conditionalFormatting sqref="V28:V33">
    <cfRule type="cellIs" priority="770" operator="equal" aboveAverage="0" equalAverage="0" bottom="0" percent="0" rank="0" text="" dxfId="748">
      <formula>1</formula>
    </cfRule>
  </conditionalFormatting>
  <conditionalFormatting sqref="V15:V17">
    <cfRule type="cellIs" priority="771" operator="equal" aboveAverage="0" equalAverage="0" bottom="0" percent="0" rank="0" text="" dxfId="749">
      <formula>1</formula>
    </cfRule>
  </conditionalFormatting>
  <conditionalFormatting sqref="V15:V17">
    <cfRule type="cellIs" priority="772" operator="equal" aboveAverage="0" equalAverage="0" bottom="0" percent="0" rank="0" text="" dxfId="750">
      <formula>1</formula>
    </cfRule>
  </conditionalFormatting>
  <conditionalFormatting sqref="V21:V26">
    <cfRule type="cellIs" priority="773" operator="equal" aboveAverage="0" equalAverage="0" bottom="0" percent="0" rank="0" text="" dxfId="751">
      <formula>1</formula>
    </cfRule>
  </conditionalFormatting>
  <conditionalFormatting sqref="V21:V26">
    <cfRule type="cellIs" priority="774" operator="equal" aboveAverage="0" equalAverage="0" bottom="0" percent="0" rank="0" text="" dxfId="752">
      <formula>1</formula>
    </cfRule>
  </conditionalFormatting>
  <conditionalFormatting sqref="V28:V33">
    <cfRule type="cellIs" priority="775" operator="equal" aboveAverage="0" equalAverage="0" bottom="0" percent="0" rank="0" text="" dxfId="753">
      <formula>1</formula>
    </cfRule>
  </conditionalFormatting>
  <conditionalFormatting sqref="V12:V33">
    <cfRule type="cellIs" priority="776" operator="equal" aboveAverage="0" equalAverage="0" bottom="0" percent="0" rank="0" text="" dxfId="754">
      <formula>1</formula>
    </cfRule>
  </conditionalFormatting>
  <conditionalFormatting sqref="V12:V33">
    <cfRule type="cellIs" priority="777" operator="equal" aboveAverage="0" equalAverage="0" bottom="0" percent="0" rank="0" text="" dxfId="755">
      <formula>1</formula>
    </cfRule>
  </conditionalFormatting>
  <conditionalFormatting sqref="V15:V17">
    <cfRule type="cellIs" priority="778" operator="equal" aboveAverage="0" equalAverage="0" bottom="0" percent="0" rank="0" text="" dxfId="756">
      <formula>1</formula>
    </cfRule>
  </conditionalFormatting>
  <conditionalFormatting sqref="V21:V26">
    <cfRule type="cellIs" priority="779" operator="equal" aboveAverage="0" equalAverage="0" bottom="0" percent="0" rank="0" text="" dxfId="757">
      <formula>1</formula>
    </cfRule>
  </conditionalFormatting>
  <conditionalFormatting sqref="V28:V33">
    <cfRule type="cellIs" priority="780" operator="equal" aboveAverage="0" equalAverage="0" bottom="0" percent="0" rank="0" text="" dxfId="758">
      <formula>1</formula>
    </cfRule>
  </conditionalFormatting>
  <conditionalFormatting sqref="V28:V33">
    <cfRule type="cellIs" priority="781" operator="equal" aboveAverage="0" equalAverage="0" bottom="0" percent="0" rank="0" text="" dxfId="759">
      <formula>1</formula>
    </cfRule>
  </conditionalFormatting>
  <conditionalFormatting sqref="V15:V17">
    <cfRule type="cellIs" priority="782" operator="equal" aboveAverage="0" equalAverage="0" bottom="0" percent="0" rank="0" text="" dxfId="760">
      <formula>1</formula>
    </cfRule>
  </conditionalFormatting>
  <conditionalFormatting sqref="V15:V17">
    <cfRule type="cellIs" priority="783" operator="equal" aboveAverage="0" equalAverage="0" bottom="0" percent="0" rank="0" text="" dxfId="761">
      <formula>1</formula>
    </cfRule>
  </conditionalFormatting>
  <conditionalFormatting sqref="V21:V26">
    <cfRule type="cellIs" priority="784" operator="equal" aboveAverage="0" equalAverage="0" bottom="0" percent="0" rank="0" text="" dxfId="762">
      <formula>1</formula>
    </cfRule>
  </conditionalFormatting>
  <conditionalFormatting sqref="V21:V26">
    <cfRule type="cellIs" priority="785" operator="equal" aboveAverage="0" equalAverage="0" bottom="0" percent="0" rank="0" text="" dxfId="763">
      <formula>1</formula>
    </cfRule>
  </conditionalFormatting>
  <conditionalFormatting sqref="V28:V33">
    <cfRule type="cellIs" priority="786" operator="equal" aboveAverage="0" equalAverage="0" bottom="0" percent="0" rank="0" text="" dxfId="764">
      <formula>1</formula>
    </cfRule>
  </conditionalFormatting>
  <conditionalFormatting sqref="T12:U33">
    <cfRule type="cellIs" priority="787" operator="equal" aboveAverage="0" equalAverage="0" bottom="0" percent="0" rank="0" text="" dxfId="765">
      <formula>1</formula>
    </cfRule>
  </conditionalFormatting>
  <conditionalFormatting sqref="T12:T33">
    <cfRule type="cellIs" priority="788" operator="equal" aboveAverage="0" equalAverage="0" bottom="0" percent="0" rank="0" text="" dxfId="766">
      <formula>1</formula>
    </cfRule>
  </conditionalFormatting>
  <conditionalFormatting sqref="T15:T17">
    <cfRule type="cellIs" priority="789" operator="equal" aboveAverage="0" equalAverage="0" bottom="0" percent="0" rank="0" text="" dxfId="767">
      <formula>1</formula>
    </cfRule>
  </conditionalFormatting>
  <conditionalFormatting sqref="T15:T17">
    <cfRule type="cellIs" priority="790" operator="equal" aboveAverage="0" equalAverage="0" bottom="0" percent="0" rank="0" text="" dxfId="768">
      <formula>1</formula>
    </cfRule>
  </conditionalFormatting>
  <conditionalFormatting sqref="U15:U17">
    <cfRule type="cellIs" priority="791" operator="equal" aboveAverage="0" equalAverage="0" bottom="0" percent="0" rank="0" text="" dxfId="769">
      <formula>1</formula>
    </cfRule>
  </conditionalFormatting>
  <conditionalFormatting sqref="T21:T26">
    <cfRule type="cellIs" priority="792" operator="equal" aboveAverage="0" equalAverage="0" bottom="0" percent="0" rank="0" text="" dxfId="770">
      <formula>1</formula>
    </cfRule>
  </conditionalFormatting>
  <conditionalFormatting sqref="T21:T26">
    <cfRule type="cellIs" priority="793" operator="equal" aboveAverage="0" equalAverage="0" bottom="0" percent="0" rank="0" text="" dxfId="771">
      <formula>1</formula>
    </cfRule>
  </conditionalFormatting>
  <conditionalFormatting sqref="U21:U26">
    <cfRule type="cellIs" priority="794" operator="equal" aboveAverage="0" equalAverage="0" bottom="0" percent="0" rank="0" text="" dxfId="772">
      <formula>1</formula>
    </cfRule>
  </conditionalFormatting>
  <conditionalFormatting sqref="T28:T33">
    <cfRule type="cellIs" priority="795" operator="equal" aboveAverage="0" equalAverage="0" bottom="0" percent="0" rank="0" text="" dxfId="773">
      <formula>1</formula>
    </cfRule>
  </conditionalFormatting>
  <conditionalFormatting sqref="T28:T33">
    <cfRule type="cellIs" priority="796" operator="equal" aboveAverage="0" equalAverage="0" bottom="0" percent="0" rank="0" text="" dxfId="774">
      <formula>1</formula>
    </cfRule>
  </conditionalFormatting>
  <conditionalFormatting sqref="U28:U33">
    <cfRule type="cellIs" priority="797" operator="equal" aboveAverage="0" equalAverage="0" bottom="0" percent="0" rank="0" text="" dxfId="775">
      <formula>1</formula>
    </cfRule>
  </conditionalFormatting>
  <conditionalFormatting sqref="T12:T33">
    <cfRule type="cellIs" priority="798" operator="equal" aboveAverage="0" equalAverage="0" bottom="0" percent="0" rank="0" text="" dxfId="776">
      <formula>1</formula>
    </cfRule>
  </conditionalFormatting>
  <conditionalFormatting sqref="T12:T33">
    <cfRule type="cellIs" priority="799" operator="equal" aboveAverage="0" equalAverage="0" bottom="0" percent="0" rank="0" text="" dxfId="777">
      <formula>1</formula>
    </cfRule>
  </conditionalFormatting>
  <conditionalFormatting sqref="U12:U33">
    <cfRule type="cellIs" priority="800" operator="equal" aboveAverage="0" equalAverage="0" bottom="0" percent="0" rank="0" text="" dxfId="778">
      <formula>1</formula>
    </cfRule>
  </conditionalFormatting>
  <conditionalFormatting sqref="U15:U17">
    <cfRule type="cellIs" priority="801" operator="equal" aboveAverage="0" equalAverage="0" bottom="0" percent="0" rank="0" text="" dxfId="779">
      <formula>1</formula>
    </cfRule>
  </conditionalFormatting>
  <conditionalFormatting sqref="T15:T17">
    <cfRule type="cellIs" priority="802" operator="equal" aboveAverage="0" equalAverage="0" bottom="0" percent="0" rank="0" text="" dxfId="780">
      <formula>1</formula>
    </cfRule>
  </conditionalFormatting>
  <conditionalFormatting sqref="U15:U17">
    <cfRule type="cellIs" priority="803" operator="equal" aboveAverage="0" equalAverage="0" bottom="0" percent="0" rank="0" text="" dxfId="781">
      <formula>1</formula>
    </cfRule>
  </conditionalFormatting>
  <conditionalFormatting sqref="U21:U26">
    <cfRule type="cellIs" priority="804" operator="equal" aboveAverage="0" equalAverage="0" bottom="0" percent="0" rank="0" text="" dxfId="782">
      <formula>1</formula>
    </cfRule>
  </conditionalFormatting>
  <conditionalFormatting sqref="T21:T26">
    <cfRule type="cellIs" priority="805" operator="equal" aboveAverage="0" equalAverage="0" bottom="0" percent="0" rank="0" text="" dxfId="783">
      <formula>1</formula>
    </cfRule>
  </conditionalFormatting>
  <conditionalFormatting sqref="U21:U26">
    <cfRule type="cellIs" priority="806" operator="equal" aboveAverage="0" equalAverage="0" bottom="0" percent="0" rank="0" text="" dxfId="784">
      <formula>1</formula>
    </cfRule>
  </conditionalFormatting>
  <conditionalFormatting sqref="U28:U33">
    <cfRule type="cellIs" priority="807" operator="equal" aboveAverage="0" equalAverage="0" bottom="0" percent="0" rank="0" text="" dxfId="785">
      <formula>1</formula>
    </cfRule>
  </conditionalFormatting>
  <conditionalFormatting sqref="T28:T33">
    <cfRule type="cellIs" priority="808" operator="equal" aboveAverage="0" equalAverage="0" bottom="0" percent="0" rank="0" text="" dxfId="786">
      <formula>1</formula>
    </cfRule>
  </conditionalFormatting>
  <conditionalFormatting sqref="U28:U33">
    <cfRule type="cellIs" priority="809" operator="equal" aboveAverage="0" equalAverage="0" bottom="0" percent="0" rank="0" text="" dxfId="787">
      <formula>1</formula>
    </cfRule>
  </conditionalFormatting>
  <conditionalFormatting sqref="V28:V33">
    <cfRule type="cellIs" priority="810" operator="equal" aboveAverage="0" equalAverage="0" bottom="0" percent="0" rank="0" text="" dxfId="788">
      <formula>1</formula>
    </cfRule>
  </conditionalFormatting>
  <conditionalFormatting sqref="V15:V17">
    <cfRule type="cellIs" priority="811" operator="equal" aboveAverage="0" equalAverage="0" bottom="0" percent="0" rank="0" text="" dxfId="789">
      <formula>1</formula>
    </cfRule>
  </conditionalFormatting>
  <conditionalFormatting sqref="V15:V17">
    <cfRule type="cellIs" priority="812" operator="equal" aboveAverage="0" equalAverage="0" bottom="0" percent="0" rank="0" text="" dxfId="790">
      <formula>1</formula>
    </cfRule>
  </conditionalFormatting>
  <conditionalFormatting sqref="V21:V26">
    <cfRule type="cellIs" priority="813" operator="equal" aboveAverage="0" equalAverage="0" bottom="0" percent="0" rank="0" text="" dxfId="791">
      <formula>1</formula>
    </cfRule>
  </conditionalFormatting>
  <conditionalFormatting sqref="V21:V26">
    <cfRule type="cellIs" priority="814" operator="equal" aboveAverage="0" equalAverage="0" bottom="0" percent="0" rank="0" text="" dxfId="792">
      <formula>1</formula>
    </cfRule>
  </conditionalFormatting>
  <conditionalFormatting sqref="V28:V33">
    <cfRule type="cellIs" priority="815" operator="equal" aboveAverage="0" equalAverage="0" bottom="0" percent="0" rank="0" text="" dxfId="793">
      <formula>1</formula>
    </cfRule>
  </conditionalFormatting>
  <conditionalFormatting sqref="V12:V33">
    <cfRule type="cellIs" priority="816" operator="equal" aboveAverage="0" equalAverage="0" bottom="0" percent="0" rank="0" text="" dxfId="794">
      <formula>1</formula>
    </cfRule>
  </conditionalFormatting>
  <conditionalFormatting sqref="V12:V33">
    <cfRule type="cellIs" priority="817" operator="equal" aboveAverage="0" equalAverage="0" bottom="0" percent="0" rank="0" text="" dxfId="795">
      <formula>1</formula>
    </cfRule>
  </conditionalFormatting>
  <conditionalFormatting sqref="V15:V17">
    <cfRule type="cellIs" priority="818" operator="equal" aboveAverage="0" equalAverage="0" bottom="0" percent="0" rank="0" text="" dxfId="796">
      <formula>1</formula>
    </cfRule>
  </conditionalFormatting>
  <conditionalFormatting sqref="V21:V26">
    <cfRule type="cellIs" priority="819" operator="equal" aboveAverage="0" equalAverage="0" bottom="0" percent="0" rank="0" text="" dxfId="797">
      <formula>1</formula>
    </cfRule>
  </conditionalFormatting>
  <conditionalFormatting sqref="V28:V33">
    <cfRule type="cellIs" priority="820" operator="equal" aboveAverage="0" equalAverage="0" bottom="0" percent="0" rank="0" text="" dxfId="798">
      <formula>1</formula>
    </cfRule>
  </conditionalFormatting>
  <conditionalFormatting sqref="V28:V33">
    <cfRule type="cellIs" priority="821" operator="equal" aboveAverage="0" equalAverage="0" bottom="0" percent="0" rank="0" text="" dxfId="799">
      <formula>1</formula>
    </cfRule>
  </conditionalFormatting>
  <conditionalFormatting sqref="V15:V17">
    <cfRule type="cellIs" priority="822" operator="equal" aboveAverage="0" equalAverage="0" bottom="0" percent="0" rank="0" text="" dxfId="800">
      <formula>1</formula>
    </cfRule>
  </conditionalFormatting>
  <conditionalFormatting sqref="V15:V17">
    <cfRule type="cellIs" priority="823" operator="equal" aboveAverage="0" equalAverage="0" bottom="0" percent="0" rank="0" text="" dxfId="801">
      <formula>1</formula>
    </cfRule>
  </conditionalFormatting>
  <conditionalFormatting sqref="V21:V26">
    <cfRule type="cellIs" priority="824" operator="equal" aboveAverage="0" equalAverage="0" bottom="0" percent="0" rank="0" text="" dxfId="802">
      <formula>1</formula>
    </cfRule>
  </conditionalFormatting>
  <conditionalFormatting sqref="V21:V26">
    <cfRule type="cellIs" priority="825" operator="equal" aboveAverage="0" equalAverage="0" bottom="0" percent="0" rank="0" text="" dxfId="803">
      <formula>1</formula>
    </cfRule>
  </conditionalFormatting>
  <conditionalFormatting sqref="V28:V33">
    <cfRule type="cellIs" priority="826" operator="equal" aboveAverage="0" equalAverage="0" bottom="0" percent="0" rank="0" text="" dxfId="804">
      <formula>1</formula>
    </cfRule>
  </conditionalFormatting>
  <conditionalFormatting sqref="V28:V33">
    <cfRule type="cellIs" priority="827" operator="equal" aboveAverage="0" equalAverage="0" bottom="0" percent="0" rank="0" text="" dxfId="805">
      <formula>1</formula>
    </cfRule>
  </conditionalFormatting>
  <conditionalFormatting sqref="V15:V17">
    <cfRule type="cellIs" priority="828" operator="equal" aboveAverage="0" equalAverage="0" bottom="0" percent="0" rank="0" text="" dxfId="806">
      <formula>1</formula>
    </cfRule>
  </conditionalFormatting>
  <conditionalFormatting sqref="V15:V17">
    <cfRule type="cellIs" priority="829" operator="equal" aboveAverage="0" equalAverage="0" bottom="0" percent="0" rank="0" text="" dxfId="807">
      <formula>1</formula>
    </cfRule>
  </conditionalFormatting>
  <conditionalFormatting sqref="V21:V26">
    <cfRule type="cellIs" priority="830" operator="equal" aboveAverage="0" equalAverage="0" bottom="0" percent="0" rank="0" text="" dxfId="808">
      <formula>1</formula>
    </cfRule>
  </conditionalFormatting>
  <conditionalFormatting sqref="V21:V26">
    <cfRule type="cellIs" priority="831" operator="equal" aboveAverage="0" equalAverage="0" bottom="0" percent="0" rank="0" text="" dxfId="809">
      <formula>1</formula>
    </cfRule>
  </conditionalFormatting>
  <conditionalFormatting sqref="V28:V33">
    <cfRule type="cellIs" priority="832" operator="equal" aboveAverage="0" equalAverage="0" bottom="0" percent="0" rank="0" text="" dxfId="810">
      <formula>1</formula>
    </cfRule>
  </conditionalFormatting>
  <conditionalFormatting sqref="T12:U33">
    <cfRule type="cellIs" priority="833" operator="equal" aboveAverage="0" equalAverage="0" bottom="0" percent="0" rank="0" text="" dxfId="811">
      <formula>1</formula>
    </cfRule>
  </conditionalFormatting>
  <conditionalFormatting sqref="T12:T33">
    <cfRule type="cellIs" priority="834" operator="equal" aboveAverage="0" equalAverage="0" bottom="0" percent="0" rank="0" text="" dxfId="812">
      <formula>1</formula>
    </cfRule>
  </conditionalFormatting>
  <conditionalFormatting sqref="T15:T17">
    <cfRule type="cellIs" priority="835" operator="equal" aboveAverage="0" equalAverage="0" bottom="0" percent="0" rank="0" text="" dxfId="813">
      <formula>1</formula>
    </cfRule>
  </conditionalFormatting>
  <conditionalFormatting sqref="T15:T17">
    <cfRule type="cellIs" priority="836" operator="equal" aboveAverage="0" equalAverage="0" bottom="0" percent="0" rank="0" text="" dxfId="814">
      <formula>1</formula>
    </cfRule>
  </conditionalFormatting>
  <conditionalFormatting sqref="U15:U17">
    <cfRule type="cellIs" priority="837" operator="equal" aboveAverage="0" equalAverage="0" bottom="0" percent="0" rank="0" text="" dxfId="815">
      <formula>1</formula>
    </cfRule>
  </conditionalFormatting>
  <conditionalFormatting sqref="T21:T26">
    <cfRule type="cellIs" priority="838" operator="equal" aboveAverage="0" equalAverage="0" bottom="0" percent="0" rank="0" text="" dxfId="816">
      <formula>1</formula>
    </cfRule>
  </conditionalFormatting>
  <conditionalFormatting sqref="T21:T26">
    <cfRule type="cellIs" priority="839" operator="equal" aboveAverage="0" equalAverage="0" bottom="0" percent="0" rank="0" text="" dxfId="817">
      <formula>1</formula>
    </cfRule>
  </conditionalFormatting>
  <conditionalFormatting sqref="U21:U26">
    <cfRule type="cellIs" priority="840" operator="equal" aboveAverage="0" equalAverage="0" bottom="0" percent="0" rank="0" text="" dxfId="818">
      <formula>1</formula>
    </cfRule>
  </conditionalFormatting>
  <conditionalFormatting sqref="T28:T33">
    <cfRule type="cellIs" priority="841" operator="equal" aboveAverage="0" equalAverage="0" bottom="0" percent="0" rank="0" text="" dxfId="819">
      <formula>1</formula>
    </cfRule>
  </conditionalFormatting>
  <conditionalFormatting sqref="T28:T33">
    <cfRule type="cellIs" priority="842" operator="equal" aboveAverage="0" equalAverage="0" bottom="0" percent="0" rank="0" text="" dxfId="820">
      <formula>1</formula>
    </cfRule>
  </conditionalFormatting>
  <conditionalFormatting sqref="U28:U33">
    <cfRule type="cellIs" priority="843" operator="equal" aboveAverage="0" equalAverage="0" bottom="0" percent="0" rank="0" text="" dxfId="821">
      <formula>1</formula>
    </cfRule>
  </conditionalFormatting>
  <conditionalFormatting sqref="T12:T33">
    <cfRule type="cellIs" priority="844" operator="equal" aboveAverage="0" equalAverage="0" bottom="0" percent="0" rank="0" text="" dxfId="822">
      <formula>1</formula>
    </cfRule>
  </conditionalFormatting>
  <conditionalFormatting sqref="T12:T33">
    <cfRule type="cellIs" priority="845" operator="equal" aboveAverage="0" equalAverage="0" bottom="0" percent="0" rank="0" text="" dxfId="823">
      <formula>1</formula>
    </cfRule>
  </conditionalFormatting>
  <conditionalFormatting sqref="U12:U33">
    <cfRule type="cellIs" priority="846" operator="equal" aboveAverage="0" equalAverage="0" bottom="0" percent="0" rank="0" text="" dxfId="824">
      <formula>1</formula>
    </cfRule>
  </conditionalFormatting>
  <conditionalFormatting sqref="U15:U17">
    <cfRule type="cellIs" priority="847" operator="equal" aboveAverage="0" equalAverage="0" bottom="0" percent="0" rank="0" text="" dxfId="825">
      <formula>1</formula>
    </cfRule>
  </conditionalFormatting>
  <conditionalFormatting sqref="T15:T17">
    <cfRule type="cellIs" priority="848" operator="equal" aboveAverage="0" equalAverage="0" bottom="0" percent="0" rank="0" text="" dxfId="826">
      <formula>1</formula>
    </cfRule>
  </conditionalFormatting>
  <conditionalFormatting sqref="U15:U17">
    <cfRule type="cellIs" priority="849" operator="equal" aboveAverage="0" equalAverage="0" bottom="0" percent="0" rank="0" text="" dxfId="827">
      <formula>1</formula>
    </cfRule>
  </conditionalFormatting>
  <conditionalFormatting sqref="U21:U26">
    <cfRule type="cellIs" priority="850" operator="equal" aboveAverage="0" equalAverage="0" bottom="0" percent="0" rank="0" text="" dxfId="828">
      <formula>1</formula>
    </cfRule>
  </conditionalFormatting>
  <conditionalFormatting sqref="T21:T26">
    <cfRule type="cellIs" priority="851" operator="equal" aboveAverage="0" equalAverage="0" bottom="0" percent="0" rank="0" text="" dxfId="829">
      <formula>1</formula>
    </cfRule>
  </conditionalFormatting>
  <conditionalFormatting sqref="U21:U26">
    <cfRule type="cellIs" priority="852" operator="equal" aboveAverage="0" equalAverage="0" bottom="0" percent="0" rank="0" text="" dxfId="830">
      <formula>1</formula>
    </cfRule>
  </conditionalFormatting>
  <conditionalFormatting sqref="U28:U33">
    <cfRule type="cellIs" priority="853" operator="equal" aboveAverage="0" equalAverage="0" bottom="0" percent="0" rank="0" text="" dxfId="831">
      <formula>1</formula>
    </cfRule>
  </conditionalFormatting>
  <conditionalFormatting sqref="T28:T33">
    <cfRule type="cellIs" priority="854" operator="equal" aboveAverage="0" equalAverage="0" bottom="0" percent="0" rank="0" text="" dxfId="832">
      <formula>1</formula>
    </cfRule>
  </conditionalFormatting>
  <conditionalFormatting sqref="U28:U33">
    <cfRule type="cellIs" priority="855" operator="equal" aboveAverage="0" equalAverage="0" bottom="0" percent="0" rank="0" text="" dxfId="833">
      <formula>1</formula>
    </cfRule>
  </conditionalFormatting>
  <conditionalFormatting sqref="T12:T33">
    <cfRule type="cellIs" priority="856" operator="equal" aboveAverage="0" equalAverage="0" bottom="0" percent="0" rank="0" text="" dxfId="834">
      <formula>1</formula>
    </cfRule>
  </conditionalFormatting>
  <conditionalFormatting sqref="T12:T33">
    <cfRule type="cellIs" priority="857" operator="equal" aboveAverage="0" equalAverage="0" bottom="0" percent="0" rank="0" text="" dxfId="835">
      <formula>1</formula>
    </cfRule>
  </conditionalFormatting>
  <conditionalFormatting sqref="U12:U33">
    <cfRule type="cellIs" priority="858" operator="equal" aboveAverage="0" equalAverage="0" bottom="0" percent="0" rank="0" text="" dxfId="836">
      <formula>1</formula>
    </cfRule>
  </conditionalFormatting>
  <conditionalFormatting sqref="U15:U17">
    <cfRule type="cellIs" priority="859" operator="equal" aboveAverage="0" equalAverage="0" bottom="0" percent="0" rank="0" text="" dxfId="837">
      <formula>1</formula>
    </cfRule>
  </conditionalFormatting>
  <conditionalFormatting sqref="T15:T17">
    <cfRule type="cellIs" priority="860" operator="equal" aboveAverage="0" equalAverage="0" bottom="0" percent="0" rank="0" text="" dxfId="838">
      <formula>1</formula>
    </cfRule>
  </conditionalFormatting>
  <conditionalFormatting sqref="U15:U17">
    <cfRule type="cellIs" priority="861" operator="equal" aboveAverage="0" equalAverage="0" bottom="0" percent="0" rank="0" text="" dxfId="839">
      <formula>1</formula>
    </cfRule>
  </conditionalFormatting>
  <conditionalFormatting sqref="U21:U26">
    <cfRule type="cellIs" priority="862" operator="equal" aboveAverage="0" equalAverage="0" bottom="0" percent="0" rank="0" text="" dxfId="840">
      <formula>1</formula>
    </cfRule>
  </conditionalFormatting>
  <conditionalFormatting sqref="T21:T26">
    <cfRule type="cellIs" priority="863" operator="equal" aboveAverage="0" equalAverage="0" bottom="0" percent="0" rank="0" text="" dxfId="841">
      <formula>1</formula>
    </cfRule>
  </conditionalFormatting>
  <conditionalFormatting sqref="U21:U26">
    <cfRule type="cellIs" priority="864" operator="equal" aboveAverage="0" equalAverage="0" bottom="0" percent="0" rank="0" text="" dxfId="842">
      <formula>1</formula>
    </cfRule>
  </conditionalFormatting>
  <conditionalFormatting sqref="U28:U33">
    <cfRule type="cellIs" priority="865" operator="equal" aboveAverage="0" equalAverage="0" bottom="0" percent="0" rank="0" text="" dxfId="843">
      <formula>1</formula>
    </cfRule>
  </conditionalFormatting>
  <conditionalFormatting sqref="T28:T33">
    <cfRule type="cellIs" priority="866" operator="equal" aboveAverage="0" equalAverage="0" bottom="0" percent="0" rank="0" text="" dxfId="844">
      <formula>1</formula>
    </cfRule>
  </conditionalFormatting>
  <conditionalFormatting sqref="U28:U33">
    <cfRule type="cellIs" priority="867" operator="equal" aboveAverage="0" equalAverage="0" bottom="0" percent="0" rank="0" text="" dxfId="845">
      <formula>1</formula>
    </cfRule>
  </conditionalFormatting>
  <conditionalFormatting sqref="U12:U33">
    <cfRule type="cellIs" priority="868" operator="equal" aboveAverage="0" equalAverage="0" bottom="0" percent="0" rank="0" text="" dxfId="846">
      <formula>1</formula>
    </cfRule>
  </conditionalFormatting>
  <conditionalFormatting sqref="U12:U33">
    <cfRule type="cellIs" priority="869" operator="equal" aboveAverage="0" equalAverage="0" bottom="0" percent="0" rank="0" text="" dxfId="847">
      <formula>1</formula>
    </cfRule>
  </conditionalFormatting>
  <conditionalFormatting sqref="U15:U17">
    <cfRule type="cellIs" priority="870" operator="equal" aboveAverage="0" equalAverage="0" bottom="0" percent="0" rank="0" text="" dxfId="848">
      <formula>1</formula>
    </cfRule>
  </conditionalFormatting>
  <conditionalFormatting sqref="U21:U26">
    <cfRule type="cellIs" priority="871" operator="equal" aboveAverage="0" equalAverage="0" bottom="0" percent="0" rank="0" text="" dxfId="849">
      <formula>1</formula>
    </cfRule>
  </conditionalFormatting>
  <conditionalFormatting sqref="U28:U33">
    <cfRule type="cellIs" priority="872" operator="equal" aboveAverage="0" equalAverage="0" bottom="0" percent="0" rank="0" text="" dxfId="850">
      <formula>1</formula>
    </cfRule>
  </conditionalFormatting>
  <conditionalFormatting sqref="T15:T17">
    <cfRule type="cellIs" priority="873" operator="equal" aboveAverage="0" equalAverage="0" bottom="0" percent="0" rank="0" text="" dxfId="851">
      <formula>1</formula>
    </cfRule>
  </conditionalFormatting>
  <conditionalFormatting sqref="T21:T26">
    <cfRule type="cellIs" priority="874" operator="equal" aboveAverage="0" equalAverage="0" bottom="0" percent="0" rank="0" text="" dxfId="852">
      <formula>1</formula>
    </cfRule>
  </conditionalFormatting>
  <conditionalFormatting sqref="T28:T33">
    <cfRule type="cellIs" priority="875" operator="equal" aboveAverage="0" equalAverage="0" bottom="0" percent="0" rank="0" text="" dxfId="853">
      <formula>1</formula>
    </cfRule>
  </conditionalFormatting>
  <conditionalFormatting sqref="V12:V33">
    <cfRule type="cellIs" priority="876" operator="equal" aboveAverage="0" equalAverage="0" bottom="0" percent="0" rank="0" text="" dxfId="854">
      <formula>1</formula>
    </cfRule>
  </conditionalFormatting>
  <conditionalFormatting sqref="V12:V33">
    <cfRule type="cellIs" priority="877" operator="equal" aboveAverage="0" equalAverage="0" bottom="0" percent="0" rank="0" text="" dxfId="855">
      <formula>1</formula>
    </cfRule>
  </conditionalFormatting>
  <conditionalFormatting sqref="V15:V17">
    <cfRule type="cellIs" priority="878" operator="equal" aboveAverage="0" equalAverage="0" bottom="0" percent="0" rank="0" text="" dxfId="856">
      <formula>1</formula>
    </cfRule>
  </conditionalFormatting>
  <conditionalFormatting sqref="V15:V17">
    <cfRule type="cellIs" priority="879" operator="equal" aboveAverage="0" equalAverage="0" bottom="0" percent="0" rank="0" text="" dxfId="857">
      <formula>1</formula>
    </cfRule>
  </conditionalFormatting>
  <conditionalFormatting sqref="V21:V26">
    <cfRule type="cellIs" priority="880" operator="equal" aboveAverage="0" equalAverage="0" bottom="0" percent="0" rank="0" text="" dxfId="858">
      <formula>1</formula>
    </cfRule>
  </conditionalFormatting>
  <conditionalFormatting sqref="V21:V26">
    <cfRule type="cellIs" priority="881" operator="equal" aboveAverage="0" equalAverage="0" bottom="0" percent="0" rank="0" text="" dxfId="859">
      <formula>1</formula>
    </cfRule>
  </conditionalFormatting>
  <conditionalFormatting sqref="V28:V33">
    <cfRule type="cellIs" priority="882" operator="equal" aboveAverage="0" equalAverage="0" bottom="0" percent="0" rank="0" text="" dxfId="860">
      <formula>1</formula>
    </cfRule>
  </conditionalFormatting>
  <conditionalFormatting sqref="V28:V33">
    <cfRule type="cellIs" priority="883" operator="equal" aboveAverage="0" equalAverage="0" bottom="0" percent="0" rank="0" text="" dxfId="861">
      <formula>1</formula>
    </cfRule>
  </conditionalFormatting>
  <conditionalFormatting sqref="V12:V33">
    <cfRule type="cellIs" priority="884" operator="equal" aboveAverage="0" equalAverage="0" bottom="0" percent="0" rank="0" text="" dxfId="862">
      <formula>1</formula>
    </cfRule>
  </conditionalFormatting>
  <conditionalFormatting sqref="V12:V33">
    <cfRule type="cellIs" priority="885" operator="equal" aboveAverage="0" equalAverage="0" bottom="0" percent="0" rank="0" text="" dxfId="863">
      <formula>1</formula>
    </cfRule>
  </conditionalFormatting>
  <conditionalFormatting sqref="V15:V17">
    <cfRule type="cellIs" priority="886" operator="equal" aboveAverage="0" equalAverage="0" bottom="0" percent="0" rank="0" text="" dxfId="864">
      <formula>1</formula>
    </cfRule>
  </conditionalFormatting>
  <conditionalFormatting sqref="V21:V26">
    <cfRule type="cellIs" priority="887" operator="equal" aboveAverage="0" equalAverage="0" bottom="0" percent="0" rank="0" text="" dxfId="865">
      <formula>1</formula>
    </cfRule>
  </conditionalFormatting>
  <conditionalFormatting sqref="V28:V33">
    <cfRule type="cellIs" priority="888" operator="equal" aboveAverage="0" equalAverage="0" bottom="0" percent="0" rank="0" text="" dxfId="866">
      <formula>1</formula>
    </cfRule>
  </conditionalFormatting>
  <conditionalFormatting sqref="R12:S33">
    <cfRule type="cellIs" priority="889" operator="equal" aboveAverage="0" equalAverage="0" bottom="0" percent="0" rank="0" text="" dxfId="867">
      <formula>1</formula>
    </cfRule>
  </conditionalFormatting>
  <conditionalFormatting sqref="R12:R33">
    <cfRule type="cellIs" priority="890" operator="equal" aboveAverage="0" equalAverage="0" bottom="0" percent="0" rank="0" text="" dxfId="868">
      <formula>1</formula>
    </cfRule>
  </conditionalFormatting>
  <conditionalFormatting sqref="R15:R17">
    <cfRule type="cellIs" priority="891" operator="equal" aboveAverage="0" equalAverage="0" bottom="0" percent="0" rank="0" text="" dxfId="869">
      <formula>1</formula>
    </cfRule>
  </conditionalFormatting>
  <conditionalFormatting sqref="R15:R17">
    <cfRule type="cellIs" priority="892" operator="equal" aboveAverage="0" equalAverage="0" bottom="0" percent="0" rank="0" text="" dxfId="870">
      <formula>1</formula>
    </cfRule>
  </conditionalFormatting>
  <conditionalFormatting sqref="S15:S17">
    <cfRule type="cellIs" priority="893" operator="equal" aboveAverage="0" equalAverage="0" bottom="0" percent="0" rank="0" text="" dxfId="871">
      <formula>1</formula>
    </cfRule>
  </conditionalFormatting>
  <conditionalFormatting sqref="R21:R26">
    <cfRule type="cellIs" priority="894" operator="equal" aboveAverage="0" equalAverage="0" bottom="0" percent="0" rank="0" text="" dxfId="872">
      <formula>1</formula>
    </cfRule>
  </conditionalFormatting>
  <conditionalFormatting sqref="R21:R26">
    <cfRule type="cellIs" priority="895" operator="equal" aboveAverage="0" equalAverage="0" bottom="0" percent="0" rank="0" text="" dxfId="873">
      <formula>1</formula>
    </cfRule>
  </conditionalFormatting>
  <conditionalFormatting sqref="S21:S26">
    <cfRule type="cellIs" priority="896" operator="equal" aboveAverage="0" equalAverage="0" bottom="0" percent="0" rank="0" text="" dxfId="874">
      <formula>1</formula>
    </cfRule>
  </conditionalFormatting>
  <conditionalFormatting sqref="R28:R33">
    <cfRule type="cellIs" priority="897" operator="equal" aboveAverage="0" equalAverage="0" bottom="0" percent="0" rank="0" text="" dxfId="875">
      <formula>1</formula>
    </cfRule>
  </conditionalFormatting>
  <conditionalFormatting sqref="R28:R33">
    <cfRule type="cellIs" priority="898" operator="equal" aboveAverage="0" equalAverage="0" bottom="0" percent="0" rank="0" text="" dxfId="876">
      <formula>1</formula>
    </cfRule>
  </conditionalFormatting>
  <conditionalFormatting sqref="S28:S33">
    <cfRule type="cellIs" priority="899" operator="equal" aboveAverage="0" equalAverage="0" bottom="0" percent="0" rank="0" text="" dxfId="877">
      <formula>1</formula>
    </cfRule>
  </conditionalFormatting>
  <conditionalFormatting sqref="R12:R33">
    <cfRule type="cellIs" priority="900" operator="equal" aboveAverage="0" equalAverage="0" bottom="0" percent="0" rank="0" text="" dxfId="878">
      <formula>1</formula>
    </cfRule>
  </conditionalFormatting>
  <conditionalFormatting sqref="R12:R33">
    <cfRule type="cellIs" priority="901" operator="equal" aboveAverage="0" equalAverage="0" bottom="0" percent="0" rank="0" text="" dxfId="879">
      <formula>1</formula>
    </cfRule>
  </conditionalFormatting>
  <conditionalFormatting sqref="S12:S33">
    <cfRule type="cellIs" priority="902" operator="equal" aboveAverage="0" equalAverage="0" bottom="0" percent="0" rank="0" text="" dxfId="880">
      <formula>1</formula>
    </cfRule>
  </conditionalFormatting>
  <conditionalFormatting sqref="S15:S17">
    <cfRule type="cellIs" priority="903" operator="equal" aboveAverage="0" equalAverage="0" bottom="0" percent="0" rank="0" text="" dxfId="881">
      <formula>1</formula>
    </cfRule>
  </conditionalFormatting>
  <conditionalFormatting sqref="R15:R17">
    <cfRule type="cellIs" priority="904" operator="equal" aboveAverage="0" equalAverage="0" bottom="0" percent="0" rank="0" text="" dxfId="882">
      <formula>1</formula>
    </cfRule>
  </conditionalFormatting>
  <conditionalFormatting sqref="S15:S17">
    <cfRule type="cellIs" priority="905" operator="equal" aboveAverage="0" equalAverage="0" bottom="0" percent="0" rank="0" text="" dxfId="883">
      <formula>1</formula>
    </cfRule>
  </conditionalFormatting>
  <conditionalFormatting sqref="S21:S26">
    <cfRule type="cellIs" priority="906" operator="equal" aboveAverage="0" equalAverage="0" bottom="0" percent="0" rank="0" text="" dxfId="884">
      <formula>1</formula>
    </cfRule>
  </conditionalFormatting>
  <conditionalFormatting sqref="R21:R26">
    <cfRule type="cellIs" priority="907" operator="equal" aboveAverage="0" equalAverage="0" bottom="0" percent="0" rank="0" text="" dxfId="885">
      <formula>1</formula>
    </cfRule>
  </conditionalFormatting>
  <conditionalFormatting sqref="S21:S26">
    <cfRule type="cellIs" priority="908" operator="equal" aboveAverage="0" equalAverage="0" bottom="0" percent="0" rank="0" text="" dxfId="886">
      <formula>1</formula>
    </cfRule>
  </conditionalFormatting>
  <conditionalFormatting sqref="S28:S33">
    <cfRule type="cellIs" priority="909" operator="equal" aboveAverage="0" equalAverage="0" bottom="0" percent="0" rank="0" text="" dxfId="887">
      <formula>1</formula>
    </cfRule>
  </conditionalFormatting>
  <conditionalFormatting sqref="R28:R33">
    <cfRule type="cellIs" priority="910" operator="equal" aboveAverage="0" equalAverage="0" bottom="0" percent="0" rank="0" text="" dxfId="888">
      <formula>1</formula>
    </cfRule>
  </conditionalFormatting>
  <conditionalFormatting sqref="S28:S33">
    <cfRule type="cellIs" priority="911" operator="equal" aboveAverage="0" equalAverage="0" bottom="0" percent="0" rank="0" text="" dxfId="889">
      <formula>1</formula>
    </cfRule>
  </conditionalFormatting>
  <conditionalFormatting sqref="R12:R33">
    <cfRule type="cellIs" priority="912" operator="equal" aboveAverage="0" equalAverage="0" bottom="0" percent="0" rank="0" text="" dxfId="890">
      <formula>1</formula>
    </cfRule>
  </conditionalFormatting>
  <conditionalFormatting sqref="R12:R33">
    <cfRule type="cellIs" priority="913" operator="equal" aboveAverage="0" equalAverage="0" bottom="0" percent="0" rank="0" text="" dxfId="891">
      <formula>1</formula>
    </cfRule>
  </conditionalFormatting>
  <conditionalFormatting sqref="S12:S33">
    <cfRule type="cellIs" priority="914" operator="equal" aboveAverage="0" equalAverage="0" bottom="0" percent="0" rank="0" text="" dxfId="892">
      <formula>1</formula>
    </cfRule>
  </conditionalFormatting>
  <conditionalFormatting sqref="S15:S17">
    <cfRule type="cellIs" priority="915" operator="equal" aboveAverage="0" equalAverage="0" bottom="0" percent="0" rank="0" text="" dxfId="893">
      <formula>1</formula>
    </cfRule>
  </conditionalFormatting>
  <conditionalFormatting sqref="R15:R17">
    <cfRule type="cellIs" priority="916" operator="equal" aboveAverage="0" equalAverage="0" bottom="0" percent="0" rank="0" text="" dxfId="894">
      <formula>1</formula>
    </cfRule>
  </conditionalFormatting>
  <conditionalFormatting sqref="S15:S17">
    <cfRule type="cellIs" priority="917" operator="equal" aboveAverage="0" equalAverage="0" bottom="0" percent="0" rank="0" text="" dxfId="895">
      <formula>1</formula>
    </cfRule>
  </conditionalFormatting>
  <conditionalFormatting sqref="S21:S26">
    <cfRule type="cellIs" priority="918" operator="equal" aboveAverage="0" equalAverage="0" bottom="0" percent="0" rank="0" text="" dxfId="896">
      <formula>1</formula>
    </cfRule>
  </conditionalFormatting>
  <conditionalFormatting sqref="R21:R26">
    <cfRule type="cellIs" priority="919" operator="equal" aboveAverage="0" equalAverage="0" bottom="0" percent="0" rank="0" text="" dxfId="897">
      <formula>1</formula>
    </cfRule>
  </conditionalFormatting>
  <conditionalFormatting sqref="S21:S26">
    <cfRule type="cellIs" priority="920" operator="equal" aboveAverage="0" equalAverage="0" bottom="0" percent="0" rank="0" text="" dxfId="898">
      <formula>1</formula>
    </cfRule>
  </conditionalFormatting>
  <conditionalFormatting sqref="S28:S33">
    <cfRule type="cellIs" priority="921" operator="equal" aboveAverage="0" equalAverage="0" bottom="0" percent="0" rank="0" text="" dxfId="899">
      <formula>1</formula>
    </cfRule>
  </conditionalFormatting>
  <conditionalFormatting sqref="R28:R33">
    <cfRule type="cellIs" priority="922" operator="equal" aboveAverage="0" equalAverage="0" bottom="0" percent="0" rank="0" text="" dxfId="900">
      <formula>1</formula>
    </cfRule>
  </conditionalFormatting>
  <conditionalFormatting sqref="S28:S33">
    <cfRule type="cellIs" priority="923" operator="equal" aboveAverage="0" equalAverage="0" bottom="0" percent="0" rank="0" text="" dxfId="901">
      <formula>1</formula>
    </cfRule>
  </conditionalFormatting>
  <conditionalFormatting sqref="S12:S33">
    <cfRule type="cellIs" priority="924" operator="equal" aboveAverage="0" equalAverage="0" bottom="0" percent="0" rank="0" text="" dxfId="902">
      <formula>1</formula>
    </cfRule>
  </conditionalFormatting>
  <conditionalFormatting sqref="S12:S33">
    <cfRule type="cellIs" priority="925" operator="equal" aboveAverage="0" equalAverage="0" bottom="0" percent="0" rank="0" text="" dxfId="903">
      <formula>1</formula>
    </cfRule>
  </conditionalFormatting>
  <conditionalFormatting sqref="S15:S17">
    <cfRule type="cellIs" priority="926" operator="equal" aboveAverage="0" equalAverage="0" bottom="0" percent="0" rank="0" text="" dxfId="904">
      <formula>1</formula>
    </cfRule>
  </conditionalFormatting>
  <conditionalFormatting sqref="S21:S26">
    <cfRule type="cellIs" priority="927" operator="equal" aboveAverage="0" equalAverage="0" bottom="0" percent="0" rank="0" text="" dxfId="905">
      <formula>1</formula>
    </cfRule>
  </conditionalFormatting>
  <conditionalFormatting sqref="S28:S33">
    <cfRule type="cellIs" priority="928" operator="equal" aboveAverage="0" equalAverage="0" bottom="0" percent="0" rank="0" text="" dxfId="906">
      <formula>1</formula>
    </cfRule>
  </conditionalFormatting>
  <conditionalFormatting sqref="R15:R17">
    <cfRule type="cellIs" priority="929" operator="equal" aboveAverage="0" equalAverage="0" bottom="0" percent="0" rank="0" text="" dxfId="907">
      <formula>1</formula>
    </cfRule>
  </conditionalFormatting>
  <conditionalFormatting sqref="R21:R26">
    <cfRule type="cellIs" priority="930" operator="equal" aboveAverage="0" equalAverage="0" bottom="0" percent="0" rank="0" text="" dxfId="908">
      <formula>1</formula>
    </cfRule>
  </conditionalFormatting>
  <conditionalFormatting sqref="R28:R33">
    <cfRule type="cellIs" priority="931" operator="equal" aboveAverage="0" equalAverage="0" bottom="0" percent="0" rank="0" text="" dxfId="909">
      <formula>1</formula>
    </cfRule>
  </conditionalFormatting>
  <conditionalFormatting sqref="R12:R33">
    <cfRule type="cellIs" priority="932" operator="equal" aboveAverage="0" equalAverage="0" bottom="0" percent="0" rank="0" text="" dxfId="910">
      <formula>1</formula>
    </cfRule>
  </conditionalFormatting>
  <conditionalFormatting sqref="R12:R33">
    <cfRule type="cellIs" priority="933" operator="equal" aboveAverage="0" equalAverage="0" bottom="0" percent="0" rank="0" text="" dxfId="911">
      <formula>1</formula>
    </cfRule>
  </conditionalFormatting>
  <conditionalFormatting sqref="S12:S33">
    <cfRule type="cellIs" priority="934" operator="equal" aboveAverage="0" equalAverage="0" bottom="0" percent="0" rank="0" text="" dxfId="912">
      <formula>1</formula>
    </cfRule>
  </conditionalFormatting>
  <conditionalFormatting sqref="S15:S17">
    <cfRule type="cellIs" priority="935" operator="equal" aboveAverage="0" equalAverage="0" bottom="0" percent="0" rank="0" text="" dxfId="913">
      <formula>1</formula>
    </cfRule>
  </conditionalFormatting>
  <conditionalFormatting sqref="R15:R17">
    <cfRule type="cellIs" priority="936" operator="equal" aboveAverage="0" equalAverage="0" bottom="0" percent="0" rank="0" text="" dxfId="914">
      <formula>1</formula>
    </cfRule>
  </conditionalFormatting>
  <conditionalFormatting sqref="S15:S17">
    <cfRule type="cellIs" priority="937" operator="equal" aboveAverage="0" equalAverage="0" bottom="0" percent="0" rank="0" text="" dxfId="915">
      <formula>1</formula>
    </cfRule>
  </conditionalFormatting>
  <conditionalFormatting sqref="S21:S26">
    <cfRule type="cellIs" priority="938" operator="equal" aboveAverage="0" equalAverage="0" bottom="0" percent="0" rank="0" text="" dxfId="916">
      <formula>1</formula>
    </cfRule>
  </conditionalFormatting>
  <conditionalFormatting sqref="R21:R26">
    <cfRule type="cellIs" priority="939" operator="equal" aboveAverage="0" equalAverage="0" bottom="0" percent="0" rank="0" text="" dxfId="917">
      <formula>1</formula>
    </cfRule>
  </conditionalFormatting>
  <conditionalFormatting sqref="S21:S26">
    <cfRule type="cellIs" priority="940" operator="equal" aboveAverage="0" equalAverage="0" bottom="0" percent="0" rank="0" text="" dxfId="918">
      <formula>1</formula>
    </cfRule>
  </conditionalFormatting>
  <conditionalFormatting sqref="S28:S33">
    <cfRule type="cellIs" priority="941" operator="equal" aboveAverage="0" equalAverage="0" bottom="0" percent="0" rank="0" text="" dxfId="919">
      <formula>1</formula>
    </cfRule>
  </conditionalFormatting>
  <conditionalFormatting sqref="R28:R33">
    <cfRule type="cellIs" priority="942" operator="equal" aboveAverage="0" equalAverage="0" bottom="0" percent="0" rank="0" text="" dxfId="920">
      <formula>1</formula>
    </cfRule>
  </conditionalFormatting>
  <conditionalFormatting sqref="S28:S33">
    <cfRule type="cellIs" priority="943" operator="equal" aboveAverage="0" equalAverage="0" bottom="0" percent="0" rank="0" text="" dxfId="921">
      <formula>1</formula>
    </cfRule>
  </conditionalFormatting>
  <conditionalFormatting sqref="S12:S33">
    <cfRule type="cellIs" priority="944" operator="equal" aboveAverage="0" equalAverage="0" bottom="0" percent="0" rank="0" text="" dxfId="922">
      <formula>1</formula>
    </cfRule>
  </conditionalFormatting>
  <conditionalFormatting sqref="S12:S33">
    <cfRule type="cellIs" priority="945" operator="equal" aboveAverage="0" equalAverage="0" bottom="0" percent="0" rank="0" text="" dxfId="923">
      <formula>1</formula>
    </cfRule>
  </conditionalFormatting>
  <conditionalFormatting sqref="S15:S17">
    <cfRule type="cellIs" priority="946" operator="equal" aboveAverage="0" equalAverage="0" bottom="0" percent="0" rank="0" text="" dxfId="924">
      <formula>1</formula>
    </cfRule>
  </conditionalFormatting>
  <conditionalFormatting sqref="S21:S26">
    <cfRule type="cellIs" priority="947" operator="equal" aboveAverage="0" equalAverage="0" bottom="0" percent="0" rank="0" text="" dxfId="925">
      <formula>1</formula>
    </cfRule>
  </conditionalFormatting>
  <conditionalFormatting sqref="S28:S33">
    <cfRule type="cellIs" priority="948" operator="equal" aboveAverage="0" equalAverage="0" bottom="0" percent="0" rank="0" text="" dxfId="926">
      <formula>1</formula>
    </cfRule>
  </conditionalFormatting>
  <conditionalFormatting sqref="R15:R17">
    <cfRule type="cellIs" priority="949" operator="equal" aboveAverage="0" equalAverage="0" bottom="0" percent="0" rank="0" text="" dxfId="927">
      <formula>1</formula>
    </cfRule>
  </conditionalFormatting>
  <conditionalFormatting sqref="R21:R26">
    <cfRule type="cellIs" priority="950" operator="equal" aboveAverage="0" equalAverage="0" bottom="0" percent="0" rank="0" text="" dxfId="928">
      <formula>1</formula>
    </cfRule>
  </conditionalFormatting>
  <conditionalFormatting sqref="R28:R33">
    <cfRule type="cellIs" priority="951" operator="equal" aboveAverage="0" equalAverage="0" bottom="0" percent="0" rank="0" text="" dxfId="929">
      <formula>1</formula>
    </cfRule>
  </conditionalFormatting>
  <conditionalFormatting sqref="S12:S33">
    <cfRule type="cellIs" priority="952" operator="equal" aboveAverage="0" equalAverage="0" bottom="0" percent="0" rank="0" text="" dxfId="930">
      <formula>1</formula>
    </cfRule>
  </conditionalFormatting>
  <conditionalFormatting sqref="S12:S33">
    <cfRule type="cellIs" priority="953" operator="equal" aboveAverage="0" equalAverage="0" bottom="0" percent="0" rank="0" text="" dxfId="931">
      <formula>1</formula>
    </cfRule>
  </conditionalFormatting>
  <conditionalFormatting sqref="S15:S17">
    <cfRule type="cellIs" priority="954" operator="equal" aboveAverage="0" equalAverage="0" bottom="0" percent="0" rank="0" text="" dxfId="932">
      <formula>1</formula>
    </cfRule>
  </conditionalFormatting>
  <conditionalFormatting sqref="S21:S26">
    <cfRule type="cellIs" priority="955" operator="equal" aboveAverage="0" equalAverage="0" bottom="0" percent="0" rank="0" text="" dxfId="933">
      <formula>1</formula>
    </cfRule>
  </conditionalFormatting>
  <conditionalFormatting sqref="S28:S33">
    <cfRule type="cellIs" priority="956" operator="equal" aboveAverage="0" equalAverage="0" bottom="0" percent="0" rank="0" text="" dxfId="934">
      <formula>1</formula>
    </cfRule>
  </conditionalFormatting>
  <conditionalFormatting sqref="R15:R17">
    <cfRule type="cellIs" priority="957" operator="equal" aboveAverage="0" equalAverage="0" bottom="0" percent="0" rank="0" text="" dxfId="935">
      <formula>1</formula>
    </cfRule>
  </conditionalFormatting>
  <conditionalFormatting sqref="R21:R26">
    <cfRule type="cellIs" priority="958" operator="equal" aboveAverage="0" equalAverage="0" bottom="0" percent="0" rank="0" text="" dxfId="936">
      <formula>1</formula>
    </cfRule>
  </conditionalFormatting>
  <conditionalFormatting sqref="R28:R33">
    <cfRule type="cellIs" priority="959" operator="equal" aboveAverage="0" equalAverage="0" bottom="0" percent="0" rank="0" text="" dxfId="937">
      <formula>1</formula>
    </cfRule>
  </conditionalFormatting>
  <conditionalFormatting sqref="S28:S33">
    <cfRule type="cellIs" priority="960" operator="equal" aboveAverage="0" equalAverage="0" bottom="0" percent="0" rank="0" text="" dxfId="938">
      <formula>1</formula>
    </cfRule>
  </conditionalFormatting>
  <conditionalFormatting sqref="S15:S17">
    <cfRule type="cellIs" priority="961" operator="equal" aboveAverage="0" equalAverage="0" bottom="0" percent="0" rank="0" text="" dxfId="939">
      <formula>1</formula>
    </cfRule>
  </conditionalFormatting>
  <conditionalFormatting sqref="S15:S17">
    <cfRule type="cellIs" priority="962" operator="equal" aboveAverage="0" equalAverage="0" bottom="0" percent="0" rank="0" text="" dxfId="940">
      <formula>1</formula>
    </cfRule>
  </conditionalFormatting>
  <conditionalFormatting sqref="S21:S26">
    <cfRule type="cellIs" priority="963" operator="equal" aboveAverage="0" equalAverage="0" bottom="0" percent="0" rank="0" text="" dxfId="941">
      <formula>1</formula>
    </cfRule>
  </conditionalFormatting>
  <conditionalFormatting sqref="S21:S26">
    <cfRule type="cellIs" priority="964" operator="equal" aboveAverage="0" equalAverage="0" bottom="0" percent="0" rank="0" text="" dxfId="942">
      <formula>1</formula>
    </cfRule>
  </conditionalFormatting>
  <conditionalFormatting sqref="S28:S33">
    <cfRule type="cellIs" priority="965" operator="equal" aboveAverage="0" equalAverage="0" bottom="0" percent="0" rank="0" text="" dxfId="943">
      <formula>1</formula>
    </cfRule>
  </conditionalFormatting>
  <conditionalFormatting sqref="R12:R33">
    <cfRule type="cellIs" priority="966" operator="equal" aboveAverage="0" equalAverage="0" bottom="0" percent="0" rank="0" text="" dxfId="944">
      <formula>1</formula>
    </cfRule>
  </conditionalFormatting>
  <conditionalFormatting sqref="R12:R33">
    <cfRule type="cellIs" priority="967" operator="equal" aboveAverage="0" equalAverage="0" bottom="0" percent="0" rank="0" text="" dxfId="945">
      <formula>1</formula>
    </cfRule>
  </conditionalFormatting>
  <conditionalFormatting sqref="S12:S33">
    <cfRule type="cellIs" priority="968" operator="equal" aboveAverage="0" equalAverage="0" bottom="0" percent="0" rank="0" text="" dxfId="946">
      <formula>1</formula>
    </cfRule>
  </conditionalFormatting>
  <conditionalFormatting sqref="S15:S17">
    <cfRule type="cellIs" priority="969" operator="equal" aboveAverage="0" equalAverage="0" bottom="0" percent="0" rank="0" text="" dxfId="947">
      <formula>1</formula>
    </cfRule>
  </conditionalFormatting>
  <conditionalFormatting sqref="R15:R17">
    <cfRule type="cellIs" priority="970" operator="equal" aboveAverage="0" equalAverage="0" bottom="0" percent="0" rank="0" text="" dxfId="948">
      <formula>1</formula>
    </cfRule>
  </conditionalFormatting>
  <conditionalFormatting sqref="S15:S17">
    <cfRule type="cellIs" priority="971" operator="equal" aboveAverage="0" equalAverage="0" bottom="0" percent="0" rank="0" text="" dxfId="949">
      <formula>1</formula>
    </cfRule>
  </conditionalFormatting>
  <conditionalFormatting sqref="S21:S26">
    <cfRule type="cellIs" priority="972" operator="equal" aboveAverage="0" equalAverage="0" bottom="0" percent="0" rank="0" text="" dxfId="950">
      <formula>1</formula>
    </cfRule>
  </conditionalFormatting>
  <conditionalFormatting sqref="R21:R26">
    <cfRule type="cellIs" priority="973" operator="equal" aboveAverage="0" equalAverage="0" bottom="0" percent="0" rank="0" text="" dxfId="951">
      <formula>1</formula>
    </cfRule>
  </conditionalFormatting>
  <conditionalFormatting sqref="S21:S26">
    <cfRule type="cellIs" priority="974" operator="equal" aboveAverage="0" equalAverage="0" bottom="0" percent="0" rank="0" text="" dxfId="952">
      <formula>1</formula>
    </cfRule>
  </conditionalFormatting>
  <conditionalFormatting sqref="S28:S33">
    <cfRule type="cellIs" priority="975" operator="equal" aboveAverage="0" equalAverage="0" bottom="0" percent="0" rank="0" text="" dxfId="953">
      <formula>1</formula>
    </cfRule>
  </conditionalFormatting>
  <conditionalFormatting sqref="R28:R33">
    <cfRule type="cellIs" priority="976" operator="equal" aboveAverage="0" equalAverage="0" bottom="0" percent="0" rank="0" text="" dxfId="954">
      <formula>1</formula>
    </cfRule>
  </conditionalFormatting>
  <conditionalFormatting sqref="S28:S33">
    <cfRule type="cellIs" priority="977" operator="equal" aboveAverage="0" equalAverage="0" bottom="0" percent="0" rank="0" text="" dxfId="955">
      <formula>1</formula>
    </cfRule>
  </conditionalFormatting>
  <conditionalFormatting sqref="S12:S33">
    <cfRule type="cellIs" priority="978" operator="equal" aboveAverage="0" equalAverage="0" bottom="0" percent="0" rank="0" text="" dxfId="956">
      <formula>1</formula>
    </cfRule>
  </conditionalFormatting>
  <conditionalFormatting sqref="S12:S33">
    <cfRule type="cellIs" priority="979" operator="equal" aboveAverage="0" equalAverage="0" bottom="0" percent="0" rank="0" text="" dxfId="957">
      <formula>1</formula>
    </cfRule>
  </conditionalFormatting>
  <conditionalFormatting sqref="S15:S17">
    <cfRule type="cellIs" priority="980" operator="equal" aboveAverage="0" equalAverage="0" bottom="0" percent="0" rank="0" text="" dxfId="958">
      <formula>1</formula>
    </cfRule>
  </conditionalFormatting>
  <conditionalFormatting sqref="S21:S26">
    <cfRule type="cellIs" priority="981" operator="equal" aboveAverage="0" equalAverage="0" bottom="0" percent="0" rank="0" text="" dxfId="959">
      <formula>1</formula>
    </cfRule>
  </conditionalFormatting>
  <conditionalFormatting sqref="S28:S33">
    <cfRule type="cellIs" priority="982" operator="equal" aboveAverage="0" equalAverage="0" bottom="0" percent="0" rank="0" text="" dxfId="960">
      <formula>1</formula>
    </cfRule>
  </conditionalFormatting>
  <conditionalFormatting sqref="R15:R17">
    <cfRule type="cellIs" priority="983" operator="equal" aboveAverage="0" equalAverage="0" bottom="0" percent="0" rank="0" text="" dxfId="961">
      <formula>1</formula>
    </cfRule>
  </conditionalFormatting>
  <conditionalFormatting sqref="R21:R26">
    <cfRule type="cellIs" priority="984" operator="equal" aboveAverage="0" equalAverage="0" bottom="0" percent="0" rank="0" text="" dxfId="962">
      <formula>1</formula>
    </cfRule>
  </conditionalFormatting>
  <conditionalFormatting sqref="R28:R33">
    <cfRule type="cellIs" priority="985" operator="equal" aboveAverage="0" equalAverage="0" bottom="0" percent="0" rank="0" text="" dxfId="963">
      <formula>1</formula>
    </cfRule>
  </conditionalFormatting>
  <conditionalFormatting sqref="S12:S33">
    <cfRule type="cellIs" priority="986" operator="equal" aboveAverage="0" equalAverage="0" bottom="0" percent="0" rank="0" text="" dxfId="964">
      <formula>1</formula>
    </cfRule>
  </conditionalFormatting>
  <conditionalFormatting sqref="S12:S33">
    <cfRule type="cellIs" priority="987" operator="equal" aboveAverage="0" equalAverage="0" bottom="0" percent="0" rank="0" text="" dxfId="965">
      <formula>1</formula>
    </cfRule>
  </conditionalFormatting>
  <conditionalFormatting sqref="S15:S17">
    <cfRule type="cellIs" priority="988" operator="equal" aboveAverage="0" equalAverage="0" bottom="0" percent="0" rank="0" text="" dxfId="966">
      <formula>1</formula>
    </cfRule>
  </conditionalFormatting>
  <conditionalFormatting sqref="S21:S26">
    <cfRule type="cellIs" priority="989" operator="equal" aboveAverage="0" equalAverage="0" bottom="0" percent="0" rank="0" text="" dxfId="967">
      <formula>1</formula>
    </cfRule>
  </conditionalFormatting>
  <conditionalFormatting sqref="S28:S33">
    <cfRule type="cellIs" priority="990" operator="equal" aboveAverage="0" equalAverage="0" bottom="0" percent="0" rank="0" text="" dxfId="968">
      <formula>1</formula>
    </cfRule>
  </conditionalFormatting>
  <conditionalFormatting sqref="R15:R17">
    <cfRule type="cellIs" priority="991" operator="equal" aboveAverage="0" equalAverage="0" bottom="0" percent="0" rank="0" text="" dxfId="969">
      <formula>1</formula>
    </cfRule>
  </conditionalFormatting>
  <conditionalFormatting sqref="R21:R26">
    <cfRule type="cellIs" priority="992" operator="equal" aboveAverage="0" equalAverage="0" bottom="0" percent="0" rank="0" text="" dxfId="970">
      <formula>1</formula>
    </cfRule>
  </conditionalFormatting>
  <conditionalFormatting sqref="R28:R33">
    <cfRule type="cellIs" priority="993" operator="equal" aboveAverage="0" equalAverage="0" bottom="0" percent="0" rank="0" text="" dxfId="971">
      <formula>1</formula>
    </cfRule>
  </conditionalFormatting>
  <conditionalFormatting sqref="S28:S33">
    <cfRule type="cellIs" priority="994" operator="equal" aboveAverage="0" equalAverage="0" bottom="0" percent="0" rank="0" text="" dxfId="972">
      <formula>1</formula>
    </cfRule>
  </conditionalFormatting>
  <conditionalFormatting sqref="S15:S17">
    <cfRule type="cellIs" priority="995" operator="equal" aboveAverage="0" equalAverage="0" bottom="0" percent="0" rank="0" text="" dxfId="973">
      <formula>1</formula>
    </cfRule>
  </conditionalFormatting>
  <conditionalFormatting sqref="S15:S17">
    <cfRule type="cellIs" priority="996" operator="equal" aboveAverage="0" equalAverage="0" bottom="0" percent="0" rank="0" text="" dxfId="974">
      <formula>1</formula>
    </cfRule>
  </conditionalFormatting>
  <conditionalFormatting sqref="S21:S26">
    <cfRule type="cellIs" priority="997" operator="equal" aboveAverage="0" equalAverage="0" bottom="0" percent="0" rank="0" text="" dxfId="975">
      <formula>1</formula>
    </cfRule>
  </conditionalFormatting>
  <conditionalFormatting sqref="S21:S26">
    <cfRule type="cellIs" priority="998" operator="equal" aboveAverage="0" equalAverage="0" bottom="0" percent="0" rank="0" text="" dxfId="976">
      <formula>1</formula>
    </cfRule>
  </conditionalFormatting>
  <conditionalFormatting sqref="S28:S33">
    <cfRule type="cellIs" priority="999" operator="equal" aboveAverage="0" equalAverage="0" bottom="0" percent="0" rank="0" text="" dxfId="977">
      <formula>1</formula>
    </cfRule>
  </conditionalFormatting>
  <conditionalFormatting sqref="S12:S33">
    <cfRule type="cellIs" priority="1000" operator="equal" aboveAverage="0" equalAverage="0" bottom="0" percent="0" rank="0" text="" dxfId="978">
      <formula>1</formula>
    </cfRule>
  </conditionalFormatting>
  <conditionalFormatting sqref="S12:S33">
    <cfRule type="cellIs" priority="1001" operator="equal" aboveAverage="0" equalAverage="0" bottom="0" percent="0" rank="0" text="" dxfId="979">
      <formula>1</formula>
    </cfRule>
  </conditionalFormatting>
  <conditionalFormatting sqref="S15:S17">
    <cfRule type="cellIs" priority="1002" operator="equal" aboveAverage="0" equalAverage="0" bottom="0" percent="0" rank="0" text="" dxfId="980">
      <formula>1</formula>
    </cfRule>
  </conditionalFormatting>
  <conditionalFormatting sqref="S21:S26">
    <cfRule type="cellIs" priority="1003" operator="equal" aboveAverage="0" equalAverage="0" bottom="0" percent="0" rank="0" text="" dxfId="981">
      <formula>1</formula>
    </cfRule>
  </conditionalFormatting>
  <conditionalFormatting sqref="S28:S33">
    <cfRule type="cellIs" priority="1004" operator="equal" aboveAverage="0" equalAverage="0" bottom="0" percent="0" rank="0" text="" dxfId="982">
      <formula>1</formula>
    </cfRule>
  </conditionalFormatting>
  <conditionalFormatting sqref="S28:S33">
    <cfRule type="cellIs" priority="1005" operator="equal" aboveAverage="0" equalAverage="0" bottom="0" percent="0" rank="0" text="" dxfId="983">
      <formula>1</formula>
    </cfRule>
  </conditionalFormatting>
  <conditionalFormatting sqref="S15:S17">
    <cfRule type="cellIs" priority="1006" operator="equal" aboveAverage="0" equalAverage="0" bottom="0" percent="0" rank="0" text="" dxfId="984">
      <formula>1</formula>
    </cfRule>
  </conditionalFormatting>
  <conditionalFormatting sqref="S15:S17">
    <cfRule type="cellIs" priority="1007" operator="equal" aboveAverage="0" equalAverage="0" bottom="0" percent="0" rank="0" text="" dxfId="985">
      <formula>1</formula>
    </cfRule>
  </conditionalFormatting>
  <conditionalFormatting sqref="S21:S26">
    <cfRule type="cellIs" priority="1008" operator="equal" aboveAverage="0" equalAverage="0" bottom="0" percent="0" rank="0" text="" dxfId="986">
      <formula>1</formula>
    </cfRule>
  </conditionalFormatting>
  <conditionalFormatting sqref="S21:S26">
    <cfRule type="cellIs" priority="1009" operator="equal" aboveAverage="0" equalAverage="0" bottom="0" percent="0" rank="0" text="" dxfId="987">
      <formula>1</formula>
    </cfRule>
  </conditionalFormatting>
  <conditionalFormatting sqref="S28:S33">
    <cfRule type="cellIs" priority="1010" operator="equal" aboveAverage="0" equalAverage="0" bottom="0" percent="0" rank="0" text="" dxfId="988">
      <formula>1</formula>
    </cfRule>
  </conditionalFormatting>
  <conditionalFormatting sqref="R12:R33">
    <cfRule type="cellIs" priority="1011" operator="equal" aboveAverage="0" equalAverage="0" bottom="0" percent="0" rank="0" text="" dxfId="989">
      <formula>1</formula>
    </cfRule>
  </conditionalFormatting>
  <conditionalFormatting sqref="R15:R17">
    <cfRule type="cellIs" priority="1012" operator="equal" aboveAverage="0" equalAverage="0" bottom="0" percent="0" rank="0" text="" dxfId="990">
      <formula>1</formula>
    </cfRule>
  </conditionalFormatting>
  <conditionalFormatting sqref="R21:R26">
    <cfRule type="cellIs" priority="1013" operator="equal" aboveAverage="0" equalAverage="0" bottom="0" percent="0" rank="0" text="" dxfId="991">
      <formula>1</formula>
    </cfRule>
  </conditionalFormatting>
  <conditionalFormatting sqref="R28:R33">
    <cfRule type="cellIs" priority="1014" operator="equal" aboveAverage="0" equalAverage="0" bottom="0" percent="0" rank="0" text="" dxfId="992">
      <formula>1</formula>
    </cfRule>
  </conditionalFormatting>
  <conditionalFormatting sqref="R12:R33">
    <cfRule type="cellIs" priority="1015" operator="equal" aboveAverage="0" equalAverage="0" bottom="0" percent="0" rank="0" text="" dxfId="993">
      <formula>1</formula>
    </cfRule>
  </conditionalFormatting>
  <conditionalFormatting sqref="R15:R17">
    <cfRule type="cellIs" priority="1016" operator="equal" aboveAverage="0" equalAverage="0" bottom="0" percent="0" rank="0" text="" dxfId="994">
      <formula>1</formula>
    </cfRule>
  </conditionalFormatting>
  <conditionalFormatting sqref="R15:R17">
    <cfRule type="cellIs" priority="1017" operator="equal" aboveAverage="0" equalAverage="0" bottom="0" percent="0" rank="0" text="" dxfId="995">
      <formula>1</formula>
    </cfRule>
  </conditionalFormatting>
  <conditionalFormatting sqref="R21:R26">
    <cfRule type="cellIs" priority="1018" operator="equal" aboveAverage="0" equalAverage="0" bottom="0" percent="0" rank="0" text="" dxfId="996">
      <formula>1</formula>
    </cfRule>
  </conditionalFormatting>
  <conditionalFormatting sqref="R21:R26">
    <cfRule type="cellIs" priority="1019" operator="equal" aboveAverage="0" equalAverage="0" bottom="0" percent="0" rank="0" text="" dxfId="997">
      <formula>1</formula>
    </cfRule>
  </conditionalFormatting>
  <conditionalFormatting sqref="R28:R33">
    <cfRule type="cellIs" priority="1020" operator="equal" aboveAverage="0" equalAverage="0" bottom="0" percent="0" rank="0" text="" dxfId="998">
      <formula>1</formula>
    </cfRule>
  </conditionalFormatting>
  <conditionalFormatting sqref="R28:R33">
    <cfRule type="cellIs" priority="1021" operator="equal" aboveAverage="0" equalAverage="0" bottom="0" percent="0" rank="0" text="" dxfId="999">
      <formula>1</formula>
    </cfRule>
  </conditionalFormatting>
  <conditionalFormatting sqref="S28:S33">
    <cfRule type="cellIs" priority="1022" operator="equal" aboveAverage="0" equalAverage="0" bottom="0" percent="0" rank="0" text="" dxfId="1000">
      <formula>1</formula>
    </cfRule>
  </conditionalFormatting>
  <conditionalFormatting sqref="S15:S17">
    <cfRule type="cellIs" priority="1023" operator="equal" aboveAverage="0" equalAverage="0" bottom="0" percent="0" rank="0" text="" dxfId="1001">
      <formula>1</formula>
    </cfRule>
  </conditionalFormatting>
  <conditionalFormatting sqref="S15:S17">
    <cfRule type="cellIs" priority="1024" operator="equal" aboveAverage="0" equalAverage="0" bottom="0" percent="0" rank="0" text="" dxfId="1002">
      <formula>1</formula>
    </cfRule>
  </conditionalFormatting>
  <conditionalFormatting sqref="S21:S26">
    <cfRule type="cellIs" priority="1025" operator="equal" aboveAverage="0" equalAverage="0" bottom="0" percent="0" rank="0" text="" dxfId="1003">
      <formula>1</formula>
    </cfRule>
  </conditionalFormatting>
  <conditionalFormatting sqref="S21:S26">
    <cfRule type="cellIs" priority="1026" operator="equal" aboveAverage="0" equalAverage="0" bottom="0" percent="0" rank="0" text="" dxfId="1004">
      <formula>1</formula>
    </cfRule>
  </conditionalFormatting>
  <conditionalFormatting sqref="S28:S33">
    <cfRule type="cellIs" priority="1027" operator="equal" aboveAverage="0" equalAverage="0" bottom="0" percent="0" rank="0" text="" dxfId="1005">
      <formula>1</formula>
    </cfRule>
  </conditionalFormatting>
  <conditionalFormatting sqref="V12:V33">
    <cfRule type="cellIs" priority="1028" operator="equal" aboveAverage="0" equalAverage="0" bottom="0" percent="0" rank="0" text="" dxfId="1006">
      <formula>1</formula>
    </cfRule>
  </conditionalFormatting>
  <conditionalFormatting sqref="V12:V33">
    <cfRule type="cellIs" priority="1029" operator="equal" aboveAverage="0" equalAverage="0" bottom="0" percent="0" rank="0" text="" dxfId="1007">
      <formula>1</formula>
    </cfRule>
  </conditionalFormatting>
  <conditionalFormatting sqref="V15:V17">
    <cfRule type="cellIs" priority="1030" operator="equal" aboveAverage="0" equalAverage="0" bottom="0" percent="0" rank="0" text="" dxfId="1008">
      <formula>1</formula>
    </cfRule>
  </conditionalFormatting>
  <conditionalFormatting sqref="V21:V26">
    <cfRule type="cellIs" priority="1031" operator="equal" aboveAverage="0" equalAverage="0" bottom="0" percent="0" rank="0" text="" dxfId="1009">
      <formula>1</formula>
    </cfRule>
  </conditionalFormatting>
  <conditionalFormatting sqref="V28:V33">
    <cfRule type="cellIs" priority="1032" operator="equal" aboveAverage="0" equalAverage="0" bottom="0" percent="0" rank="0" text="" dxfId="1010">
      <formula>1</formula>
    </cfRule>
  </conditionalFormatting>
  <conditionalFormatting sqref="V28:V33">
    <cfRule type="cellIs" priority="1033" operator="equal" aboveAverage="0" equalAverage="0" bottom="0" percent="0" rank="0" text="" dxfId="1011">
      <formula>1</formula>
    </cfRule>
  </conditionalFormatting>
  <conditionalFormatting sqref="V15:V17">
    <cfRule type="cellIs" priority="1034" operator="equal" aboveAverage="0" equalAverage="0" bottom="0" percent="0" rank="0" text="" dxfId="1012">
      <formula>1</formula>
    </cfRule>
  </conditionalFormatting>
  <conditionalFormatting sqref="V15:V17">
    <cfRule type="cellIs" priority="1035" operator="equal" aboveAverage="0" equalAverage="0" bottom="0" percent="0" rank="0" text="" dxfId="1013">
      <formula>1</formula>
    </cfRule>
  </conditionalFormatting>
  <conditionalFormatting sqref="V21:V26">
    <cfRule type="cellIs" priority="1036" operator="equal" aboveAverage="0" equalAverage="0" bottom="0" percent="0" rank="0" text="" dxfId="1014">
      <formula>1</formula>
    </cfRule>
  </conditionalFormatting>
  <conditionalFormatting sqref="V21:V26">
    <cfRule type="cellIs" priority="1037" operator="equal" aboveAverage="0" equalAverage="0" bottom="0" percent="0" rank="0" text="" dxfId="1015">
      <formula>1</formula>
    </cfRule>
  </conditionalFormatting>
  <conditionalFormatting sqref="V28:V33">
    <cfRule type="cellIs" priority="1038" operator="equal" aboveAverage="0" equalAverage="0" bottom="0" percent="0" rank="0" text="" dxfId="1016">
      <formula>1</formula>
    </cfRule>
  </conditionalFormatting>
  <conditionalFormatting sqref="V28:V33">
    <cfRule type="cellIs" priority="1039" operator="equal" aboveAverage="0" equalAverage="0" bottom="0" percent="0" rank="0" text="" dxfId="1017">
      <formula>1</formula>
    </cfRule>
  </conditionalFormatting>
  <conditionalFormatting sqref="V15:V17">
    <cfRule type="cellIs" priority="1040" operator="equal" aboveAverage="0" equalAverage="0" bottom="0" percent="0" rank="0" text="" dxfId="1018">
      <formula>1</formula>
    </cfRule>
  </conditionalFormatting>
  <conditionalFormatting sqref="V15:V17">
    <cfRule type="cellIs" priority="1041" operator="equal" aboveAverage="0" equalAverage="0" bottom="0" percent="0" rank="0" text="" dxfId="1019">
      <formula>1</formula>
    </cfRule>
  </conditionalFormatting>
  <conditionalFormatting sqref="V21:V26">
    <cfRule type="cellIs" priority="1042" operator="equal" aboveAverage="0" equalAverage="0" bottom="0" percent="0" rank="0" text="" dxfId="1020">
      <formula>1</formula>
    </cfRule>
  </conditionalFormatting>
  <conditionalFormatting sqref="V21:V26">
    <cfRule type="cellIs" priority="1043" operator="equal" aboveAverage="0" equalAverage="0" bottom="0" percent="0" rank="0" text="" dxfId="1021">
      <formula>1</formula>
    </cfRule>
  </conditionalFormatting>
  <conditionalFormatting sqref="V28:V33">
    <cfRule type="cellIs" priority="1044" operator="equal" aboveAverage="0" equalAverage="0" bottom="0" percent="0" rank="0" text="" dxfId="1022">
      <formula>1</formula>
    </cfRule>
  </conditionalFormatting>
  <conditionalFormatting sqref="V12:V33">
    <cfRule type="cellIs" priority="1045" operator="equal" aboveAverage="0" equalAverage="0" bottom="0" percent="0" rank="0" text="" dxfId="1023">
      <formula>1</formula>
    </cfRule>
  </conditionalFormatting>
  <conditionalFormatting sqref="V12:V33">
    <cfRule type="cellIs" priority="1046" operator="equal" aboveAverage="0" equalAverage="0" bottom="0" percent="0" rank="0" text="" dxfId="1024">
      <formula>1</formula>
    </cfRule>
  </conditionalFormatting>
  <conditionalFormatting sqref="V15:V17">
    <cfRule type="cellIs" priority="1047" operator="equal" aboveAverage="0" equalAverage="0" bottom="0" percent="0" rank="0" text="" dxfId="1025">
      <formula>1</formula>
    </cfRule>
  </conditionalFormatting>
  <conditionalFormatting sqref="V15:V17">
    <cfRule type="cellIs" priority="1048" operator="equal" aboveAverage="0" equalAverage="0" bottom="0" percent="0" rank="0" text="" dxfId="1026">
      <formula>1</formula>
    </cfRule>
  </conditionalFormatting>
  <conditionalFormatting sqref="V21:V26">
    <cfRule type="cellIs" priority="1049" operator="equal" aboveAverage="0" equalAverage="0" bottom="0" percent="0" rank="0" text="" dxfId="1027">
      <formula>1</formula>
    </cfRule>
  </conditionalFormatting>
  <conditionalFormatting sqref="V21:V26">
    <cfRule type="cellIs" priority="1050" operator="equal" aboveAverage="0" equalAverage="0" bottom="0" percent="0" rank="0" text="" dxfId="1028">
      <formula>1</formula>
    </cfRule>
  </conditionalFormatting>
  <conditionalFormatting sqref="V28:V33">
    <cfRule type="cellIs" priority="1051" operator="equal" aboveAverage="0" equalAverage="0" bottom="0" percent="0" rank="0" text="" dxfId="1029">
      <formula>1</formula>
    </cfRule>
  </conditionalFormatting>
  <conditionalFormatting sqref="V28:V33">
    <cfRule type="cellIs" priority="1052" operator="equal" aboveAverage="0" equalAverage="0" bottom="0" percent="0" rank="0" text="" dxfId="1030">
      <formula>1</formula>
    </cfRule>
  </conditionalFormatting>
  <conditionalFormatting sqref="V12:V33">
    <cfRule type="cellIs" priority="1053" operator="equal" aboveAverage="0" equalAverage="0" bottom="0" percent="0" rank="0" text="" dxfId="1031">
      <formula>1</formula>
    </cfRule>
  </conditionalFormatting>
  <conditionalFormatting sqref="V12:V33">
    <cfRule type="cellIs" priority="1054" operator="equal" aboveAverage="0" equalAverage="0" bottom="0" percent="0" rank="0" text="" dxfId="1032">
      <formula>1</formula>
    </cfRule>
  </conditionalFormatting>
  <conditionalFormatting sqref="V15:V17">
    <cfRule type="cellIs" priority="1055" operator="equal" aboveAverage="0" equalAverage="0" bottom="0" percent="0" rank="0" text="" dxfId="1033">
      <formula>1</formula>
    </cfRule>
  </conditionalFormatting>
  <conditionalFormatting sqref="V21:V26">
    <cfRule type="cellIs" priority="1056" operator="equal" aboveAverage="0" equalAverage="0" bottom="0" percent="0" rank="0" text="" dxfId="1034">
      <formula>1</formula>
    </cfRule>
  </conditionalFormatting>
  <conditionalFormatting sqref="V28:V33">
    <cfRule type="cellIs" priority="1057" operator="equal" aboveAverage="0" equalAverage="0" bottom="0" percent="0" rank="0" text="" dxfId="1035">
      <formula>1</formula>
    </cfRule>
  </conditionalFormatting>
  <conditionalFormatting sqref="T12:U33">
    <cfRule type="cellIs" priority="1058" operator="equal" aboveAverage="0" equalAverage="0" bottom="0" percent="0" rank="0" text="" dxfId="1036">
      <formula>1</formula>
    </cfRule>
  </conditionalFormatting>
  <conditionalFormatting sqref="T12:T33">
    <cfRule type="cellIs" priority="1059" operator="equal" aboveAverage="0" equalAverage="0" bottom="0" percent="0" rank="0" text="" dxfId="1037">
      <formula>1</formula>
    </cfRule>
  </conditionalFormatting>
  <conditionalFormatting sqref="T15:T17">
    <cfRule type="cellIs" priority="1060" operator="equal" aboveAverage="0" equalAverage="0" bottom="0" percent="0" rank="0" text="" dxfId="1038">
      <formula>1</formula>
    </cfRule>
  </conditionalFormatting>
  <conditionalFormatting sqref="T15:T17">
    <cfRule type="cellIs" priority="1061" operator="equal" aboveAverage="0" equalAverage="0" bottom="0" percent="0" rank="0" text="" dxfId="1039">
      <formula>1</formula>
    </cfRule>
  </conditionalFormatting>
  <conditionalFormatting sqref="U15:U17">
    <cfRule type="cellIs" priority="1062" operator="equal" aboveAverage="0" equalAverage="0" bottom="0" percent="0" rank="0" text="" dxfId="1040">
      <formula>1</formula>
    </cfRule>
  </conditionalFormatting>
  <conditionalFormatting sqref="T21:T26">
    <cfRule type="cellIs" priority="1063" operator="equal" aboveAverage="0" equalAverage="0" bottom="0" percent="0" rank="0" text="" dxfId="1041">
      <formula>1</formula>
    </cfRule>
  </conditionalFormatting>
  <conditionalFormatting sqref="T21:T26">
    <cfRule type="cellIs" priority="1064" operator="equal" aboveAverage="0" equalAverage="0" bottom="0" percent="0" rank="0" text="" dxfId="1042">
      <formula>1</formula>
    </cfRule>
  </conditionalFormatting>
  <conditionalFormatting sqref="U21:U26">
    <cfRule type="cellIs" priority="1065" operator="equal" aboveAverage="0" equalAverage="0" bottom="0" percent="0" rank="0" text="" dxfId="1043">
      <formula>1</formula>
    </cfRule>
  </conditionalFormatting>
  <conditionalFormatting sqref="T28:T33">
    <cfRule type="cellIs" priority="1066" operator="equal" aboveAverage="0" equalAverage="0" bottom="0" percent="0" rank="0" text="" dxfId="1044">
      <formula>1</formula>
    </cfRule>
  </conditionalFormatting>
  <conditionalFormatting sqref="T28:T33">
    <cfRule type="cellIs" priority="1067" operator="equal" aboveAverage="0" equalAverage="0" bottom="0" percent="0" rank="0" text="" dxfId="1045">
      <formula>1</formula>
    </cfRule>
  </conditionalFormatting>
  <conditionalFormatting sqref="U28:U33">
    <cfRule type="cellIs" priority="1068" operator="equal" aboveAverage="0" equalAverage="0" bottom="0" percent="0" rank="0" text="" dxfId="1046">
      <formula>1</formula>
    </cfRule>
  </conditionalFormatting>
  <conditionalFormatting sqref="T12:T33">
    <cfRule type="cellIs" priority="1069" operator="equal" aboveAverage="0" equalAverage="0" bottom="0" percent="0" rank="0" text="" dxfId="1047">
      <formula>1</formula>
    </cfRule>
  </conditionalFormatting>
  <conditionalFormatting sqref="T12:T33">
    <cfRule type="cellIs" priority="1070" operator="equal" aboveAverage="0" equalAverage="0" bottom="0" percent="0" rank="0" text="" dxfId="1048">
      <formula>1</formula>
    </cfRule>
  </conditionalFormatting>
  <conditionalFormatting sqref="U12:U33">
    <cfRule type="cellIs" priority="1071" operator="equal" aboveAverage="0" equalAverage="0" bottom="0" percent="0" rank="0" text="" dxfId="1049">
      <formula>1</formula>
    </cfRule>
  </conditionalFormatting>
  <conditionalFormatting sqref="U15:U17">
    <cfRule type="cellIs" priority="1072" operator="equal" aboveAverage="0" equalAverage="0" bottom="0" percent="0" rank="0" text="" dxfId="1050">
      <formula>1</formula>
    </cfRule>
  </conditionalFormatting>
  <conditionalFormatting sqref="T15:T17">
    <cfRule type="cellIs" priority="1073" operator="equal" aboveAverage="0" equalAverage="0" bottom="0" percent="0" rank="0" text="" dxfId="1051">
      <formula>1</formula>
    </cfRule>
  </conditionalFormatting>
  <conditionalFormatting sqref="U15:U17">
    <cfRule type="cellIs" priority="1074" operator="equal" aboveAverage="0" equalAverage="0" bottom="0" percent="0" rank="0" text="" dxfId="1052">
      <formula>1</formula>
    </cfRule>
  </conditionalFormatting>
  <conditionalFormatting sqref="U21:U26">
    <cfRule type="cellIs" priority="1075" operator="equal" aboveAverage="0" equalAverage="0" bottom="0" percent="0" rank="0" text="" dxfId="1053">
      <formula>1</formula>
    </cfRule>
  </conditionalFormatting>
  <conditionalFormatting sqref="T21:T26">
    <cfRule type="cellIs" priority="1076" operator="equal" aboveAverage="0" equalAverage="0" bottom="0" percent="0" rank="0" text="" dxfId="1054">
      <formula>1</formula>
    </cfRule>
  </conditionalFormatting>
  <conditionalFormatting sqref="U21:U26">
    <cfRule type="cellIs" priority="1077" operator="equal" aboveAverage="0" equalAverage="0" bottom="0" percent="0" rank="0" text="" dxfId="1055">
      <formula>1</formula>
    </cfRule>
  </conditionalFormatting>
  <conditionalFormatting sqref="U28:U33">
    <cfRule type="cellIs" priority="1078" operator="equal" aboveAverage="0" equalAverage="0" bottom="0" percent="0" rank="0" text="" dxfId="1056">
      <formula>1</formula>
    </cfRule>
  </conditionalFormatting>
  <conditionalFormatting sqref="T28:T33">
    <cfRule type="cellIs" priority="1079" operator="equal" aboveAverage="0" equalAverage="0" bottom="0" percent="0" rank="0" text="" dxfId="1057">
      <formula>1</formula>
    </cfRule>
  </conditionalFormatting>
  <conditionalFormatting sqref="U28:U33">
    <cfRule type="cellIs" priority="1080" operator="equal" aboveAverage="0" equalAverage="0" bottom="0" percent="0" rank="0" text="" dxfId="1058">
      <formula>1</formula>
    </cfRule>
  </conditionalFormatting>
  <conditionalFormatting sqref="T12:T33">
    <cfRule type="cellIs" priority="1081" operator="equal" aboveAverage="0" equalAverage="0" bottom="0" percent="0" rank="0" text="" dxfId="1059">
      <formula>1</formula>
    </cfRule>
  </conditionalFormatting>
  <conditionalFormatting sqref="T12:T33">
    <cfRule type="cellIs" priority="1082" operator="equal" aboveAverage="0" equalAverage="0" bottom="0" percent="0" rank="0" text="" dxfId="1060">
      <formula>1</formula>
    </cfRule>
  </conditionalFormatting>
  <conditionalFormatting sqref="U12:U33">
    <cfRule type="cellIs" priority="1083" operator="equal" aboveAverage="0" equalAverage="0" bottom="0" percent="0" rank="0" text="" dxfId="1061">
      <formula>1</formula>
    </cfRule>
  </conditionalFormatting>
  <conditionalFormatting sqref="U15:U17">
    <cfRule type="cellIs" priority="1084" operator="equal" aboveAverage="0" equalAverage="0" bottom="0" percent="0" rank="0" text="" dxfId="1062">
      <formula>1</formula>
    </cfRule>
  </conditionalFormatting>
  <conditionalFormatting sqref="T15:T17">
    <cfRule type="cellIs" priority="1085" operator="equal" aboveAverage="0" equalAverage="0" bottom="0" percent="0" rank="0" text="" dxfId="1063">
      <formula>1</formula>
    </cfRule>
  </conditionalFormatting>
  <conditionalFormatting sqref="U15:U17">
    <cfRule type="cellIs" priority="1086" operator="equal" aboveAverage="0" equalAverage="0" bottom="0" percent="0" rank="0" text="" dxfId="1064">
      <formula>1</formula>
    </cfRule>
  </conditionalFormatting>
  <conditionalFormatting sqref="U21:U26">
    <cfRule type="cellIs" priority="1087" operator="equal" aboveAverage="0" equalAverage="0" bottom="0" percent="0" rank="0" text="" dxfId="1065">
      <formula>1</formula>
    </cfRule>
  </conditionalFormatting>
  <conditionalFormatting sqref="T21:T26">
    <cfRule type="cellIs" priority="1088" operator="equal" aboveAverage="0" equalAverage="0" bottom="0" percent="0" rank="0" text="" dxfId="1066">
      <formula>1</formula>
    </cfRule>
  </conditionalFormatting>
  <conditionalFormatting sqref="U21:U26">
    <cfRule type="cellIs" priority="1089" operator="equal" aboveAverage="0" equalAverage="0" bottom="0" percent="0" rank="0" text="" dxfId="1067">
      <formula>1</formula>
    </cfRule>
  </conditionalFormatting>
  <conditionalFormatting sqref="U28:U33">
    <cfRule type="cellIs" priority="1090" operator="equal" aboveAverage="0" equalAverage="0" bottom="0" percent="0" rank="0" text="" dxfId="1068">
      <formula>1</formula>
    </cfRule>
  </conditionalFormatting>
  <conditionalFormatting sqref="T28:T33">
    <cfRule type="cellIs" priority="1091" operator="equal" aboveAverage="0" equalAverage="0" bottom="0" percent="0" rank="0" text="" dxfId="1069">
      <formula>1</formula>
    </cfRule>
  </conditionalFormatting>
  <conditionalFormatting sqref="U28:U33">
    <cfRule type="cellIs" priority="1092" operator="equal" aboveAverage="0" equalAverage="0" bottom="0" percent="0" rank="0" text="" dxfId="1070">
      <formula>1</formula>
    </cfRule>
  </conditionalFormatting>
  <conditionalFormatting sqref="U12:U33">
    <cfRule type="cellIs" priority="1093" operator="equal" aboveAverage="0" equalAverage="0" bottom="0" percent="0" rank="0" text="" dxfId="1071">
      <formula>1</formula>
    </cfRule>
  </conditionalFormatting>
  <conditionalFormatting sqref="U12:U33">
    <cfRule type="cellIs" priority="1094" operator="equal" aboveAverage="0" equalAverage="0" bottom="0" percent="0" rank="0" text="" dxfId="1072">
      <formula>1</formula>
    </cfRule>
  </conditionalFormatting>
  <conditionalFormatting sqref="U15:U17">
    <cfRule type="cellIs" priority="1095" operator="equal" aboveAverage="0" equalAverage="0" bottom="0" percent="0" rank="0" text="" dxfId="1073">
      <formula>1</formula>
    </cfRule>
  </conditionalFormatting>
  <conditionalFormatting sqref="U21:U26">
    <cfRule type="cellIs" priority="1096" operator="equal" aboveAverage="0" equalAverage="0" bottom="0" percent="0" rank="0" text="" dxfId="1074">
      <formula>1</formula>
    </cfRule>
  </conditionalFormatting>
  <conditionalFormatting sqref="U28:U33">
    <cfRule type="cellIs" priority="1097" operator="equal" aboveAverage="0" equalAverage="0" bottom="0" percent="0" rank="0" text="" dxfId="1075">
      <formula>1</formula>
    </cfRule>
  </conditionalFormatting>
  <conditionalFormatting sqref="T15:T17">
    <cfRule type="cellIs" priority="1098" operator="equal" aboveAverage="0" equalAverage="0" bottom="0" percent="0" rank="0" text="" dxfId="1076">
      <formula>1</formula>
    </cfRule>
  </conditionalFormatting>
  <conditionalFormatting sqref="T21:T26">
    <cfRule type="cellIs" priority="1099" operator="equal" aboveAverage="0" equalAverage="0" bottom="0" percent="0" rank="0" text="" dxfId="1077">
      <formula>1</formula>
    </cfRule>
  </conditionalFormatting>
  <conditionalFormatting sqref="T28:T33">
    <cfRule type="cellIs" priority="1100" operator="equal" aboveAverage="0" equalAverage="0" bottom="0" percent="0" rank="0" text="" dxfId="1078">
      <formula>1</formula>
    </cfRule>
  </conditionalFormatting>
  <conditionalFormatting sqref="T12:T33">
    <cfRule type="cellIs" priority="1101" operator="equal" aboveAverage="0" equalAverage="0" bottom="0" percent="0" rank="0" text="" dxfId="1079">
      <formula>1</formula>
    </cfRule>
  </conditionalFormatting>
  <conditionalFormatting sqref="T12:T33">
    <cfRule type="cellIs" priority="1102" operator="equal" aboveAverage="0" equalAverage="0" bottom="0" percent="0" rank="0" text="" dxfId="1080">
      <formula>1</formula>
    </cfRule>
  </conditionalFormatting>
  <conditionalFormatting sqref="U12:U33">
    <cfRule type="cellIs" priority="1103" operator="equal" aboveAverage="0" equalAverage="0" bottom="0" percent="0" rank="0" text="" dxfId="1081">
      <formula>1</formula>
    </cfRule>
  </conditionalFormatting>
  <conditionalFormatting sqref="U15:U17">
    <cfRule type="cellIs" priority="1104" operator="equal" aboveAverage="0" equalAverage="0" bottom="0" percent="0" rank="0" text="" dxfId="1082">
      <formula>1</formula>
    </cfRule>
  </conditionalFormatting>
  <conditionalFormatting sqref="T15:T17">
    <cfRule type="cellIs" priority="1105" operator="equal" aboveAverage="0" equalAverage="0" bottom="0" percent="0" rank="0" text="" dxfId="1083">
      <formula>1</formula>
    </cfRule>
  </conditionalFormatting>
  <conditionalFormatting sqref="U15:U17">
    <cfRule type="cellIs" priority="1106" operator="equal" aboveAverage="0" equalAverage="0" bottom="0" percent="0" rank="0" text="" dxfId="1084">
      <formula>1</formula>
    </cfRule>
  </conditionalFormatting>
  <conditionalFormatting sqref="U21:U26">
    <cfRule type="cellIs" priority="1107" operator="equal" aboveAverage="0" equalAverage="0" bottom="0" percent="0" rank="0" text="" dxfId="1085">
      <formula>1</formula>
    </cfRule>
  </conditionalFormatting>
  <conditionalFormatting sqref="T21:T26">
    <cfRule type="cellIs" priority="1108" operator="equal" aboveAverage="0" equalAverage="0" bottom="0" percent="0" rank="0" text="" dxfId="1086">
      <formula>1</formula>
    </cfRule>
  </conditionalFormatting>
  <conditionalFormatting sqref="U21:U26">
    <cfRule type="cellIs" priority="1109" operator="equal" aboveAverage="0" equalAverage="0" bottom="0" percent="0" rank="0" text="" dxfId="1087">
      <formula>1</formula>
    </cfRule>
  </conditionalFormatting>
  <conditionalFormatting sqref="U28:U33">
    <cfRule type="cellIs" priority="1110" operator="equal" aboveAverage="0" equalAverage="0" bottom="0" percent="0" rank="0" text="" dxfId="1088">
      <formula>1</formula>
    </cfRule>
  </conditionalFormatting>
  <conditionalFormatting sqref="T28:T33">
    <cfRule type="cellIs" priority="1111" operator="equal" aboveAverage="0" equalAverage="0" bottom="0" percent="0" rank="0" text="" dxfId="1089">
      <formula>1</formula>
    </cfRule>
  </conditionalFormatting>
  <conditionalFormatting sqref="U28:U33">
    <cfRule type="cellIs" priority="1112" operator="equal" aboveAverage="0" equalAverage="0" bottom="0" percent="0" rank="0" text="" dxfId="1090">
      <formula>1</formula>
    </cfRule>
  </conditionalFormatting>
  <conditionalFormatting sqref="U12:U33">
    <cfRule type="cellIs" priority="1113" operator="equal" aboveAverage="0" equalAverage="0" bottom="0" percent="0" rank="0" text="" dxfId="1091">
      <formula>1</formula>
    </cfRule>
  </conditionalFormatting>
  <conditionalFormatting sqref="U12:U33">
    <cfRule type="cellIs" priority="1114" operator="equal" aboveAverage="0" equalAverage="0" bottom="0" percent="0" rank="0" text="" dxfId="1092">
      <formula>1</formula>
    </cfRule>
  </conditionalFormatting>
  <conditionalFormatting sqref="U15:U17">
    <cfRule type="cellIs" priority="1115" operator="equal" aboveAverage="0" equalAverage="0" bottom="0" percent="0" rank="0" text="" dxfId="1093">
      <formula>1</formula>
    </cfRule>
  </conditionalFormatting>
  <conditionalFormatting sqref="U21:U26">
    <cfRule type="cellIs" priority="1116" operator="equal" aboveAverage="0" equalAverage="0" bottom="0" percent="0" rank="0" text="" dxfId="1094">
      <formula>1</formula>
    </cfRule>
  </conditionalFormatting>
  <conditionalFormatting sqref="U28:U33">
    <cfRule type="cellIs" priority="1117" operator="equal" aboveAverage="0" equalAverage="0" bottom="0" percent="0" rank="0" text="" dxfId="1095">
      <formula>1</formula>
    </cfRule>
  </conditionalFormatting>
  <conditionalFormatting sqref="T15:T17">
    <cfRule type="cellIs" priority="1118" operator="equal" aboveAverage="0" equalAverage="0" bottom="0" percent="0" rank="0" text="" dxfId="1096">
      <formula>1</formula>
    </cfRule>
  </conditionalFormatting>
  <conditionalFormatting sqref="T21:T26">
    <cfRule type="cellIs" priority="1119" operator="equal" aboveAverage="0" equalAverage="0" bottom="0" percent="0" rank="0" text="" dxfId="1097">
      <formula>1</formula>
    </cfRule>
  </conditionalFormatting>
  <conditionalFormatting sqref="T28:T33">
    <cfRule type="cellIs" priority="1120" operator="equal" aboveAverage="0" equalAverage="0" bottom="0" percent="0" rank="0" text="" dxfId="1098">
      <formula>1</formula>
    </cfRule>
  </conditionalFormatting>
  <conditionalFormatting sqref="U12:U33">
    <cfRule type="cellIs" priority="1121" operator="equal" aboveAverage="0" equalAverage="0" bottom="0" percent="0" rank="0" text="" dxfId="1099">
      <formula>1</formula>
    </cfRule>
  </conditionalFormatting>
  <conditionalFormatting sqref="U12:U33">
    <cfRule type="cellIs" priority="1122" operator="equal" aboveAverage="0" equalAverage="0" bottom="0" percent="0" rank="0" text="" dxfId="1100">
      <formula>1</formula>
    </cfRule>
  </conditionalFormatting>
  <conditionalFormatting sqref="U15:U17">
    <cfRule type="cellIs" priority="1123" operator="equal" aboveAverage="0" equalAverage="0" bottom="0" percent="0" rank="0" text="" dxfId="1101">
      <formula>1</formula>
    </cfRule>
  </conditionalFormatting>
  <conditionalFormatting sqref="U21:U26">
    <cfRule type="cellIs" priority="1124" operator="equal" aboveAverage="0" equalAverage="0" bottom="0" percent="0" rank="0" text="" dxfId="1102">
      <formula>1</formula>
    </cfRule>
  </conditionalFormatting>
  <conditionalFormatting sqref="U28:U33">
    <cfRule type="cellIs" priority="1125" operator="equal" aboveAverage="0" equalAverage="0" bottom="0" percent="0" rank="0" text="" dxfId="1103">
      <formula>1</formula>
    </cfRule>
  </conditionalFormatting>
  <conditionalFormatting sqref="T15:T17">
    <cfRule type="cellIs" priority="1126" operator="equal" aboveAverage="0" equalAverage="0" bottom="0" percent="0" rank="0" text="" dxfId="1104">
      <formula>1</formula>
    </cfRule>
  </conditionalFormatting>
  <conditionalFormatting sqref="T21:T26">
    <cfRule type="cellIs" priority="1127" operator="equal" aboveAverage="0" equalAverage="0" bottom="0" percent="0" rank="0" text="" dxfId="1105">
      <formula>1</formula>
    </cfRule>
  </conditionalFormatting>
  <conditionalFormatting sqref="T28:T33">
    <cfRule type="cellIs" priority="1128" operator="equal" aboveAverage="0" equalAverage="0" bottom="0" percent="0" rank="0" text="" dxfId="1106">
      <formula>1</formula>
    </cfRule>
  </conditionalFormatting>
  <conditionalFormatting sqref="U28:U33">
    <cfRule type="cellIs" priority="1129" operator="equal" aboveAverage="0" equalAverage="0" bottom="0" percent="0" rank="0" text="" dxfId="1107">
      <formula>1</formula>
    </cfRule>
  </conditionalFormatting>
  <conditionalFormatting sqref="U15:U17">
    <cfRule type="cellIs" priority="1130" operator="equal" aboveAverage="0" equalAverage="0" bottom="0" percent="0" rank="0" text="" dxfId="1108">
      <formula>1</formula>
    </cfRule>
  </conditionalFormatting>
  <conditionalFormatting sqref="U15:U17">
    <cfRule type="cellIs" priority="1131" operator="equal" aboveAverage="0" equalAverage="0" bottom="0" percent="0" rank="0" text="" dxfId="1109">
      <formula>1</formula>
    </cfRule>
  </conditionalFormatting>
  <conditionalFormatting sqref="U21:U26">
    <cfRule type="cellIs" priority="1132" operator="equal" aboveAverage="0" equalAverage="0" bottom="0" percent="0" rank="0" text="" dxfId="1110">
      <formula>1</formula>
    </cfRule>
  </conditionalFormatting>
  <conditionalFormatting sqref="U21:U26">
    <cfRule type="cellIs" priority="1133" operator="equal" aboveAverage="0" equalAverage="0" bottom="0" percent="0" rank="0" text="" dxfId="1111">
      <formula>1</formula>
    </cfRule>
  </conditionalFormatting>
  <conditionalFormatting sqref="U28:U33">
    <cfRule type="cellIs" priority="1134" operator="equal" aboveAverage="0" equalAverage="0" bottom="0" percent="0" rank="0" text="" dxfId="1112">
      <formula>1</formula>
    </cfRule>
  </conditionalFormatting>
  <conditionalFormatting sqref="V12:V33">
    <cfRule type="cellIs" priority="1135" operator="equal" aboveAverage="0" equalAverage="0" bottom="0" percent="0" rank="0" text="" dxfId="1113">
      <formula>1</formula>
    </cfRule>
  </conditionalFormatting>
  <conditionalFormatting sqref="V12:V33">
    <cfRule type="cellIs" priority="1136" operator="equal" aboveAverage="0" equalAverage="0" bottom="0" percent="0" rank="0" text="" dxfId="1114">
      <formula>1</formula>
    </cfRule>
  </conditionalFormatting>
  <conditionalFormatting sqref="V15:V17">
    <cfRule type="cellIs" priority="1137" operator="equal" aboveAverage="0" equalAverage="0" bottom="0" percent="0" rank="0" text="" dxfId="1115">
      <formula>1</formula>
    </cfRule>
  </conditionalFormatting>
  <conditionalFormatting sqref="V15:V17">
    <cfRule type="cellIs" priority="1138" operator="equal" aboveAverage="0" equalAverage="0" bottom="0" percent="0" rank="0" text="" dxfId="1116">
      <formula>1</formula>
    </cfRule>
  </conditionalFormatting>
  <conditionalFormatting sqref="V21:V26">
    <cfRule type="cellIs" priority="1139" operator="equal" aboveAverage="0" equalAverage="0" bottom="0" percent="0" rank="0" text="" dxfId="1117">
      <formula>1</formula>
    </cfRule>
  </conditionalFormatting>
  <conditionalFormatting sqref="V21:V26">
    <cfRule type="cellIs" priority="1140" operator="equal" aboveAverage="0" equalAverage="0" bottom="0" percent="0" rank="0" text="" dxfId="1118">
      <formula>1</formula>
    </cfRule>
  </conditionalFormatting>
  <conditionalFormatting sqref="V28:V33">
    <cfRule type="cellIs" priority="1141" operator="equal" aboveAverage="0" equalAverage="0" bottom="0" percent="0" rank="0" text="" dxfId="1119">
      <formula>1</formula>
    </cfRule>
  </conditionalFormatting>
  <conditionalFormatting sqref="V28:V33">
    <cfRule type="cellIs" priority="1142" operator="equal" aboveAverage="0" equalAverage="0" bottom="0" percent="0" rank="0" text="" dxfId="1120">
      <formula>1</formula>
    </cfRule>
  </conditionalFormatting>
  <conditionalFormatting sqref="V12:V33">
    <cfRule type="cellIs" priority="1143" operator="equal" aboveAverage="0" equalAverage="0" bottom="0" percent="0" rank="0" text="" dxfId="1121">
      <formula>1</formula>
    </cfRule>
  </conditionalFormatting>
  <conditionalFormatting sqref="V12:V33">
    <cfRule type="cellIs" priority="1144" operator="equal" aboveAverage="0" equalAverage="0" bottom="0" percent="0" rank="0" text="" dxfId="1122">
      <formula>1</formula>
    </cfRule>
  </conditionalFormatting>
  <conditionalFormatting sqref="V15:V17">
    <cfRule type="cellIs" priority="1145" operator="equal" aboveAverage="0" equalAverage="0" bottom="0" percent="0" rank="0" text="" dxfId="1123">
      <formula>1</formula>
    </cfRule>
  </conditionalFormatting>
  <conditionalFormatting sqref="V21:V26">
    <cfRule type="cellIs" priority="1146" operator="equal" aboveAverage="0" equalAverage="0" bottom="0" percent="0" rank="0" text="" dxfId="1124">
      <formula>1</formula>
    </cfRule>
  </conditionalFormatting>
  <conditionalFormatting sqref="V28:V33">
    <cfRule type="cellIs" priority="1147" operator="equal" aboveAverage="0" equalAverage="0" bottom="0" percent="0" rank="0" text="" dxfId="1125">
      <formula>1</formula>
    </cfRule>
  </conditionalFormatting>
  <conditionalFormatting sqref="V12:V33">
    <cfRule type="cellIs" priority="1148" operator="equal" aboveAverage="0" equalAverage="0" bottom="0" percent="0" rank="0" text="" dxfId="1126">
      <formula>1</formula>
    </cfRule>
  </conditionalFormatting>
  <conditionalFormatting sqref="V12:V33">
    <cfRule type="cellIs" priority="1149" operator="equal" aboveAverage="0" equalAverage="0" bottom="0" percent="0" rank="0" text="" dxfId="1127">
      <formula>1</formula>
    </cfRule>
  </conditionalFormatting>
  <conditionalFormatting sqref="V15:V17">
    <cfRule type="cellIs" priority="1150" operator="equal" aboveAverage="0" equalAverage="0" bottom="0" percent="0" rank="0" text="" dxfId="1128">
      <formula>1</formula>
    </cfRule>
  </conditionalFormatting>
  <conditionalFormatting sqref="V21:V26">
    <cfRule type="cellIs" priority="1151" operator="equal" aboveAverage="0" equalAverage="0" bottom="0" percent="0" rank="0" text="" dxfId="1129">
      <formula>1</formula>
    </cfRule>
  </conditionalFormatting>
  <conditionalFormatting sqref="V28:V33">
    <cfRule type="cellIs" priority="1152" operator="equal" aboveAverage="0" equalAverage="0" bottom="0" percent="0" rank="0" text="" dxfId="1130">
      <formula>1</formula>
    </cfRule>
  </conditionalFormatting>
  <conditionalFormatting sqref="V15:V17">
    <cfRule type="cellIs" priority="1153" operator="equal" aboveAverage="0" equalAverage="0" bottom="0" percent="0" rank="0" text="" dxfId="1131">
      <formula>1</formula>
    </cfRule>
  </conditionalFormatting>
  <conditionalFormatting sqref="V21:V26">
    <cfRule type="cellIs" priority="1154" operator="equal" aboveAverage="0" equalAverage="0" bottom="0" percent="0" rank="0" text="" dxfId="1132">
      <formula>1</formula>
    </cfRule>
  </conditionalFormatting>
  <conditionalFormatting sqref="V28:V33">
    <cfRule type="cellIs" priority="1155" operator="equal" aboveAverage="0" equalAverage="0" bottom="0" percent="0" rank="0" text="" dxfId="1133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4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AC43" activeCellId="1" sqref="O3:O62 AC43"/>
    </sheetView>
  </sheetViews>
  <sheetFormatPr defaultRowHeight="15"/>
  <cols>
    <col collapsed="false" hidden="false" max="3" min="1" style="0" width="4.99489795918367"/>
    <col collapsed="false" hidden="false" max="4" min="4" style="0" width="42.6581632653061"/>
    <col collapsed="false" hidden="false" max="11" min="5" style="0" width="8.36734693877551"/>
    <col collapsed="false" hidden="false" max="12" min="12" style="0" width="9.04591836734694"/>
    <col collapsed="false" hidden="false" max="13" min="13" style="0" width="10.530612244898"/>
    <col collapsed="false" hidden="false" max="14" min="14" style="0" width="9.04591836734694"/>
    <col collapsed="false" hidden="false" max="15" min="15" style="0" width="7.56122448979592"/>
    <col collapsed="false" hidden="false" max="16" min="16" style="0" width="10.3928571428571"/>
    <col collapsed="false" hidden="false" max="17" min="17" style="0" width="12.4183673469388"/>
    <col collapsed="false" hidden="false" max="18" min="18" style="0" width="11.0714285714286"/>
    <col collapsed="false" hidden="false" max="19" min="19" style="0" width="9.98979591836735"/>
    <col collapsed="false" hidden="false" max="20" min="20" style="0" width="9.85204081632653"/>
    <col collapsed="false" hidden="false" max="21" min="21" style="0" width="11.3418367346939"/>
    <col collapsed="false" hidden="false" max="22" min="22" style="0" width="10.530612244898"/>
    <col collapsed="false" hidden="false" max="23" min="23" style="0" width="11.0714285714286"/>
    <col collapsed="false" hidden="false" max="24" min="24" style="0" width="10.530612244898"/>
    <col collapsed="false" hidden="false" max="25" min="25" style="0" width="10.3928571428571"/>
    <col collapsed="false" hidden="false" max="26" min="26" style="0" width="10.6632653061225"/>
    <col collapsed="false" hidden="false" max="27" min="27" style="0" width="7.56122448979592"/>
    <col collapsed="false" hidden="false" max="28" min="28" style="0" width="8.10204081632653"/>
    <col collapsed="false" hidden="false" max="29" min="29" style="0" width="33.4795918367347"/>
    <col collapsed="false" hidden="false" max="30" min="30" style="0" width="8.10204081632653"/>
    <col collapsed="false" hidden="false" max="31" min="31" style="0" width="3.91326530612245"/>
    <col collapsed="false" hidden="false" max="1025" min="32" style="0" width="13.3622448979592"/>
  </cols>
  <sheetData>
    <row r="1" customFormat="false" ht="12.75" hidden="false" customHeight="true" outlineLevel="0" collapsed="false">
      <c r="B1" s="27"/>
      <c r="D1" s="45"/>
      <c r="L1" s="46" t="n">
        <f aca="false">SUM(L3:L32)</f>
        <v>69940</v>
      </c>
      <c r="M1" s="107"/>
      <c r="N1" s="107"/>
      <c r="AB1" s="135"/>
      <c r="AC1" s="49"/>
      <c r="AF1" s="50" t="s">
        <v>35</v>
      </c>
      <c r="AG1" s="50"/>
      <c r="AH1" s="50"/>
      <c r="AI1" s="50"/>
    </row>
    <row r="2" customFormat="false" ht="120" hidden="false" customHeight="true" outlineLevel="0" collapsed="false">
      <c r="A2" s="51" t="s">
        <v>36</v>
      </c>
      <c r="B2" s="9" t="s">
        <v>37</v>
      </c>
      <c r="C2" s="110" t="s">
        <v>38</v>
      </c>
      <c r="D2" s="52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114" t="s">
        <v>48</v>
      </c>
      <c r="N2" s="58" t="s">
        <v>31</v>
      </c>
      <c r="O2" s="136" t="s">
        <v>49</v>
      </c>
      <c r="P2" s="59" t="s">
        <v>207</v>
      </c>
      <c r="Q2" s="59" t="s">
        <v>208</v>
      </c>
      <c r="R2" s="59" t="s">
        <v>209</v>
      </c>
      <c r="S2" s="59" t="s">
        <v>53</v>
      </c>
      <c r="T2" s="59" t="s">
        <v>54</v>
      </c>
      <c r="U2" s="59" t="s">
        <v>55</v>
      </c>
      <c r="V2" s="59" t="s">
        <v>56</v>
      </c>
      <c r="W2" s="59" t="s">
        <v>57</v>
      </c>
      <c r="X2" s="59" t="s">
        <v>210</v>
      </c>
      <c r="Y2" s="59" t="s">
        <v>211</v>
      </c>
      <c r="Z2" s="59" t="s">
        <v>212</v>
      </c>
      <c r="AA2" s="56" t="s">
        <v>64</v>
      </c>
      <c r="AB2" s="137" t="s">
        <v>5</v>
      </c>
      <c r="AC2" s="59" t="s">
        <v>65</v>
      </c>
      <c r="AD2" s="45" t="s">
        <v>66</v>
      </c>
      <c r="AE2" s="115"/>
      <c r="AF2" s="116" t="s">
        <v>67</v>
      </c>
      <c r="AG2" s="117" t="s">
        <v>68</v>
      </c>
      <c r="AH2" s="116" t="s">
        <v>69</v>
      </c>
      <c r="AI2" s="118" t="s">
        <v>70</v>
      </c>
    </row>
    <row r="3" customFormat="false" ht="12.75" hidden="false" customHeight="true" outlineLevel="0" collapsed="false">
      <c r="A3" s="82" t="n">
        <v>260</v>
      </c>
      <c r="B3" s="83" t="s">
        <v>71</v>
      </c>
      <c r="C3" s="82" t="s">
        <v>1</v>
      </c>
      <c r="D3" s="66" t="s">
        <v>213</v>
      </c>
      <c r="E3" s="67" t="n">
        <f aca="false">NETWORKDAYS(Итого!C$2,Отчёт!C$2,Итого!C$3)</f>
        <v>18</v>
      </c>
      <c r="F3" s="68" t="n">
        <v>0.5</v>
      </c>
      <c r="G3" s="67" t="n">
        <v>2</v>
      </c>
      <c r="H3" s="69" t="n">
        <f aca="false">G3*F3</f>
        <v>1</v>
      </c>
      <c r="I3" s="70" t="n">
        <v>9</v>
      </c>
      <c r="J3" s="71" t="n">
        <f aca="false">H3*E3</f>
        <v>18</v>
      </c>
      <c r="K3" s="72" t="n">
        <v>130</v>
      </c>
      <c r="L3" s="138" t="n">
        <f aca="false">K3*J3</f>
        <v>2340</v>
      </c>
      <c r="M3" s="139"/>
      <c r="N3" s="140" t="n">
        <v>43185</v>
      </c>
      <c r="O3" s="83" t="n">
        <v>11</v>
      </c>
      <c r="P3" s="76" t="n">
        <v>1</v>
      </c>
      <c r="Q3" s="76" t="n">
        <v>1</v>
      </c>
      <c r="R3" s="76" t="n">
        <v>1</v>
      </c>
      <c r="S3" s="76" t="n">
        <v>1</v>
      </c>
      <c r="T3" s="76" t="n">
        <v>1</v>
      </c>
      <c r="U3" s="76" t="n">
        <v>1</v>
      </c>
      <c r="V3" s="76" t="n">
        <v>1</v>
      </c>
      <c r="W3" s="76" t="n">
        <v>1</v>
      </c>
      <c r="X3" s="76" t="n">
        <v>1</v>
      </c>
      <c r="Y3" s="76" t="n">
        <v>1</v>
      </c>
      <c r="Z3" s="76" t="n">
        <v>1</v>
      </c>
      <c r="AA3" s="77" t="n">
        <f aca="false">COUNTIF(P3:Z3,1)</f>
        <v>11</v>
      </c>
      <c r="AB3" s="78" t="n">
        <f aca="false">AA3/O3</f>
        <v>1</v>
      </c>
      <c r="AC3" s="127"/>
      <c r="AD3" s="19" t="str">
        <f aca="false">IF(OR(AND(E3&gt;0,AB3&gt;0),AND(E3=0,AB3=0)),"-","Что-то не так!")</f>
        <v>-</v>
      </c>
      <c r="AE3" s="115"/>
    </row>
    <row r="4" customFormat="false" ht="12.75" hidden="false" customHeight="true" outlineLevel="0" collapsed="false">
      <c r="A4" s="82" t="n">
        <v>261</v>
      </c>
      <c r="B4" s="83" t="s">
        <v>71</v>
      </c>
      <c r="C4" s="82" t="s">
        <v>1</v>
      </c>
      <c r="D4" s="84" t="s">
        <v>214</v>
      </c>
      <c r="E4" s="67" t="n">
        <f aca="false">NETWORKDAYS(Итого!C$2,Отчёт!C$2,Итого!C$3)</f>
        <v>18</v>
      </c>
      <c r="F4" s="68" t="n">
        <v>0.5</v>
      </c>
      <c r="G4" s="85" t="n">
        <v>2</v>
      </c>
      <c r="H4" s="69" t="n">
        <f aca="false">G4*F4</f>
        <v>1</v>
      </c>
      <c r="I4" s="87" t="n">
        <v>9</v>
      </c>
      <c r="J4" s="71" t="n">
        <f aca="false">H4*E4</f>
        <v>18</v>
      </c>
      <c r="K4" s="89" t="n">
        <v>130</v>
      </c>
      <c r="L4" s="141" t="n">
        <f aca="false">K4*J4</f>
        <v>2340</v>
      </c>
      <c r="M4" s="110"/>
      <c r="N4" s="140" t="n">
        <v>43185</v>
      </c>
      <c r="O4" s="83" t="n">
        <v>11</v>
      </c>
      <c r="P4" s="76" t="n">
        <v>1</v>
      </c>
      <c r="Q4" s="76" t="n">
        <v>1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76" t="n">
        <v>1</v>
      </c>
      <c r="X4" s="76" t="n">
        <v>1</v>
      </c>
      <c r="Y4" s="76" t="n">
        <v>1</v>
      </c>
      <c r="Z4" s="76" t="n">
        <v>1</v>
      </c>
      <c r="AA4" s="126" t="n">
        <f aca="false">COUNTIF(P4:Z4,1)</f>
        <v>11</v>
      </c>
      <c r="AB4" s="91" t="n">
        <f aca="false">AA4/O4</f>
        <v>1</v>
      </c>
      <c r="AC4" s="79"/>
      <c r="AD4" s="19" t="str">
        <f aca="false">IF(OR(AND(E4&gt;0,AB4&gt;0),AND(E4=0,AB4=0)),"-","Что-то не так!")</f>
        <v>-</v>
      </c>
      <c r="AE4" s="115"/>
    </row>
    <row r="5" customFormat="false" ht="12.75" hidden="false" customHeight="true" outlineLevel="0" collapsed="false">
      <c r="A5" s="82" t="n">
        <v>262</v>
      </c>
      <c r="B5" s="83" t="s">
        <v>71</v>
      </c>
      <c r="C5" s="82" t="s">
        <v>1</v>
      </c>
      <c r="D5" s="84" t="s">
        <v>215</v>
      </c>
      <c r="E5" s="67" t="n">
        <f aca="false">NETWORKDAYS(Итого!C$2,Отчёт!C$2,Итого!C$3)</f>
        <v>18</v>
      </c>
      <c r="F5" s="68" t="n">
        <v>0.5</v>
      </c>
      <c r="G5" s="85" t="n">
        <v>2</v>
      </c>
      <c r="H5" s="69" t="n">
        <f aca="false">G5*F5</f>
        <v>1</v>
      </c>
      <c r="I5" s="87" t="n">
        <v>9</v>
      </c>
      <c r="J5" s="71" t="n">
        <f aca="false">H5*E5</f>
        <v>18</v>
      </c>
      <c r="K5" s="89" t="n">
        <v>130</v>
      </c>
      <c r="L5" s="141" t="n">
        <f aca="false">K5*J5</f>
        <v>2340</v>
      </c>
      <c r="M5" s="110"/>
      <c r="N5" s="140" t="n">
        <v>43185</v>
      </c>
      <c r="O5" s="83" t="n">
        <v>11</v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n">
        <v>1</v>
      </c>
      <c r="V5" s="76" t="n">
        <v>1</v>
      </c>
      <c r="W5" s="76" t="n">
        <v>1</v>
      </c>
      <c r="X5" s="76" t="n">
        <v>1</v>
      </c>
      <c r="Y5" s="76" t="n">
        <v>1</v>
      </c>
      <c r="Z5" s="76" t="n">
        <v>1</v>
      </c>
      <c r="AA5" s="126" t="n">
        <f aca="false">COUNTIF(P5:Z5,1)</f>
        <v>11</v>
      </c>
      <c r="AB5" s="91" t="n">
        <f aca="false">AA5/O5</f>
        <v>1</v>
      </c>
      <c r="AC5" s="79"/>
      <c r="AD5" s="19" t="str">
        <f aca="false">IF(OR(AND(E5&gt;0,AB5&gt;0),AND(E5=0,AB5=0)),"-","Что-то не так!")</f>
        <v>-</v>
      </c>
      <c r="AE5" s="115"/>
    </row>
    <row r="6" customFormat="false" ht="12.75" hidden="false" customHeight="true" outlineLevel="0" collapsed="false">
      <c r="A6" s="82" t="n">
        <v>263</v>
      </c>
      <c r="B6" s="83" t="s">
        <v>71</v>
      </c>
      <c r="C6" s="82" t="s">
        <v>1</v>
      </c>
      <c r="D6" s="84" t="s">
        <v>216</v>
      </c>
      <c r="E6" s="67" t="n">
        <f aca="false">NETWORKDAYS(Итого!C$2,Отчёт!C$2,Итого!C$3)</f>
        <v>18</v>
      </c>
      <c r="F6" s="68" t="n">
        <v>0.5</v>
      </c>
      <c r="G6" s="85" t="n">
        <v>2</v>
      </c>
      <c r="H6" s="69" t="n">
        <f aca="false">G6*F6</f>
        <v>1</v>
      </c>
      <c r="I6" s="87" t="n">
        <v>9</v>
      </c>
      <c r="J6" s="71" t="n">
        <f aca="false">H6*E6</f>
        <v>18</v>
      </c>
      <c r="K6" s="89" t="n">
        <v>130</v>
      </c>
      <c r="L6" s="141" t="n">
        <f aca="false">K6*J6</f>
        <v>2340</v>
      </c>
      <c r="M6" s="110"/>
      <c r="N6" s="140" t="n">
        <v>43185</v>
      </c>
      <c r="O6" s="83" t="n">
        <v>11</v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76" t="n">
        <v>1</v>
      </c>
      <c r="X6" s="76" t="n">
        <v>1</v>
      </c>
      <c r="Y6" s="76" t="n">
        <v>1</v>
      </c>
      <c r="Z6" s="76" t="n">
        <v>1</v>
      </c>
      <c r="AA6" s="126" t="n">
        <f aca="false">COUNTIF(P6:Z6,1)</f>
        <v>11</v>
      </c>
      <c r="AB6" s="91" t="n">
        <f aca="false">AA6/O6</f>
        <v>1</v>
      </c>
      <c r="AC6" s="127"/>
      <c r="AD6" s="19" t="str">
        <f aca="false">IF(OR(AND(E6&gt;0,AB6&gt;0),AND(E6=0,AB6=0)),"-","Что-то не так!")</f>
        <v>-</v>
      </c>
      <c r="AE6" s="115"/>
    </row>
    <row r="7" customFormat="false" ht="12.75" hidden="false" customHeight="true" outlineLevel="0" collapsed="false">
      <c r="A7" s="82" t="n">
        <v>264</v>
      </c>
      <c r="B7" s="83" t="s">
        <v>71</v>
      </c>
      <c r="C7" s="82" t="s">
        <v>1</v>
      </c>
      <c r="D7" s="84" t="s">
        <v>217</v>
      </c>
      <c r="E7" s="67" t="n">
        <f aca="false">NETWORKDAYS(Итого!C$2,Отчёт!C$2,Итого!C$3)</f>
        <v>18</v>
      </c>
      <c r="F7" s="68" t="n">
        <v>0.5</v>
      </c>
      <c r="G7" s="85" t="n">
        <v>2</v>
      </c>
      <c r="H7" s="69" t="n">
        <f aca="false">G7*F7</f>
        <v>1</v>
      </c>
      <c r="I7" s="87" t="n">
        <v>9</v>
      </c>
      <c r="J7" s="71" t="n">
        <f aca="false">H7*E7</f>
        <v>18</v>
      </c>
      <c r="K7" s="89" t="n">
        <v>130</v>
      </c>
      <c r="L7" s="141" t="n">
        <f aca="false">K7*J7</f>
        <v>2340</v>
      </c>
      <c r="M7" s="110"/>
      <c r="N7" s="140" t="n">
        <v>43185</v>
      </c>
      <c r="O7" s="83" t="n">
        <v>11</v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76" t="n">
        <v>1</v>
      </c>
      <c r="X7" s="76" t="n">
        <v>1</v>
      </c>
      <c r="Y7" s="76" t="n">
        <v>1</v>
      </c>
      <c r="Z7" s="76" t="n">
        <v>1</v>
      </c>
      <c r="AA7" s="126" t="n">
        <f aca="false">COUNTIF(P7:Z7,1)</f>
        <v>11</v>
      </c>
      <c r="AB7" s="91" t="n">
        <f aca="false">AA7/O7</f>
        <v>1</v>
      </c>
      <c r="AC7" s="79"/>
      <c r="AD7" s="19" t="str">
        <f aca="false">IF(OR(AND(E7&gt;0,AB7&gt;0),AND(E7=0,AB7=0)),"-","Что-то не так!")</f>
        <v>-</v>
      </c>
      <c r="AE7" s="115"/>
    </row>
    <row r="8" customFormat="false" ht="12.75" hidden="false" customHeight="true" outlineLevel="0" collapsed="false">
      <c r="A8" s="82" t="n">
        <v>265</v>
      </c>
      <c r="B8" s="83" t="s">
        <v>71</v>
      </c>
      <c r="C8" s="82" t="s">
        <v>1</v>
      </c>
      <c r="D8" s="84" t="s">
        <v>218</v>
      </c>
      <c r="E8" s="67" t="n">
        <f aca="false">NETWORKDAYS(Итого!C$2,Отчёт!C$2,Итого!C$3)</f>
        <v>18</v>
      </c>
      <c r="F8" s="68" t="n">
        <v>0.5</v>
      </c>
      <c r="G8" s="85" t="n">
        <v>2</v>
      </c>
      <c r="H8" s="69" t="n">
        <f aca="false">G8*F8</f>
        <v>1</v>
      </c>
      <c r="I8" s="87" t="n">
        <v>9</v>
      </c>
      <c r="J8" s="71" t="n">
        <f aca="false">H8*E8</f>
        <v>18</v>
      </c>
      <c r="K8" s="89" t="n">
        <v>130</v>
      </c>
      <c r="L8" s="141" t="n">
        <f aca="false">K8*J8</f>
        <v>2340</v>
      </c>
      <c r="M8" s="110"/>
      <c r="N8" s="140" t="n">
        <v>43185</v>
      </c>
      <c r="O8" s="83" t="n">
        <v>11</v>
      </c>
      <c r="P8" s="76" t="n">
        <v>1</v>
      </c>
      <c r="Q8" s="76" t="n">
        <v>1</v>
      </c>
      <c r="R8" s="76" t="n">
        <v>1</v>
      </c>
      <c r="S8" s="76" t="n">
        <v>0</v>
      </c>
      <c r="T8" s="76" t="n">
        <v>1</v>
      </c>
      <c r="U8" s="76" t="n">
        <v>1</v>
      </c>
      <c r="V8" s="76" t="n">
        <v>1</v>
      </c>
      <c r="W8" s="76" t="n">
        <v>1</v>
      </c>
      <c r="X8" s="76" t="n">
        <v>1</v>
      </c>
      <c r="Y8" s="76" t="n">
        <v>0</v>
      </c>
      <c r="Z8" s="76" t="n">
        <v>1</v>
      </c>
      <c r="AA8" s="126" t="n">
        <f aca="false">COUNTIF(P8:Z8,1)</f>
        <v>9</v>
      </c>
      <c r="AB8" s="91" t="n">
        <f aca="false">AA8/O8</f>
        <v>0.818181818181818</v>
      </c>
      <c r="AC8" s="142" t="s">
        <v>90</v>
      </c>
      <c r="AD8" s="19" t="str">
        <f aca="false">IF(OR(AND(E8&gt;0,AB8&gt;0),AND(E8=0,AB8=0)),"-","Что-то не так!")</f>
        <v>-</v>
      </c>
      <c r="AE8" s="115"/>
    </row>
    <row r="9" customFormat="false" ht="12.75" hidden="false" customHeight="true" outlineLevel="0" collapsed="false">
      <c r="A9" s="82" t="n">
        <v>267</v>
      </c>
      <c r="B9" s="83" t="s">
        <v>71</v>
      </c>
      <c r="C9" s="82" t="s">
        <v>1</v>
      </c>
      <c r="D9" s="84" t="s">
        <v>219</v>
      </c>
      <c r="E9" s="67" t="n">
        <f aca="false">NETWORKDAYS(Итого!C$2,Отчёт!C$2,Итого!C$3)</f>
        <v>18</v>
      </c>
      <c r="F9" s="68" t="n">
        <v>0.5</v>
      </c>
      <c r="G9" s="85" t="n">
        <v>2</v>
      </c>
      <c r="H9" s="69" t="n">
        <f aca="false">G9*F9</f>
        <v>1</v>
      </c>
      <c r="I9" s="87" t="n">
        <v>9</v>
      </c>
      <c r="J9" s="71" t="n">
        <f aca="false">H9*E9</f>
        <v>18</v>
      </c>
      <c r="K9" s="89" t="n">
        <v>130</v>
      </c>
      <c r="L9" s="141" t="n">
        <f aca="false">K9*J9</f>
        <v>2340</v>
      </c>
      <c r="M9" s="110"/>
      <c r="N9" s="140" t="n">
        <v>43185</v>
      </c>
      <c r="O9" s="9" t="n">
        <v>11</v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0</v>
      </c>
      <c r="U9" s="76" t="n">
        <v>1</v>
      </c>
      <c r="V9" s="76" t="n">
        <v>0</v>
      </c>
      <c r="W9" s="76" t="n">
        <v>1</v>
      </c>
      <c r="X9" s="76" t="n">
        <v>1</v>
      </c>
      <c r="Y9" s="76" t="n">
        <v>0</v>
      </c>
      <c r="Z9" s="76" t="n">
        <v>1</v>
      </c>
      <c r="AA9" s="126" t="n">
        <f aca="false">COUNTIF(P9:Z9,1)</f>
        <v>8</v>
      </c>
      <c r="AB9" s="91" t="n">
        <f aca="false">AA9/O9</f>
        <v>0.727272727272727</v>
      </c>
      <c r="AC9" s="79" t="s">
        <v>220</v>
      </c>
      <c r="AD9" s="19" t="str">
        <f aca="false">IF(OR(AND(E9&gt;0,AB9&gt;0),AND(E9=0,AB9=0)),"-","Что-то не так!")</f>
        <v>-</v>
      </c>
      <c r="AE9" s="115"/>
    </row>
    <row r="10" customFormat="false" ht="12.75" hidden="false" customHeight="true" outlineLevel="0" collapsed="false">
      <c r="A10" s="82" t="n">
        <v>269</v>
      </c>
      <c r="B10" s="83" t="s">
        <v>71</v>
      </c>
      <c r="C10" s="82" t="s">
        <v>1</v>
      </c>
      <c r="D10" s="84" t="s">
        <v>221</v>
      </c>
      <c r="E10" s="67" t="n">
        <f aca="false">NETWORKDAYS(Итого!C$2,Отчёт!C$2,Итого!C$3)</f>
        <v>18</v>
      </c>
      <c r="F10" s="68" t="n">
        <v>0.5</v>
      </c>
      <c r="G10" s="85" t="n">
        <v>2</v>
      </c>
      <c r="H10" s="69" t="n">
        <f aca="false">G10*F10</f>
        <v>1</v>
      </c>
      <c r="I10" s="87" t="n">
        <v>9</v>
      </c>
      <c r="J10" s="71" t="n">
        <f aca="false">H10*E10</f>
        <v>18</v>
      </c>
      <c r="K10" s="89" t="n">
        <v>130</v>
      </c>
      <c r="L10" s="141" t="n">
        <f aca="false">K10*J10</f>
        <v>2340</v>
      </c>
      <c r="M10" s="110"/>
      <c r="N10" s="140" t="n">
        <v>43185</v>
      </c>
      <c r="O10" s="9" t="n">
        <v>11</v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1</v>
      </c>
      <c r="U10" s="76" t="n">
        <v>1</v>
      </c>
      <c r="V10" s="76" t="n">
        <v>1</v>
      </c>
      <c r="W10" s="76" t="n">
        <v>1</v>
      </c>
      <c r="X10" s="76" t="n">
        <v>0</v>
      </c>
      <c r="Y10" s="76" t="n">
        <v>1</v>
      </c>
      <c r="Z10" s="76" t="n">
        <v>1</v>
      </c>
      <c r="AA10" s="126" t="n">
        <f aca="false">COUNTIF(P10:Z10,1)</f>
        <v>10</v>
      </c>
      <c r="AB10" s="91" t="n">
        <f aca="false">AA10/O10</f>
        <v>0.909090909090909</v>
      </c>
      <c r="AC10" s="142" t="s">
        <v>222</v>
      </c>
      <c r="AD10" s="19" t="str">
        <f aca="false">IF(OR(AND(E10&gt;0,AB10&gt;0),AND(E10=0,AB10=0)),"-","Что-то не так!")</f>
        <v>-</v>
      </c>
      <c r="AE10" s="115"/>
    </row>
    <row r="11" customFormat="false" ht="12.75" hidden="false" customHeight="true" outlineLevel="0" collapsed="false">
      <c r="A11" s="82" t="n">
        <v>270</v>
      </c>
      <c r="B11" s="83" t="s">
        <v>71</v>
      </c>
      <c r="C11" s="82" t="s">
        <v>1</v>
      </c>
      <c r="D11" s="84" t="s">
        <v>223</v>
      </c>
      <c r="E11" s="67" t="n">
        <f aca="false">NETWORKDAYS(Итого!C$2,Отчёт!C$2,Итого!C$3)</f>
        <v>18</v>
      </c>
      <c r="F11" s="68" t="n">
        <v>0.5</v>
      </c>
      <c r="G11" s="85" t="n">
        <v>2</v>
      </c>
      <c r="H11" s="69" t="n">
        <f aca="false">G11*F11</f>
        <v>1</v>
      </c>
      <c r="I11" s="87" t="n">
        <v>9</v>
      </c>
      <c r="J11" s="71" t="n">
        <f aca="false">H11*E11</f>
        <v>18</v>
      </c>
      <c r="K11" s="89" t="n">
        <v>130</v>
      </c>
      <c r="L11" s="141" t="n">
        <f aca="false">K11*J11</f>
        <v>2340</v>
      </c>
      <c r="M11" s="110"/>
      <c r="N11" s="140" t="n">
        <v>43185</v>
      </c>
      <c r="O11" s="9" t="n">
        <v>11</v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n">
        <v>1</v>
      </c>
      <c r="V11" s="76" t="n">
        <v>1</v>
      </c>
      <c r="W11" s="76" t="n">
        <v>1</v>
      </c>
      <c r="X11" s="76" t="n">
        <v>0</v>
      </c>
      <c r="Y11" s="76" t="n">
        <v>1</v>
      </c>
      <c r="Z11" s="76" t="n">
        <v>1</v>
      </c>
      <c r="AA11" s="126" t="n">
        <f aca="false">COUNTIF(P11:Z11,1)</f>
        <v>10</v>
      </c>
      <c r="AB11" s="91" t="n">
        <f aca="false">AA11/O11</f>
        <v>0.909090909090909</v>
      </c>
      <c r="AC11" s="79" t="s">
        <v>224</v>
      </c>
      <c r="AD11" s="19" t="str">
        <f aca="false">IF(OR(AND(E11&gt;0,AB11&gt;0),AND(E11=0,AB11=0)),"-","Что-то не так!")</f>
        <v>-</v>
      </c>
      <c r="AE11" s="115"/>
    </row>
    <row r="12" customFormat="false" ht="12.75" hidden="false" customHeight="true" outlineLevel="0" collapsed="false">
      <c r="A12" s="82" t="n">
        <v>271</v>
      </c>
      <c r="B12" s="83" t="s">
        <v>71</v>
      </c>
      <c r="C12" s="82" t="s">
        <v>1</v>
      </c>
      <c r="D12" s="84" t="s">
        <v>225</v>
      </c>
      <c r="E12" s="67" t="n">
        <f aca="false">NETWORKDAYS(Итого!C$2,Отчёт!C$2,Итого!C$3)</f>
        <v>18</v>
      </c>
      <c r="F12" s="68" t="n">
        <v>0.5</v>
      </c>
      <c r="G12" s="85" t="n">
        <v>2</v>
      </c>
      <c r="H12" s="69" t="n">
        <f aca="false">G12*F12</f>
        <v>1</v>
      </c>
      <c r="I12" s="87" t="n">
        <v>9</v>
      </c>
      <c r="J12" s="71" t="n">
        <f aca="false">H12*E12</f>
        <v>18</v>
      </c>
      <c r="K12" s="89" t="n">
        <v>130</v>
      </c>
      <c r="L12" s="141" t="n">
        <f aca="false">K12*J12</f>
        <v>2340</v>
      </c>
      <c r="M12" s="110"/>
      <c r="N12" s="140" t="n">
        <v>43185</v>
      </c>
      <c r="O12" s="83" t="n">
        <v>11</v>
      </c>
      <c r="P12" s="76" t="n">
        <v>1</v>
      </c>
      <c r="Q12" s="76" t="n">
        <v>1</v>
      </c>
      <c r="R12" s="76" t="n">
        <v>0</v>
      </c>
      <c r="S12" s="76" t="n">
        <v>1</v>
      </c>
      <c r="T12" s="76" t="n">
        <v>1</v>
      </c>
      <c r="U12" s="76" t="n">
        <v>1</v>
      </c>
      <c r="V12" s="76" t="n">
        <v>1</v>
      </c>
      <c r="W12" s="76" t="n">
        <v>1</v>
      </c>
      <c r="X12" s="76" t="n">
        <v>1</v>
      </c>
      <c r="Y12" s="76" t="n">
        <v>1</v>
      </c>
      <c r="Z12" s="76" t="n">
        <v>1</v>
      </c>
      <c r="AA12" s="126" t="n">
        <f aca="false">COUNTIF(P12:Z12,1)</f>
        <v>10</v>
      </c>
      <c r="AB12" s="91" t="n">
        <f aca="false">AA12/O12</f>
        <v>0.909090909090909</v>
      </c>
      <c r="AC12" s="79" t="s">
        <v>141</v>
      </c>
      <c r="AD12" s="19" t="str">
        <f aca="false">IF(OR(AND(E12&gt;0,AB12&gt;0),AND(E12=0,AB12=0)),"-","Что-то не так!")</f>
        <v>-</v>
      </c>
      <c r="AE12" s="115"/>
    </row>
    <row r="13" customFormat="false" ht="12.75" hidden="false" customHeight="true" outlineLevel="0" collapsed="false">
      <c r="A13" s="82" t="n">
        <v>272</v>
      </c>
      <c r="B13" s="83" t="s">
        <v>71</v>
      </c>
      <c r="C13" s="82" t="s">
        <v>1</v>
      </c>
      <c r="D13" s="84" t="s">
        <v>226</v>
      </c>
      <c r="E13" s="67" t="n">
        <f aca="false">NETWORKDAYS(Итого!C$2,Отчёт!C$2,Итого!C$3)</f>
        <v>18</v>
      </c>
      <c r="F13" s="68" t="n">
        <v>0.5</v>
      </c>
      <c r="G13" s="85" t="n">
        <v>2</v>
      </c>
      <c r="H13" s="69" t="n">
        <f aca="false">G13*F13</f>
        <v>1</v>
      </c>
      <c r="I13" s="87" t="n">
        <v>9</v>
      </c>
      <c r="J13" s="71" t="n">
        <f aca="false">H13*E13</f>
        <v>18</v>
      </c>
      <c r="K13" s="89" t="n">
        <v>130</v>
      </c>
      <c r="L13" s="141" t="n">
        <f aca="false">K13*J13</f>
        <v>2340</v>
      </c>
      <c r="M13" s="110"/>
      <c r="N13" s="140" t="n">
        <v>43185</v>
      </c>
      <c r="O13" s="9" t="n">
        <v>11</v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n">
        <v>1</v>
      </c>
      <c r="V13" s="76" t="n">
        <v>1</v>
      </c>
      <c r="W13" s="76" t="n">
        <v>1</v>
      </c>
      <c r="X13" s="76" t="n">
        <v>1</v>
      </c>
      <c r="Y13" s="76" t="n">
        <v>1</v>
      </c>
      <c r="Z13" s="76" t="n">
        <v>1</v>
      </c>
      <c r="AA13" s="126" t="n">
        <f aca="false">COUNTIF(P13:Z13,1)</f>
        <v>11</v>
      </c>
      <c r="AB13" s="91" t="n">
        <f aca="false">AA13/O13</f>
        <v>1</v>
      </c>
      <c r="AC13" s="79"/>
      <c r="AD13" s="19" t="str">
        <f aca="false">IF(OR(AND(E13&gt;0,AB13&gt;0),AND(E13=0,AB13=0)),"-","Что-то не так!")</f>
        <v>-</v>
      </c>
      <c r="AE13" s="115"/>
    </row>
    <row r="14" customFormat="false" ht="12.75" hidden="false" customHeight="true" outlineLevel="0" collapsed="false">
      <c r="A14" s="82" t="n">
        <v>273</v>
      </c>
      <c r="B14" s="83" t="s">
        <v>71</v>
      </c>
      <c r="C14" s="82" t="s">
        <v>1</v>
      </c>
      <c r="D14" s="84" t="s">
        <v>227</v>
      </c>
      <c r="E14" s="67" t="n">
        <f aca="false">NETWORKDAYS(Итого!C$2,Отчёт!C$2,Итого!C$3)</f>
        <v>18</v>
      </c>
      <c r="F14" s="68" t="n">
        <v>0.5</v>
      </c>
      <c r="G14" s="85" t="n">
        <v>2</v>
      </c>
      <c r="H14" s="69" t="n">
        <f aca="false">G14*F14</f>
        <v>1</v>
      </c>
      <c r="I14" s="87" t="n">
        <v>9</v>
      </c>
      <c r="J14" s="71" t="n">
        <f aca="false">H14*E14</f>
        <v>18</v>
      </c>
      <c r="K14" s="89" t="n">
        <v>130</v>
      </c>
      <c r="L14" s="141" t="n">
        <f aca="false">K14*J14</f>
        <v>2340</v>
      </c>
      <c r="M14" s="110"/>
      <c r="N14" s="140" t="n">
        <v>43185</v>
      </c>
      <c r="O14" s="9" t="n">
        <v>11</v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1</v>
      </c>
      <c r="V14" s="76" t="n">
        <v>1</v>
      </c>
      <c r="W14" s="76" t="n">
        <v>1</v>
      </c>
      <c r="X14" s="76" t="n">
        <v>1</v>
      </c>
      <c r="Y14" s="76" t="n">
        <v>0</v>
      </c>
      <c r="Z14" s="76" t="n">
        <v>1</v>
      </c>
      <c r="AA14" s="126" t="n">
        <f aca="false">COUNTIF(P14:Z14,1)</f>
        <v>10</v>
      </c>
      <c r="AB14" s="91" t="n">
        <f aca="false">AA14/O14</f>
        <v>0.909090909090909</v>
      </c>
      <c r="AC14" s="79" t="s">
        <v>93</v>
      </c>
      <c r="AD14" s="19" t="str">
        <f aca="false">IF(OR(AND(E14&gt;0,AB14&gt;0),AND(E14=0,AB14=0)),"-","Что-то не так!")</f>
        <v>-</v>
      </c>
      <c r="AE14" s="115"/>
    </row>
    <row r="15" customFormat="false" ht="12.75" hidden="false" customHeight="true" outlineLevel="0" collapsed="false">
      <c r="A15" s="82" t="n">
        <v>274</v>
      </c>
      <c r="B15" s="83" t="s">
        <v>71</v>
      </c>
      <c r="C15" s="82" t="s">
        <v>1</v>
      </c>
      <c r="D15" s="84" t="s">
        <v>228</v>
      </c>
      <c r="E15" s="67" t="n">
        <f aca="false">NETWORKDAYS(Итого!C$2,Отчёт!C$2,Итого!C$3)</f>
        <v>18</v>
      </c>
      <c r="F15" s="68" t="n">
        <v>0.5</v>
      </c>
      <c r="G15" s="85" t="n">
        <v>2</v>
      </c>
      <c r="H15" s="69" t="n">
        <f aca="false">G15*F15</f>
        <v>1</v>
      </c>
      <c r="I15" s="87" t="n">
        <v>9</v>
      </c>
      <c r="J15" s="71" t="n">
        <f aca="false">H15*E15</f>
        <v>18</v>
      </c>
      <c r="K15" s="89" t="n">
        <v>130</v>
      </c>
      <c r="L15" s="141" t="n">
        <f aca="false">K15*J15</f>
        <v>2340</v>
      </c>
      <c r="M15" s="110"/>
      <c r="N15" s="140" t="n">
        <v>43185</v>
      </c>
      <c r="O15" s="9" t="n">
        <v>11</v>
      </c>
      <c r="P15" s="76" t="n">
        <v>1</v>
      </c>
      <c r="Q15" s="76" t="n">
        <v>1</v>
      </c>
      <c r="R15" s="76" t="n">
        <v>1</v>
      </c>
      <c r="S15" s="76" t="n">
        <v>0</v>
      </c>
      <c r="T15" s="76" t="n">
        <v>1</v>
      </c>
      <c r="U15" s="76" t="n">
        <v>1</v>
      </c>
      <c r="V15" s="76" t="n">
        <v>1</v>
      </c>
      <c r="W15" s="76" t="n">
        <v>1</v>
      </c>
      <c r="X15" s="76" t="n">
        <v>1</v>
      </c>
      <c r="Y15" s="76" t="n">
        <v>1</v>
      </c>
      <c r="Z15" s="76" t="n">
        <v>1</v>
      </c>
      <c r="AA15" s="126" t="n">
        <f aca="false">COUNTIF(P15:Z15,1)</f>
        <v>10</v>
      </c>
      <c r="AB15" s="91" t="n">
        <f aca="false">AA15/O15</f>
        <v>0.909090909090909</v>
      </c>
      <c r="AC15" s="79" t="s">
        <v>229</v>
      </c>
      <c r="AD15" s="19" t="str">
        <f aca="false">IF(OR(AND(E15&gt;0,AB15&gt;0),AND(E15=0,AB15=0)),"-","Что-то не так!")</f>
        <v>-</v>
      </c>
      <c r="AE15" s="115"/>
    </row>
    <row r="16" customFormat="false" ht="12.75" hidden="false" customHeight="true" outlineLevel="0" collapsed="false">
      <c r="A16" s="82" t="n">
        <v>275</v>
      </c>
      <c r="B16" s="83" t="s">
        <v>71</v>
      </c>
      <c r="C16" s="82" t="s">
        <v>1</v>
      </c>
      <c r="D16" s="82" t="s">
        <v>230</v>
      </c>
      <c r="E16" s="67" t="n">
        <f aca="false">NETWORKDAYS(Итого!C$2,Отчёт!C$2,Итого!C$3)</f>
        <v>18</v>
      </c>
      <c r="F16" s="68" t="n">
        <v>0.5</v>
      </c>
      <c r="G16" s="85" t="n">
        <v>2</v>
      </c>
      <c r="H16" s="69" t="n">
        <f aca="false">G16*F16</f>
        <v>1</v>
      </c>
      <c r="I16" s="87" t="n">
        <v>9</v>
      </c>
      <c r="J16" s="71" t="n">
        <f aca="false">H16*E16</f>
        <v>18</v>
      </c>
      <c r="K16" s="89" t="n">
        <v>130</v>
      </c>
      <c r="L16" s="141" t="n">
        <f aca="false">K16*J16</f>
        <v>2340</v>
      </c>
      <c r="M16" s="110"/>
      <c r="N16" s="140" t="n">
        <v>43185</v>
      </c>
      <c r="O16" s="9" t="n">
        <v>11</v>
      </c>
      <c r="P16" s="76" t="n">
        <v>1</v>
      </c>
      <c r="Q16" s="76" t="n">
        <v>1</v>
      </c>
      <c r="R16" s="76" t="n">
        <v>1</v>
      </c>
      <c r="S16" s="76" t="n">
        <v>1</v>
      </c>
      <c r="T16" s="76" t="n">
        <v>1</v>
      </c>
      <c r="U16" s="76" t="n">
        <v>1</v>
      </c>
      <c r="V16" s="76" t="n">
        <v>1</v>
      </c>
      <c r="W16" s="76" t="n">
        <v>1</v>
      </c>
      <c r="X16" s="76" t="n">
        <v>1</v>
      </c>
      <c r="Y16" s="76" t="n">
        <v>1</v>
      </c>
      <c r="Z16" s="76" t="n">
        <v>1</v>
      </c>
      <c r="AA16" s="126" t="n">
        <f aca="false">COUNTIF(P16:Z16,1)</f>
        <v>11</v>
      </c>
      <c r="AB16" s="91" t="n">
        <f aca="false">AA16/O16</f>
        <v>1</v>
      </c>
      <c r="AC16" s="79"/>
      <c r="AD16" s="19" t="str">
        <f aca="false">IF(OR(AND(E16&gt;0,AB16&gt;0),AND(E16=0,AB16=0)),"-","Что-то не так!")</f>
        <v>-</v>
      </c>
      <c r="AE16" s="115"/>
    </row>
    <row r="17" customFormat="false" ht="12.75" hidden="false" customHeight="true" outlineLevel="0" collapsed="false">
      <c r="A17" s="82" t="n">
        <v>276</v>
      </c>
      <c r="B17" s="83" t="s">
        <v>71</v>
      </c>
      <c r="C17" s="82" t="s">
        <v>1</v>
      </c>
      <c r="D17" s="143" t="s">
        <v>231</v>
      </c>
      <c r="E17" s="67" t="n">
        <f aca="false">NETWORKDAYS(Итого!C$2,Отчёт!C$2,Итого!C$3)</f>
        <v>18</v>
      </c>
      <c r="F17" s="68" t="n">
        <v>0.5</v>
      </c>
      <c r="G17" s="85" t="n">
        <v>2</v>
      </c>
      <c r="H17" s="69" t="n">
        <f aca="false">G17*F17</f>
        <v>1</v>
      </c>
      <c r="I17" s="87" t="n">
        <v>9</v>
      </c>
      <c r="J17" s="71" t="n">
        <f aca="false">H17*E17</f>
        <v>18</v>
      </c>
      <c r="K17" s="89" t="n">
        <v>130</v>
      </c>
      <c r="L17" s="141" t="n">
        <f aca="false">K17*J17</f>
        <v>2340</v>
      </c>
      <c r="M17" s="110"/>
      <c r="N17" s="140" t="n">
        <v>43185</v>
      </c>
      <c r="O17" s="9" t="n">
        <v>11</v>
      </c>
      <c r="P17" s="76" t="n">
        <v>1</v>
      </c>
      <c r="Q17" s="76" t="n">
        <v>1</v>
      </c>
      <c r="R17" s="76" t="n">
        <v>1</v>
      </c>
      <c r="S17" s="76" t="n">
        <v>1</v>
      </c>
      <c r="T17" s="76" t="n">
        <v>1</v>
      </c>
      <c r="U17" s="76" t="n">
        <v>1</v>
      </c>
      <c r="V17" s="76" t="n">
        <v>1</v>
      </c>
      <c r="W17" s="76" t="n">
        <v>1</v>
      </c>
      <c r="X17" s="76" t="n">
        <v>1</v>
      </c>
      <c r="Y17" s="76" t="n">
        <v>1</v>
      </c>
      <c r="Z17" s="76" t="n">
        <v>1</v>
      </c>
      <c r="AA17" s="126" t="n">
        <f aca="false">COUNTIF(P17:Z17,1)</f>
        <v>11</v>
      </c>
      <c r="AB17" s="91" t="n">
        <f aca="false">AA17/O17</f>
        <v>1</v>
      </c>
      <c r="AC17" s="79"/>
      <c r="AD17" s="19" t="str">
        <f aca="false">IF(OR(AND(E17&gt;0,AB17&gt;0),AND(E17=0,AB17=0)),"-","Что-то не так!")</f>
        <v>-</v>
      </c>
      <c r="AE17" s="115"/>
    </row>
    <row r="18" customFormat="false" ht="12.75" hidden="false" customHeight="true" outlineLevel="0" collapsed="false">
      <c r="A18" s="82" t="n">
        <v>277</v>
      </c>
      <c r="B18" s="83" t="s">
        <v>71</v>
      </c>
      <c r="C18" s="82" t="s">
        <v>1</v>
      </c>
      <c r="D18" s="143" t="s">
        <v>232</v>
      </c>
      <c r="E18" s="67" t="n">
        <f aca="false">NETWORKDAYS(Итого!C$2,Отчёт!C$2,Итого!C$3)-2</f>
        <v>16</v>
      </c>
      <c r="F18" s="68" t="n">
        <v>0.5</v>
      </c>
      <c r="G18" s="85" t="n">
        <v>2</v>
      </c>
      <c r="H18" s="69" t="n">
        <f aca="false">G18*F18</f>
        <v>1</v>
      </c>
      <c r="I18" s="87" t="n">
        <v>9</v>
      </c>
      <c r="J18" s="71" t="n">
        <f aca="false">H18*E18</f>
        <v>16</v>
      </c>
      <c r="K18" s="89" t="n">
        <v>130</v>
      </c>
      <c r="L18" s="141" t="n">
        <f aca="false">K18*J18</f>
        <v>2080</v>
      </c>
      <c r="M18" s="110"/>
      <c r="N18" s="140" t="n">
        <v>43185</v>
      </c>
      <c r="O18" s="9" t="n">
        <v>11</v>
      </c>
      <c r="P18" s="76" t="n">
        <v>1</v>
      </c>
      <c r="Q18" s="76" t="n">
        <v>1</v>
      </c>
      <c r="R18" s="76" t="n">
        <v>1</v>
      </c>
      <c r="S18" s="76" t="n">
        <v>1</v>
      </c>
      <c r="T18" s="76" t="n">
        <v>1</v>
      </c>
      <c r="U18" s="76" t="n">
        <v>1</v>
      </c>
      <c r="V18" s="76" t="n">
        <v>1</v>
      </c>
      <c r="W18" s="76" t="n">
        <v>1</v>
      </c>
      <c r="X18" s="76" t="n">
        <v>1</v>
      </c>
      <c r="Y18" s="76" t="n">
        <v>1</v>
      </c>
      <c r="Z18" s="76" t="n">
        <v>1</v>
      </c>
      <c r="AA18" s="126" t="n">
        <f aca="false">COUNTIF(P18:Z18,1)</f>
        <v>11</v>
      </c>
      <c r="AB18" s="91" t="n">
        <f aca="false">AA18/O18</f>
        <v>1</v>
      </c>
      <c r="AC18" s="79"/>
      <c r="AD18" s="19"/>
      <c r="AE18" s="115"/>
    </row>
    <row r="19" customFormat="false" ht="13.5" hidden="false" customHeight="true" outlineLevel="0" collapsed="false">
      <c r="A19" s="82" t="n">
        <v>1</v>
      </c>
      <c r="B19" s="83" t="s">
        <v>71</v>
      </c>
      <c r="C19" s="82" t="s">
        <v>22</v>
      </c>
      <c r="D19" s="84" t="s">
        <v>233</v>
      </c>
      <c r="E19" s="67" t="n">
        <f aca="false">NETWORKDAYS(Итого!C$2,Отчёт!C$2,Итого!C$3)</f>
        <v>18</v>
      </c>
      <c r="F19" s="68" t="n">
        <v>0.5</v>
      </c>
      <c r="G19" s="85" t="n">
        <v>2</v>
      </c>
      <c r="H19" s="69" t="n">
        <f aca="false">G19*F19</f>
        <v>1</v>
      </c>
      <c r="I19" s="87" t="n">
        <v>11</v>
      </c>
      <c r="J19" s="71" t="n">
        <f aca="false">H19*E19</f>
        <v>18</v>
      </c>
      <c r="K19" s="89" t="n">
        <v>130</v>
      </c>
      <c r="L19" s="141" t="n">
        <f aca="false">K19*J19</f>
        <v>2340</v>
      </c>
      <c r="M19" s="110"/>
      <c r="N19" s="140" t="n">
        <v>43185</v>
      </c>
      <c r="O19" s="144" t="n">
        <v>11</v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n">
        <v>1</v>
      </c>
      <c r="W19" s="76" t="n">
        <v>1</v>
      </c>
      <c r="X19" s="76" t="n">
        <v>1</v>
      </c>
      <c r="Y19" s="76" t="n">
        <v>1</v>
      </c>
      <c r="Z19" s="76" t="n">
        <v>1</v>
      </c>
      <c r="AA19" s="126" t="n">
        <f aca="false">COUNTIF(P19:Z19,1)</f>
        <v>11</v>
      </c>
      <c r="AB19" s="91" t="n">
        <f aca="false">AA19/O19</f>
        <v>1</v>
      </c>
      <c r="AC19" s="79"/>
      <c r="AD19" s="19" t="str">
        <f aca="false">IF(OR(AND(E19&gt;0,AB19&gt;0),AND(E19=0,AB19=0)),"-","Что-то не так!")</f>
        <v>-</v>
      </c>
      <c r="AE19" s="115"/>
    </row>
    <row r="20" customFormat="false" ht="12.75" hidden="false" customHeight="true" outlineLevel="0" collapsed="false">
      <c r="A20" s="82" t="n">
        <v>2</v>
      </c>
      <c r="B20" s="83" t="s">
        <v>71</v>
      </c>
      <c r="C20" s="82" t="s">
        <v>22</v>
      </c>
      <c r="D20" s="84" t="s">
        <v>234</v>
      </c>
      <c r="E20" s="67" t="n">
        <f aca="false">NETWORKDAYS(Итого!C$2,Отчёт!C$2,Итого!C$3)</f>
        <v>18</v>
      </c>
      <c r="F20" s="68" t="n">
        <v>0.5</v>
      </c>
      <c r="G20" s="85" t="n">
        <v>2</v>
      </c>
      <c r="H20" s="69" t="n">
        <f aca="false">G20*F20</f>
        <v>1</v>
      </c>
      <c r="I20" s="87" t="n">
        <v>11</v>
      </c>
      <c r="J20" s="71" t="n">
        <f aca="false">H20*E20</f>
        <v>18</v>
      </c>
      <c r="K20" s="89" t="n">
        <v>130</v>
      </c>
      <c r="L20" s="141" t="n">
        <f aca="false">K20*J20</f>
        <v>2340</v>
      </c>
      <c r="M20" s="110"/>
      <c r="N20" s="140" t="n">
        <v>43185</v>
      </c>
      <c r="O20" s="144" t="n">
        <v>11</v>
      </c>
      <c r="P20" s="76" t="n">
        <v>1</v>
      </c>
      <c r="Q20" s="76" t="n">
        <v>1</v>
      </c>
      <c r="R20" s="76" t="n">
        <v>1</v>
      </c>
      <c r="S20" s="76" t="n">
        <v>1</v>
      </c>
      <c r="T20" s="76" t="n">
        <v>1</v>
      </c>
      <c r="U20" s="76" t="n">
        <v>1</v>
      </c>
      <c r="V20" s="76" t="n">
        <v>1</v>
      </c>
      <c r="W20" s="76" t="n">
        <v>1</v>
      </c>
      <c r="X20" s="76" t="n">
        <v>1</v>
      </c>
      <c r="Y20" s="76" t="n">
        <v>1</v>
      </c>
      <c r="Z20" s="76" t="n">
        <v>1</v>
      </c>
      <c r="AA20" s="126" t="n">
        <f aca="false">COUNTIF(P20:Z20,1)</f>
        <v>11</v>
      </c>
      <c r="AB20" s="91" t="n">
        <f aca="false">AA20/O20</f>
        <v>1</v>
      </c>
      <c r="AC20" s="79"/>
      <c r="AD20" s="19" t="str">
        <f aca="false">IF(OR(AND(E20&gt;0,AB19&gt;0),AND(E20=0,AB19=0)),"-","Что-то не так!")</f>
        <v>-</v>
      </c>
      <c r="AE20" s="115"/>
    </row>
    <row r="21" customFormat="false" ht="12.75" hidden="false" customHeight="true" outlineLevel="0" collapsed="false">
      <c r="A21" s="82" t="n">
        <v>3</v>
      </c>
      <c r="B21" s="83" t="s">
        <v>71</v>
      </c>
      <c r="C21" s="82" t="s">
        <v>22</v>
      </c>
      <c r="D21" s="84" t="s">
        <v>235</v>
      </c>
      <c r="E21" s="67" t="n">
        <f aca="false">NETWORKDAYS(Итого!C$2,Отчёт!C$2,Итого!C$3)</f>
        <v>18</v>
      </c>
      <c r="F21" s="68" t="n">
        <v>0.5</v>
      </c>
      <c r="G21" s="85" t="n">
        <v>2</v>
      </c>
      <c r="H21" s="69" t="n">
        <f aca="false">G21*F21</f>
        <v>1</v>
      </c>
      <c r="I21" s="87" t="n">
        <v>11</v>
      </c>
      <c r="J21" s="71" t="n">
        <f aca="false">H21*E21</f>
        <v>18</v>
      </c>
      <c r="K21" s="89" t="n">
        <v>130</v>
      </c>
      <c r="L21" s="141" t="n">
        <f aca="false">K21*J21</f>
        <v>2340</v>
      </c>
      <c r="M21" s="110"/>
      <c r="N21" s="140" t="n">
        <v>43185</v>
      </c>
      <c r="O21" s="144" t="n">
        <v>11</v>
      </c>
      <c r="P21" s="76" t="n">
        <v>1</v>
      </c>
      <c r="Q21" s="76" t="n">
        <v>1</v>
      </c>
      <c r="R21" s="76" t="n">
        <v>1</v>
      </c>
      <c r="S21" s="76" t="n">
        <v>1</v>
      </c>
      <c r="T21" s="76" t="n">
        <v>1</v>
      </c>
      <c r="U21" s="76" t="n">
        <v>1</v>
      </c>
      <c r="V21" s="76" t="n">
        <v>1</v>
      </c>
      <c r="W21" s="76" t="n">
        <v>1</v>
      </c>
      <c r="X21" s="76" t="n">
        <v>1</v>
      </c>
      <c r="Y21" s="76" t="n">
        <v>1</v>
      </c>
      <c r="Z21" s="76" t="n">
        <v>1</v>
      </c>
      <c r="AA21" s="126" t="n">
        <f aca="false">COUNTIF(P21:Z21,1)</f>
        <v>11</v>
      </c>
      <c r="AB21" s="91" t="n">
        <f aca="false">AA21/O21</f>
        <v>1</v>
      </c>
      <c r="AC21" s="79"/>
      <c r="AD21" s="19" t="str">
        <f aca="false">IF(OR(AND(E21&gt;0,AB20&gt;0),AND(E21=0,AB20=0)),"-","Что-то не так!")</f>
        <v>-</v>
      </c>
      <c r="AE21" s="115"/>
    </row>
    <row r="22" customFormat="false" ht="12.75" hidden="false" customHeight="true" outlineLevel="0" collapsed="false">
      <c r="A22" s="82" t="n">
        <v>4</v>
      </c>
      <c r="B22" s="83" t="s">
        <v>71</v>
      </c>
      <c r="C22" s="82" t="s">
        <v>22</v>
      </c>
      <c r="D22" s="84" t="s">
        <v>236</v>
      </c>
      <c r="E22" s="67" t="n">
        <f aca="false">NETWORKDAYS(Итого!C$2,Отчёт!C$2,Итого!C$3)</f>
        <v>18</v>
      </c>
      <c r="F22" s="68" t="n">
        <v>0.5</v>
      </c>
      <c r="G22" s="85" t="n">
        <v>2</v>
      </c>
      <c r="H22" s="69" t="n">
        <f aca="false">G22*F22</f>
        <v>1</v>
      </c>
      <c r="I22" s="87" t="n">
        <v>11</v>
      </c>
      <c r="J22" s="71" t="n">
        <f aca="false">H22*E22</f>
        <v>18</v>
      </c>
      <c r="K22" s="89" t="n">
        <v>130</v>
      </c>
      <c r="L22" s="141" t="n">
        <f aca="false">K22*J22</f>
        <v>2340</v>
      </c>
      <c r="M22" s="110"/>
      <c r="N22" s="140" t="n">
        <v>43185</v>
      </c>
      <c r="O22" s="144" t="n">
        <v>11</v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1</v>
      </c>
      <c r="V22" s="76" t="n">
        <v>1</v>
      </c>
      <c r="W22" s="76" t="n">
        <v>1</v>
      </c>
      <c r="X22" s="76" t="n">
        <v>1</v>
      </c>
      <c r="Y22" s="76" t="n">
        <v>1</v>
      </c>
      <c r="Z22" s="76" t="n">
        <v>1</v>
      </c>
      <c r="AA22" s="126" t="n">
        <f aca="false">COUNTIF(P22:Z22,1)</f>
        <v>11</v>
      </c>
      <c r="AB22" s="91" t="n">
        <f aca="false">AA22/O22</f>
        <v>1</v>
      </c>
      <c r="AC22" s="79"/>
      <c r="AD22" s="19" t="str">
        <f aca="false">IF(OR(AND(E22&gt;0,AB21&gt;0),AND(E22=0,AB21=0)),"-","Что-то не так!")</f>
        <v>-</v>
      </c>
      <c r="AE22" s="115"/>
    </row>
    <row r="23" customFormat="false" ht="12.75" hidden="false" customHeight="true" outlineLevel="0" collapsed="false">
      <c r="A23" s="82" t="n">
        <v>5</v>
      </c>
      <c r="B23" s="83" t="s">
        <v>71</v>
      </c>
      <c r="C23" s="82" t="s">
        <v>22</v>
      </c>
      <c r="D23" s="84" t="s">
        <v>237</v>
      </c>
      <c r="E23" s="67" t="n">
        <f aca="false">NETWORKDAYS(Итого!C$2,Отчёт!C$2,Итого!C$3)</f>
        <v>18</v>
      </c>
      <c r="F23" s="68" t="n">
        <v>0.5</v>
      </c>
      <c r="G23" s="85" t="n">
        <v>2</v>
      </c>
      <c r="H23" s="69" t="n">
        <f aca="false">G23*F23</f>
        <v>1</v>
      </c>
      <c r="I23" s="87" t="n">
        <v>11</v>
      </c>
      <c r="J23" s="71" t="n">
        <f aca="false">H23*E23</f>
        <v>18</v>
      </c>
      <c r="K23" s="89" t="n">
        <v>130</v>
      </c>
      <c r="L23" s="141" t="n">
        <f aca="false">K23*J23</f>
        <v>2340</v>
      </c>
      <c r="M23" s="110"/>
      <c r="N23" s="140" t="n">
        <v>43185</v>
      </c>
      <c r="O23" s="144" t="n">
        <v>11</v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1</v>
      </c>
      <c r="V23" s="76" t="n">
        <v>1</v>
      </c>
      <c r="W23" s="76" t="n">
        <v>1</v>
      </c>
      <c r="X23" s="76" t="n">
        <v>1</v>
      </c>
      <c r="Y23" s="76" t="n">
        <v>1</v>
      </c>
      <c r="Z23" s="76" t="n">
        <v>1</v>
      </c>
      <c r="AA23" s="126" t="n">
        <f aca="false">COUNTIF(P23:Z23,1)</f>
        <v>11</v>
      </c>
      <c r="AB23" s="91" t="n">
        <f aca="false">AA23/O23</f>
        <v>1</v>
      </c>
      <c r="AC23" s="79"/>
      <c r="AD23" s="19" t="str">
        <f aca="false">IF(OR(AND(E23&gt;0,AB22&gt;0),AND(E23=0,AB22=0)),"-","Что-то не так!")</f>
        <v>-</v>
      </c>
      <c r="AE23" s="115"/>
    </row>
    <row r="24" customFormat="false" ht="12.75" hidden="false" customHeight="true" outlineLevel="0" collapsed="false">
      <c r="A24" s="82" t="n">
        <v>6</v>
      </c>
      <c r="B24" s="83" t="s">
        <v>71</v>
      </c>
      <c r="C24" s="82" t="s">
        <v>22</v>
      </c>
      <c r="D24" s="84" t="s">
        <v>238</v>
      </c>
      <c r="E24" s="67" t="n">
        <f aca="false">NETWORKDAYS(Итого!C$2,Отчёт!C$2,Итого!C$3)</f>
        <v>18</v>
      </c>
      <c r="F24" s="68" t="n">
        <v>0.5</v>
      </c>
      <c r="G24" s="85" t="n">
        <v>2</v>
      </c>
      <c r="H24" s="69" t="n">
        <f aca="false">G24*F24</f>
        <v>1</v>
      </c>
      <c r="I24" s="87" t="n">
        <v>11</v>
      </c>
      <c r="J24" s="71" t="n">
        <f aca="false">H24*E24</f>
        <v>18</v>
      </c>
      <c r="K24" s="89" t="n">
        <v>130</v>
      </c>
      <c r="L24" s="141" t="n">
        <f aca="false">K24*J24</f>
        <v>2340</v>
      </c>
      <c r="M24" s="110"/>
      <c r="N24" s="140" t="n">
        <v>43185</v>
      </c>
      <c r="O24" s="144" t="n">
        <v>11</v>
      </c>
      <c r="P24" s="76" t="n">
        <v>1</v>
      </c>
      <c r="Q24" s="76" t="n">
        <v>1</v>
      </c>
      <c r="R24" s="76" t="n">
        <v>1</v>
      </c>
      <c r="S24" s="76" t="n">
        <v>1</v>
      </c>
      <c r="T24" s="76" t="n">
        <v>1</v>
      </c>
      <c r="U24" s="76" t="n">
        <v>1</v>
      </c>
      <c r="V24" s="76" t="n">
        <v>1</v>
      </c>
      <c r="W24" s="76" t="n">
        <v>1</v>
      </c>
      <c r="X24" s="76" t="n">
        <v>1</v>
      </c>
      <c r="Y24" s="76" t="n">
        <v>1</v>
      </c>
      <c r="Z24" s="76" t="n">
        <v>1</v>
      </c>
      <c r="AA24" s="126" t="n">
        <f aca="false">COUNTIF(P24:Z24,1)</f>
        <v>11</v>
      </c>
      <c r="AB24" s="91" t="n">
        <f aca="false">AA24/O24</f>
        <v>1</v>
      </c>
      <c r="AC24" s="79"/>
      <c r="AD24" s="19" t="str">
        <f aca="false">IF(OR(AND(E24&gt;0,AB23&gt;0),AND(E24=0,AB23=0)),"-","Что-то не так!")</f>
        <v>-</v>
      </c>
      <c r="AE24" s="115"/>
    </row>
    <row r="25" customFormat="false" ht="12.75" hidden="false" customHeight="true" outlineLevel="0" collapsed="false">
      <c r="A25" s="82" t="n">
        <v>7</v>
      </c>
      <c r="B25" s="83" t="s">
        <v>71</v>
      </c>
      <c r="C25" s="82" t="s">
        <v>22</v>
      </c>
      <c r="D25" s="84" t="s">
        <v>239</v>
      </c>
      <c r="E25" s="67" t="n">
        <f aca="false">NETWORKDAYS(Итого!C$2,Отчёт!C$2,Итого!C$3)</f>
        <v>18</v>
      </c>
      <c r="F25" s="68" t="n">
        <v>0.5</v>
      </c>
      <c r="G25" s="85" t="n">
        <v>2</v>
      </c>
      <c r="H25" s="69" t="n">
        <f aca="false">G25*F25</f>
        <v>1</v>
      </c>
      <c r="I25" s="87" t="n">
        <v>11</v>
      </c>
      <c r="J25" s="71" t="n">
        <f aca="false">H25*E25</f>
        <v>18</v>
      </c>
      <c r="K25" s="89" t="n">
        <v>130</v>
      </c>
      <c r="L25" s="141" t="n">
        <f aca="false">K25*J25</f>
        <v>2340</v>
      </c>
      <c r="M25" s="110"/>
      <c r="N25" s="140" t="n">
        <v>43185</v>
      </c>
      <c r="O25" s="144" t="n">
        <v>11</v>
      </c>
      <c r="P25" s="76" t="n">
        <v>1</v>
      </c>
      <c r="Q25" s="76" t="n">
        <v>1</v>
      </c>
      <c r="R25" s="76" t="n">
        <v>1</v>
      </c>
      <c r="S25" s="76" t="n">
        <v>1</v>
      </c>
      <c r="T25" s="76" t="n">
        <v>1</v>
      </c>
      <c r="U25" s="76" t="n">
        <v>1</v>
      </c>
      <c r="V25" s="76" t="n">
        <v>1</v>
      </c>
      <c r="W25" s="76" t="n">
        <v>1</v>
      </c>
      <c r="X25" s="76" t="n">
        <v>1</v>
      </c>
      <c r="Y25" s="76" t="n">
        <v>1</v>
      </c>
      <c r="Z25" s="76" t="n">
        <v>1</v>
      </c>
      <c r="AA25" s="126" t="n">
        <f aca="false">COUNTIF(P25:Z25,1)</f>
        <v>11</v>
      </c>
      <c r="AB25" s="91" t="n">
        <f aca="false">AA25/O25</f>
        <v>1</v>
      </c>
      <c r="AC25" s="79"/>
      <c r="AD25" s="19" t="str">
        <f aca="false">IF(OR(AND(E25&gt;0,AB24&gt;0),AND(E25=0,AB24=0)),"-","Что-то не так!")</f>
        <v>-</v>
      </c>
      <c r="AE25" s="115"/>
    </row>
    <row r="26" customFormat="false" ht="12.75" hidden="false" customHeight="true" outlineLevel="0" collapsed="false">
      <c r="A26" s="82" t="n">
        <v>8</v>
      </c>
      <c r="B26" s="83" t="s">
        <v>71</v>
      </c>
      <c r="C26" s="82" t="s">
        <v>22</v>
      </c>
      <c r="D26" s="84" t="s">
        <v>240</v>
      </c>
      <c r="E26" s="67" t="n">
        <f aca="false">NETWORKDAYS(Итого!C$2,Отчёт!C$2,Итого!C$3)</f>
        <v>18</v>
      </c>
      <c r="F26" s="68" t="n">
        <v>0.5</v>
      </c>
      <c r="G26" s="85" t="n">
        <v>2</v>
      </c>
      <c r="H26" s="69" t="n">
        <f aca="false">G26*F26</f>
        <v>1</v>
      </c>
      <c r="I26" s="87" t="n">
        <v>11</v>
      </c>
      <c r="J26" s="71" t="n">
        <f aca="false">H26*E26</f>
        <v>18</v>
      </c>
      <c r="K26" s="89" t="n">
        <v>130</v>
      </c>
      <c r="L26" s="141" t="n">
        <f aca="false">K26*J26</f>
        <v>2340</v>
      </c>
      <c r="M26" s="110"/>
      <c r="N26" s="140" t="n">
        <v>43185</v>
      </c>
      <c r="O26" s="144" t="n">
        <v>11</v>
      </c>
      <c r="P26" s="76" t="n">
        <v>1</v>
      </c>
      <c r="Q26" s="76" t="n">
        <v>1</v>
      </c>
      <c r="R26" s="76" t="n">
        <v>1</v>
      </c>
      <c r="S26" s="76" t="n">
        <v>1</v>
      </c>
      <c r="T26" s="76" t="n">
        <v>1</v>
      </c>
      <c r="U26" s="76" t="n">
        <v>1</v>
      </c>
      <c r="V26" s="76" t="n">
        <v>1</v>
      </c>
      <c r="W26" s="76" t="n">
        <v>1</v>
      </c>
      <c r="X26" s="76" t="n">
        <v>1</v>
      </c>
      <c r="Y26" s="76" t="n">
        <v>1</v>
      </c>
      <c r="Z26" s="76" t="n">
        <v>1</v>
      </c>
      <c r="AA26" s="126" t="n">
        <f aca="false">COUNTIF(P26:Z26,1)</f>
        <v>11</v>
      </c>
      <c r="AB26" s="91" t="n">
        <f aca="false">AA26/O26</f>
        <v>1</v>
      </c>
      <c r="AC26" s="79"/>
      <c r="AD26" s="19" t="str">
        <f aca="false">IF(OR(AND(E26&gt;0,AB25&gt;0),AND(E26=0,AB25=0)),"-","Что-то не так!")</f>
        <v>-</v>
      </c>
      <c r="AE26" s="115"/>
    </row>
    <row r="27" customFormat="false" ht="12.75" hidden="false" customHeight="true" outlineLevel="0" collapsed="false">
      <c r="A27" s="82" t="n">
        <v>9</v>
      </c>
      <c r="B27" s="83" t="s">
        <v>71</v>
      </c>
      <c r="C27" s="82" t="s">
        <v>22</v>
      </c>
      <c r="D27" s="84" t="s">
        <v>241</v>
      </c>
      <c r="E27" s="67" t="n">
        <f aca="false">NETWORKDAYS(Итого!C$2,Отчёт!C$2,Итого!C$3)</f>
        <v>18</v>
      </c>
      <c r="F27" s="68" t="n">
        <v>0.5</v>
      </c>
      <c r="G27" s="85" t="n">
        <v>2</v>
      </c>
      <c r="H27" s="69" t="n">
        <f aca="false">G27*F27</f>
        <v>1</v>
      </c>
      <c r="I27" s="87" t="n">
        <v>11</v>
      </c>
      <c r="J27" s="71" t="n">
        <f aca="false">H27*E27</f>
        <v>18</v>
      </c>
      <c r="K27" s="89" t="n">
        <v>130</v>
      </c>
      <c r="L27" s="141" t="n">
        <f aca="false">K27*J27</f>
        <v>2340</v>
      </c>
      <c r="M27" s="110"/>
      <c r="N27" s="140" t="n">
        <v>43185</v>
      </c>
      <c r="O27" s="144" t="n">
        <v>11</v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1</v>
      </c>
      <c r="U27" s="76" t="n">
        <v>1</v>
      </c>
      <c r="V27" s="76" t="n">
        <v>1</v>
      </c>
      <c r="W27" s="76" t="n">
        <v>1</v>
      </c>
      <c r="X27" s="76" t="n">
        <v>1</v>
      </c>
      <c r="Y27" s="76" t="n">
        <v>1</v>
      </c>
      <c r="Z27" s="76" t="n">
        <v>1</v>
      </c>
      <c r="AA27" s="126" t="n">
        <f aca="false">COUNTIF(P27:Z27,1)</f>
        <v>11</v>
      </c>
      <c r="AB27" s="91" t="n">
        <f aca="false">AA27/O27</f>
        <v>1</v>
      </c>
      <c r="AC27" s="79"/>
      <c r="AD27" s="19" t="str">
        <f aca="false">IF(OR(AND(E27&gt;0,AB26&gt;0),AND(E27=0,AB26=0)),"-","Что-то не так!")</f>
        <v>-</v>
      </c>
      <c r="AE27" s="115"/>
    </row>
    <row r="28" customFormat="false" ht="12.75" hidden="false" customHeight="true" outlineLevel="0" collapsed="false">
      <c r="A28" s="82" t="n">
        <v>10</v>
      </c>
      <c r="B28" s="83" t="s">
        <v>71</v>
      </c>
      <c r="C28" s="82" t="s">
        <v>22</v>
      </c>
      <c r="D28" s="84" t="s">
        <v>242</v>
      </c>
      <c r="E28" s="67" t="n">
        <f aca="false">NETWORKDAYS(Итого!C$2,Отчёт!C$2,Итого!C$3)</f>
        <v>18</v>
      </c>
      <c r="F28" s="68" t="n">
        <v>0.5</v>
      </c>
      <c r="G28" s="85" t="n">
        <v>2</v>
      </c>
      <c r="H28" s="69" t="n">
        <f aca="false">G28*F28</f>
        <v>1</v>
      </c>
      <c r="I28" s="87" t="n">
        <v>11</v>
      </c>
      <c r="J28" s="71" t="n">
        <f aca="false">H28*E28</f>
        <v>18</v>
      </c>
      <c r="K28" s="89" t="n">
        <v>130</v>
      </c>
      <c r="L28" s="141" t="n">
        <f aca="false">K28*J28</f>
        <v>2340</v>
      </c>
      <c r="M28" s="110"/>
      <c r="N28" s="140" t="n">
        <v>43185</v>
      </c>
      <c r="O28" s="144" t="n">
        <v>11</v>
      </c>
      <c r="P28" s="76" t="n">
        <v>1</v>
      </c>
      <c r="Q28" s="76" t="n">
        <v>1</v>
      </c>
      <c r="R28" s="76" t="n">
        <v>1</v>
      </c>
      <c r="S28" s="76" t="n">
        <v>1</v>
      </c>
      <c r="T28" s="76" t="n">
        <v>1</v>
      </c>
      <c r="U28" s="76" t="n">
        <v>1</v>
      </c>
      <c r="V28" s="76" t="n">
        <v>1</v>
      </c>
      <c r="W28" s="76" t="n">
        <v>1</v>
      </c>
      <c r="X28" s="76" t="n">
        <v>1</v>
      </c>
      <c r="Y28" s="76" t="n">
        <v>1</v>
      </c>
      <c r="Z28" s="76" t="n">
        <v>1</v>
      </c>
      <c r="AA28" s="126" t="n">
        <f aca="false">COUNTIF(P28:Z28,1)</f>
        <v>11</v>
      </c>
      <c r="AB28" s="91" t="n">
        <f aca="false">AA28/O28</f>
        <v>1</v>
      </c>
      <c r="AC28" s="79"/>
      <c r="AD28" s="19" t="str">
        <f aca="false">IF(OR(AND(E28&gt;0,AB27&gt;0),AND(E28=0,AB27=0)),"-","Что-то не так!")</f>
        <v>-</v>
      </c>
      <c r="AE28" s="115"/>
    </row>
    <row r="29" customFormat="false" ht="12.75" hidden="false" customHeight="true" outlineLevel="0" collapsed="false">
      <c r="A29" s="82" t="n">
        <v>11</v>
      </c>
      <c r="B29" s="83" t="s">
        <v>71</v>
      </c>
      <c r="C29" s="82" t="s">
        <v>22</v>
      </c>
      <c r="D29" s="84" t="s">
        <v>243</v>
      </c>
      <c r="E29" s="67" t="n">
        <f aca="false">NETWORKDAYS(Итого!C$2,Отчёт!C$2,Итого!C$3)</f>
        <v>18</v>
      </c>
      <c r="F29" s="68" t="n">
        <v>0.5</v>
      </c>
      <c r="G29" s="85" t="n">
        <v>2</v>
      </c>
      <c r="H29" s="69" t="n">
        <f aca="false">G29*F29</f>
        <v>1</v>
      </c>
      <c r="I29" s="87" t="n">
        <v>11</v>
      </c>
      <c r="J29" s="71" t="n">
        <f aca="false">H29*E29</f>
        <v>18</v>
      </c>
      <c r="K29" s="89" t="n">
        <v>130</v>
      </c>
      <c r="L29" s="141" t="n">
        <f aca="false">K29*J29</f>
        <v>2340</v>
      </c>
      <c r="M29" s="110"/>
      <c r="N29" s="140" t="n">
        <v>43185</v>
      </c>
      <c r="O29" s="144" t="n">
        <v>11</v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1</v>
      </c>
      <c r="U29" s="76" t="n">
        <v>1</v>
      </c>
      <c r="V29" s="76" t="n">
        <v>1</v>
      </c>
      <c r="W29" s="76" t="n">
        <v>1</v>
      </c>
      <c r="X29" s="76" t="n">
        <v>1</v>
      </c>
      <c r="Y29" s="76" t="n">
        <v>1</v>
      </c>
      <c r="Z29" s="76" t="n">
        <v>1</v>
      </c>
      <c r="AA29" s="126" t="n">
        <f aca="false">COUNTIF(P29:Z29,1)</f>
        <v>11</v>
      </c>
      <c r="AB29" s="91" t="n">
        <f aca="false">AA29/O29</f>
        <v>1</v>
      </c>
      <c r="AC29" s="79"/>
      <c r="AD29" s="19" t="str">
        <f aca="false">IF(OR(AND(E29&gt;0,AB28&gt;0),AND(E29=0,AB28=0)),"-","Что-то не так!")</f>
        <v>-</v>
      </c>
      <c r="AE29" s="115"/>
    </row>
    <row r="30" customFormat="false" ht="12.75" hidden="false" customHeight="true" outlineLevel="0" collapsed="false">
      <c r="A30" s="82" t="n">
        <v>12</v>
      </c>
      <c r="B30" s="83" t="s">
        <v>71</v>
      </c>
      <c r="C30" s="82" t="s">
        <v>22</v>
      </c>
      <c r="D30" s="84" t="s">
        <v>244</v>
      </c>
      <c r="E30" s="67" t="n">
        <f aca="false">NETWORKDAYS(Итого!C$2,Отчёт!C$2,Итого!C$3)</f>
        <v>18</v>
      </c>
      <c r="F30" s="68" t="n">
        <v>0.5</v>
      </c>
      <c r="G30" s="85" t="n">
        <v>2</v>
      </c>
      <c r="H30" s="69" t="n">
        <f aca="false">G30*F30</f>
        <v>1</v>
      </c>
      <c r="I30" s="87" t="n">
        <v>11</v>
      </c>
      <c r="J30" s="71" t="n">
        <f aca="false">H30*E30</f>
        <v>18</v>
      </c>
      <c r="K30" s="89" t="n">
        <v>130</v>
      </c>
      <c r="L30" s="141" t="n">
        <f aca="false">K30*J30</f>
        <v>2340</v>
      </c>
      <c r="M30" s="110"/>
      <c r="N30" s="140" t="n">
        <v>43185</v>
      </c>
      <c r="O30" s="144" t="n">
        <v>11</v>
      </c>
      <c r="P30" s="76" t="n">
        <v>1</v>
      </c>
      <c r="Q30" s="76" t="n">
        <v>1</v>
      </c>
      <c r="R30" s="76" t="n">
        <v>1</v>
      </c>
      <c r="S30" s="76" t="n">
        <v>1</v>
      </c>
      <c r="T30" s="76" t="n">
        <v>1</v>
      </c>
      <c r="U30" s="76" t="n">
        <v>1</v>
      </c>
      <c r="V30" s="76" t="n">
        <v>1</v>
      </c>
      <c r="W30" s="76" t="n">
        <v>1</v>
      </c>
      <c r="X30" s="76" t="n">
        <v>1</v>
      </c>
      <c r="Y30" s="76" t="n">
        <v>1</v>
      </c>
      <c r="Z30" s="76" t="n">
        <v>1</v>
      </c>
      <c r="AA30" s="126" t="n">
        <f aca="false">COUNTIF(P30:Z30,1)</f>
        <v>11</v>
      </c>
      <c r="AB30" s="91" t="n">
        <f aca="false">AA30/O30</f>
        <v>1</v>
      </c>
      <c r="AC30" s="127"/>
      <c r="AD30" s="19" t="str">
        <f aca="false">IF(OR(AND(E30&gt;0,AB29&gt;0),AND(E30=0,AB29=0)),"-","Что-то не так!")</f>
        <v>-</v>
      </c>
      <c r="AE30" s="115"/>
    </row>
    <row r="31" customFormat="false" ht="12.75" hidden="false" customHeight="true" outlineLevel="0" collapsed="false">
      <c r="A31" s="82" t="n">
        <v>13</v>
      </c>
      <c r="B31" s="83" t="s">
        <v>71</v>
      </c>
      <c r="C31" s="82" t="s">
        <v>22</v>
      </c>
      <c r="D31" s="84" t="s">
        <v>245</v>
      </c>
      <c r="E31" s="67" t="n">
        <f aca="false">NETWORKDAYS(Итого!C$2,Отчёт!C$2,Итого!C$3)</f>
        <v>18</v>
      </c>
      <c r="F31" s="68" t="n">
        <v>0.5</v>
      </c>
      <c r="G31" s="85" t="n">
        <v>2</v>
      </c>
      <c r="H31" s="69" t="n">
        <f aca="false">G31*F31</f>
        <v>1</v>
      </c>
      <c r="I31" s="87" t="n">
        <v>11</v>
      </c>
      <c r="J31" s="71" t="n">
        <f aca="false">H31*E31</f>
        <v>18</v>
      </c>
      <c r="K31" s="89" t="n">
        <v>130</v>
      </c>
      <c r="L31" s="141" t="n">
        <f aca="false">K31*J31</f>
        <v>2340</v>
      </c>
      <c r="M31" s="110"/>
      <c r="N31" s="140" t="n">
        <v>43185</v>
      </c>
      <c r="O31" s="144" t="n">
        <v>11</v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n">
        <v>1</v>
      </c>
      <c r="V31" s="76" t="n">
        <v>1</v>
      </c>
      <c r="W31" s="76" t="n">
        <v>1</v>
      </c>
      <c r="X31" s="76" t="n">
        <v>1</v>
      </c>
      <c r="Y31" s="76" t="n">
        <v>1</v>
      </c>
      <c r="Z31" s="76" t="n">
        <v>1</v>
      </c>
      <c r="AA31" s="126" t="n">
        <f aca="false">COUNTIF(P31:Z31,1)</f>
        <v>11</v>
      </c>
      <c r="AB31" s="91" t="n">
        <f aca="false">AA31/O31</f>
        <v>1</v>
      </c>
      <c r="AC31" s="79"/>
      <c r="AD31" s="19" t="str">
        <f aca="false">IF(OR(AND(E31&gt;0,AB30&gt;0),AND(E31=0,AB30=0)),"-","Что-то не так!")</f>
        <v>-</v>
      </c>
      <c r="AE31" s="115"/>
    </row>
    <row r="32" customFormat="false" ht="12.75" hidden="false" customHeight="true" outlineLevel="0" collapsed="false">
      <c r="A32" s="82" t="n">
        <v>14</v>
      </c>
      <c r="B32" s="83" t="s">
        <v>71</v>
      </c>
      <c r="C32" s="82" t="s">
        <v>22</v>
      </c>
      <c r="D32" s="84" t="s">
        <v>246</v>
      </c>
      <c r="E32" s="67" t="n">
        <f aca="false">NETWORKDAYS(Итого!C$2,Отчёт!C$2,Итого!C$3)</f>
        <v>18</v>
      </c>
      <c r="F32" s="68" t="n">
        <v>0.5</v>
      </c>
      <c r="G32" s="85" t="n">
        <v>2</v>
      </c>
      <c r="H32" s="69" t="n">
        <f aca="false">G32*F32</f>
        <v>1</v>
      </c>
      <c r="I32" s="87" t="n">
        <v>11</v>
      </c>
      <c r="J32" s="71" t="n">
        <f aca="false">H32*E32</f>
        <v>18</v>
      </c>
      <c r="K32" s="89" t="n">
        <v>130</v>
      </c>
      <c r="L32" s="141" t="n">
        <f aca="false">K32*J32</f>
        <v>2340</v>
      </c>
      <c r="M32" s="110"/>
      <c r="N32" s="140" t="n">
        <v>43185</v>
      </c>
      <c r="O32" s="144" t="n">
        <v>11</v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1</v>
      </c>
      <c r="W32" s="76" t="n">
        <v>1</v>
      </c>
      <c r="X32" s="76" t="n">
        <v>0</v>
      </c>
      <c r="Y32" s="76" t="n">
        <v>1</v>
      </c>
      <c r="Z32" s="76" t="n">
        <v>1</v>
      </c>
      <c r="AA32" s="126" t="n">
        <f aca="false">COUNTIF(P32:Z32,1)</f>
        <v>10</v>
      </c>
      <c r="AB32" s="91" t="n">
        <f aca="false">AA32/O32</f>
        <v>0.909090909090909</v>
      </c>
      <c r="AC32" s="79" t="s">
        <v>144</v>
      </c>
      <c r="AD32" s="19" t="str">
        <f aca="false">IF(OR(AND(E32&gt;0,AB31&gt;0),AND(E32=0,AB31=0)),"-","Что-то не так!")</f>
        <v>-</v>
      </c>
      <c r="AE32" s="115"/>
    </row>
    <row r="33" customFormat="false" ht="12.75" hidden="false" customHeight="true" outlineLevel="0" collapsed="false">
      <c r="B33" s="27"/>
      <c r="D33" s="45"/>
      <c r="L33" s="46" t="n">
        <f aca="false">SUM(L3:L32)</f>
        <v>69940</v>
      </c>
      <c r="M33" s="48"/>
      <c r="N33" s="48"/>
      <c r="Z33" s="19" t="s">
        <v>1</v>
      </c>
      <c r="AA33" s="105" t="n">
        <f aca="false">COUNT(N3:N18)</f>
        <v>16</v>
      </c>
      <c r="AB33" s="19"/>
      <c r="AC33" s="49"/>
    </row>
    <row r="34" customFormat="false" ht="12.75" hidden="false" customHeight="true" outlineLevel="0" collapsed="false">
      <c r="D34" s="45"/>
      <c r="Z34" s="19" t="s">
        <v>32</v>
      </c>
      <c r="AA34" s="105" t="n">
        <f aca="false">COUNT(N19:N32)</f>
        <v>14</v>
      </c>
      <c r="AC34" s="49"/>
    </row>
    <row r="35" customFormat="false" ht="19.5" hidden="false" customHeight="true" outlineLevel="0" collapsed="false">
      <c r="D35" s="45"/>
      <c r="Z35" s="19" t="s">
        <v>206</v>
      </c>
      <c r="AA35" s="19" t="n">
        <f aca="false">COUNTIF(N3:N32,"=26.03.18")</f>
        <v>30</v>
      </c>
      <c r="AC35" s="49"/>
    </row>
    <row r="36" customFormat="false" ht="12.75" hidden="false" customHeight="true" outlineLevel="0" collapsed="false"/>
  </sheetData>
  <autoFilter ref="A2:AB35"/>
  <mergeCells count="1">
    <mergeCell ref="AF1:AI1"/>
  </mergeCells>
  <conditionalFormatting sqref="AB3:AB32">
    <cfRule type="cellIs" priority="2" operator="greaterThan" aboveAverage="0" equalAverage="0" bottom="0" percent="0" rank="0" text="" dxfId="1">
      <formula>1</formula>
    </cfRule>
  </conditionalFormatting>
  <conditionalFormatting sqref="P3:Z13">
    <cfRule type="cellIs" priority="3" operator="equal" aboveAverage="0" equalAverage="0" bottom="0" percent="0" rank="0" text="" dxfId="2">
      <formula>1</formula>
    </cfRule>
  </conditionalFormatting>
  <conditionalFormatting sqref="P14:Z18">
    <cfRule type="cellIs" priority="4" operator="equal" aboveAverage="0" equalAverage="0" bottom="0" percent="0" rank="0" text="" dxfId="3">
      <formula>1</formula>
    </cfRule>
  </conditionalFormatting>
  <conditionalFormatting sqref="P19:Z32">
    <cfRule type="cellIs" priority="5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AD22" activeCellId="1" sqref="O3:O62 AD22"/>
    </sheetView>
  </sheetViews>
  <sheetFormatPr defaultRowHeight="15"/>
  <cols>
    <col collapsed="false" hidden="false" max="3" min="1" style="0" width="4.86224489795918"/>
    <col collapsed="false" hidden="false" max="4" min="4" style="0" width="37.2602040816326"/>
    <col collapsed="false" hidden="false" max="12" min="5" style="0" width="8.36734693877551"/>
    <col collapsed="false" hidden="false" max="13" min="13" style="0" width="8.10204081632653"/>
    <col collapsed="false" hidden="false" max="14" min="14" style="0" width="9.71938775510204"/>
    <col collapsed="false" hidden="false" max="30" min="15" style="0" width="8.36734693877551"/>
    <col collapsed="false" hidden="false" max="31" min="31" style="0" width="8.10204081632653"/>
    <col collapsed="false" hidden="false" max="32" min="32" style="0" width="29.8316326530612"/>
    <col collapsed="false" hidden="false" max="33" min="33" style="0" width="8.10204081632653"/>
    <col collapsed="false" hidden="false" max="34" min="34" style="0" width="2.42857142857143"/>
    <col collapsed="false" hidden="false" max="1025" min="35" style="0" width="13.3622448979592"/>
  </cols>
  <sheetData>
    <row r="1" customFormat="false" ht="12.75" hidden="false" customHeight="true" outlineLevel="0" collapsed="false">
      <c r="D1" s="45"/>
      <c r="L1" s="145" t="n">
        <f aca="false">SUM(L3:L18)</f>
        <v>46566</v>
      </c>
      <c r="AF1" s="49"/>
      <c r="AI1" s="50" t="s">
        <v>35</v>
      </c>
      <c r="AJ1" s="50"/>
      <c r="AK1" s="50"/>
      <c r="AL1" s="50"/>
    </row>
    <row r="2" customFormat="false" ht="102" hidden="false" customHeight="false" outlineLevel="0" collapsed="false">
      <c r="A2" s="146" t="s">
        <v>36</v>
      </c>
      <c r="B2" s="147" t="s">
        <v>37</v>
      </c>
      <c r="C2" s="148" t="s">
        <v>38</v>
      </c>
      <c r="D2" s="149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114" t="s">
        <v>48</v>
      </c>
      <c r="N2" s="114" t="s">
        <v>31</v>
      </c>
      <c r="O2" s="56" t="s">
        <v>49</v>
      </c>
      <c r="P2" s="59" t="s">
        <v>247</v>
      </c>
      <c r="Q2" s="59" t="s">
        <v>248</v>
      </c>
      <c r="R2" s="59" t="s">
        <v>249</v>
      </c>
      <c r="S2" s="59" t="s">
        <v>250</v>
      </c>
      <c r="T2" s="59" t="s">
        <v>251</v>
      </c>
      <c r="U2" s="59" t="s">
        <v>252</v>
      </c>
      <c r="V2" s="59" t="s">
        <v>253</v>
      </c>
      <c r="W2" s="59" t="s">
        <v>254</v>
      </c>
      <c r="X2" s="59" t="s">
        <v>255</v>
      </c>
      <c r="Y2" s="59" t="s">
        <v>256</v>
      </c>
      <c r="Z2" s="59" t="s">
        <v>257</v>
      </c>
      <c r="AA2" s="59" t="s">
        <v>258</v>
      </c>
      <c r="AB2" s="59" t="s">
        <v>259</v>
      </c>
      <c r="AC2" s="59" t="s">
        <v>260</v>
      </c>
      <c r="AD2" s="56" t="s">
        <v>64</v>
      </c>
      <c r="AE2" s="59" t="s">
        <v>5</v>
      </c>
      <c r="AF2" s="56" t="s">
        <v>65</v>
      </c>
      <c r="AG2" s="45" t="s">
        <v>66</v>
      </c>
      <c r="AH2" s="115"/>
      <c r="AI2" s="116" t="s">
        <v>67</v>
      </c>
      <c r="AJ2" s="117" t="s">
        <v>68</v>
      </c>
      <c r="AK2" s="116" t="s">
        <v>69</v>
      </c>
      <c r="AL2" s="118" t="s">
        <v>70</v>
      </c>
    </row>
    <row r="3" customFormat="false" ht="12.75" hidden="false" customHeight="true" outlineLevel="0" collapsed="false">
      <c r="A3" s="51"/>
      <c r="B3" s="150"/>
      <c r="C3" s="150" t="s">
        <v>1</v>
      </c>
      <c r="D3" s="119" t="s">
        <v>261</v>
      </c>
      <c r="E3" s="151" t="n">
        <f aca="false">NETWORKDAYS(Итого!C$2,Отчёт!C$2,Итого!C$3)</f>
        <v>18</v>
      </c>
      <c r="F3" s="152" t="n">
        <v>0.65</v>
      </c>
      <c r="G3" s="67" t="n">
        <v>2</v>
      </c>
      <c r="H3" s="69" t="n">
        <f aca="false">G3*F3</f>
        <v>1.3</v>
      </c>
      <c r="I3" s="70" t="n">
        <v>5</v>
      </c>
      <c r="J3" s="71" t="n">
        <f aca="false">H3*E3</f>
        <v>23.4</v>
      </c>
      <c r="K3" s="72" t="n">
        <v>130</v>
      </c>
      <c r="L3" s="73" t="n">
        <f aca="false">K3*J3</f>
        <v>3042</v>
      </c>
      <c r="M3" s="150"/>
      <c r="N3" s="153" t="n">
        <v>43185</v>
      </c>
      <c r="O3" s="150" t="n">
        <f aca="false">14-COUNTIF(P3:AC3, "х")</f>
        <v>12</v>
      </c>
      <c r="P3" s="154" t="n">
        <v>1</v>
      </c>
      <c r="Q3" s="154" t="n">
        <v>1</v>
      </c>
      <c r="R3" s="154" t="n">
        <v>1</v>
      </c>
      <c r="S3" s="154" t="n">
        <v>1</v>
      </c>
      <c r="T3" s="154" t="n">
        <v>1</v>
      </c>
      <c r="U3" s="154" t="n">
        <v>1</v>
      </c>
      <c r="V3" s="154" t="n">
        <v>1</v>
      </c>
      <c r="W3" s="154" t="n">
        <v>1</v>
      </c>
      <c r="X3" s="154" t="n">
        <v>1</v>
      </c>
      <c r="Y3" s="154" t="n">
        <v>1</v>
      </c>
      <c r="Z3" s="154" t="n">
        <v>0</v>
      </c>
      <c r="AA3" s="154" t="n">
        <v>1</v>
      </c>
      <c r="AB3" s="154" t="s">
        <v>74</v>
      </c>
      <c r="AC3" s="154" t="s">
        <v>74</v>
      </c>
      <c r="AD3" s="150" t="n">
        <f aca="false">COUNTIF(P3:AC3, "=1")</f>
        <v>11</v>
      </c>
      <c r="AE3" s="78" t="n">
        <f aca="false">AD3/O3</f>
        <v>0.916666666666667</v>
      </c>
      <c r="AF3" s="127" t="s">
        <v>262</v>
      </c>
      <c r="AG3" s="19" t="str">
        <f aca="false">IF(OR(AND(E3&gt;0,AE3&gt;0),AND(E3=0,AE3=0)),"-","Что-то не так!")</f>
        <v>-</v>
      </c>
      <c r="AH3" s="115"/>
    </row>
    <row r="4" customFormat="false" ht="12.75" hidden="false" customHeight="true" outlineLevel="0" collapsed="false">
      <c r="A4" s="51"/>
      <c r="B4" s="51"/>
      <c r="C4" s="51" t="s">
        <v>1</v>
      </c>
      <c r="D4" s="128" t="s">
        <v>263</v>
      </c>
      <c r="E4" s="151" t="n">
        <f aca="false">NETWORKDAYS(Итого!C$2,Отчёт!C$2,Итого!C$3)</f>
        <v>18</v>
      </c>
      <c r="F4" s="152" t="n">
        <v>0.65</v>
      </c>
      <c r="G4" s="85" t="n">
        <v>2</v>
      </c>
      <c r="H4" s="86" t="n">
        <f aca="false">G4*F4</f>
        <v>1.3</v>
      </c>
      <c r="I4" s="87" t="n">
        <v>5</v>
      </c>
      <c r="J4" s="88" t="n">
        <f aca="false">H4*E4</f>
        <v>23.4</v>
      </c>
      <c r="K4" s="89" t="n">
        <v>130</v>
      </c>
      <c r="L4" s="90" t="n">
        <f aca="false">K4*J4</f>
        <v>3042</v>
      </c>
      <c r="M4" s="51"/>
      <c r="N4" s="153" t="n">
        <v>43185</v>
      </c>
      <c r="O4" s="150" t="n">
        <f aca="false">14-COUNTIF(P4:AC4, "х")</f>
        <v>9</v>
      </c>
      <c r="P4" s="154" t="n">
        <v>1</v>
      </c>
      <c r="Q4" s="154" t="n">
        <v>1</v>
      </c>
      <c r="R4" s="154" t="n">
        <v>1</v>
      </c>
      <c r="S4" s="154" t="n">
        <v>1</v>
      </c>
      <c r="T4" s="154" t="n">
        <v>1</v>
      </c>
      <c r="U4" s="154" t="s">
        <v>74</v>
      </c>
      <c r="V4" s="154" t="s">
        <v>74</v>
      </c>
      <c r="W4" s="154" t="s">
        <v>74</v>
      </c>
      <c r="X4" s="154" t="s">
        <v>74</v>
      </c>
      <c r="Y4" s="154" t="s">
        <v>74</v>
      </c>
      <c r="Z4" s="154" t="n">
        <v>1</v>
      </c>
      <c r="AA4" s="154" t="n">
        <v>1</v>
      </c>
      <c r="AB4" s="154" t="n">
        <v>1</v>
      </c>
      <c r="AC4" s="154" t="n">
        <v>0</v>
      </c>
      <c r="AD4" s="150" t="n">
        <f aca="false">COUNTIF(P4:AC4, "=1")</f>
        <v>8</v>
      </c>
      <c r="AE4" s="91" t="n">
        <f aca="false">AD4/O4</f>
        <v>0.888888888888889</v>
      </c>
      <c r="AF4" s="127" t="s">
        <v>262</v>
      </c>
      <c r="AG4" s="19" t="str">
        <f aca="false">IF(OR(AND(E4&gt;0,AE4&gt;0),AND(E4=0,AE4=0)),"-","Что-то не так!")</f>
        <v>-</v>
      </c>
      <c r="AH4" s="115"/>
    </row>
    <row r="5" customFormat="false" ht="12.75" hidden="false" customHeight="true" outlineLevel="0" collapsed="false">
      <c r="A5" s="51"/>
      <c r="B5" s="51"/>
      <c r="C5" s="51" t="s">
        <v>1</v>
      </c>
      <c r="D5" s="128" t="s">
        <v>264</v>
      </c>
      <c r="E5" s="151" t="n">
        <f aca="false">NETWORKDAYS(Итого!C$2,Отчёт!C$2,Итого!C$3)</f>
        <v>18</v>
      </c>
      <c r="F5" s="152" t="n">
        <v>0.65</v>
      </c>
      <c r="G5" s="85" t="n">
        <v>2</v>
      </c>
      <c r="H5" s="86" t="n">
        <f aca="false">G5*F5</f>
        <v>1.3</v>
      </c>
      <c r="I5" s="87" t="n">
        <v>5</v>
      </c>
      <c r="J5" s="88" t="n">
        <f aca="false">H5*E5</f>
        <v>23.4</v>
      </c>
      <c r="K5" s="89" t="n">
        <v>130</v>
      </c>
      <c r="L5" s="90" t="n">
        <f aca="false">K5*J5</f>
        <v>3042</v>
      </c>
      <c r="M5" s="51"/>
      <c r="N5" s="153" t="n">
        <v>43185</v>
      </c>
      <c r="O5" s="150" t="n">
        <f aca="false">14-COUNTIF(P5:AC5, "х")</f>
        <v>14</v>
      </c>
      <c r="P5" s="154" t="n">
        <v>1</v>
      </c>
      <c r="Q5" s="154" t="n">
        <v>1</v>
      </c>
      <c r="R5" s="154" t="n">
        <v>1</v>
      </c>
      <c r="S5" s="154" t="n">
        <v>1</v>
      </c>
      <c r="T5" s="154" t="n">
        <v>1</v>
      </c>
      <c r="U5" s="154" t="n">
        <v>0</v>
      </c>
      <c r="V5" s="154" t="n">
        <v>1</v>
      </c>
      <c r="W5" s="154" t="n">
        <v>0</v>
      </c>
      <c r="X5" s="154" t="n">
        <v>0</v>
      </c>
      <c r="Y5" s="154" t="n">
        <v>0</v>
      </c>
      <c r="Z5" s="154" t="n">
        <v>1</v>
      </c>
      <c r="AA5" s="154" t="n">
        <v>1</v>
      </c>
      <c r="AB5" s="154" t="n">
        <v>1</v>
      </c>
      <c r="AC5" s="154" t="n">
        <v>1</v>
      </c>
      <c r="AD5" s="150" t="n">
        <f aca="false">COUNTIF(P5:AC5, "=1")</f>
        <v>10</v>
      </c>
      <c r="AE5" s="91" t="n">
        <f aca="false">AD5/O5</f>
        <v>0.714285714285714</v>
      </c>
      <c r="AF5" s="127" t="s">
        <v>192</v>
      </c>
      <c r="AG5" s="19" t="str">
        <f aca="false">IF(OR(AND(E5&gt;0,AE5&gt;0),AND(E5=0,AE5=0)),"-","Что-то не так!")</f>
        <v>-</v>
      </c>
      <c r="AH5" s="115"/>
    </row>
    <row r="6" customFormat="false" ht="12.75" hidden="false" customHeight="true" outlineLevel="0" collapsed="false">
      <c r="A6" s="51"/>
      <c r="B6" s="51"/>
      <c r="C6" s="51" t="s">
        <v>1</v>
      </c>
      <c r="D6" s="128" t="s">
        <v>265</v>
      </c>
      <c r="E6" s="151" t="n">
        <f aca="false">NETWORKDAYS(Итого!C$2,Отчёт!C$2,Итого!C$3)</f>
        <v>18</v>
      </c>
      <c r="F6" s="152" t="n">
        <v>0.65</v>
      </c>
      <c r="G6" s="85" t="n">
        <v>2</v>
      </c>
      <c r="H6" s="86" t="n">
        <f aca="false">G6*F6</f>
        <v>1.3</v>
      </c>
      <c r="I6" s="87" t="n">
        <v>5</v>
      </c>
      <c r="J6" s="88" t="n">
        <f aca="false">H6*E6</f>
        <v>23.4</v>
      </c>
      <c r="K6" s="89" t="n">
        <v>130</v>
      </c>
      <c r="L6" s="90" t="n">
        <f aca="false">K6*J6</f>
        <v>3042</v>
      </c>
      <c r="M6" s="51"/>
      <c r="N6" s="153" t="n">
        <v>43185</v>
      </c>
      <c r="O6" s="150" t="n">
        <f aca="false">14-COUNTIF(P6:AC6, "х")</f>
        <v>12</v>
      </c>
      <c r="P6" s="154" t="n">
        <v>1</v>
      </c>
      <c r="Q6" s="154" t="n">
        <v>1</v>
      </c>
      <c r="R6" s="154" t="n">
        <v>1</v>
      </c>
      <c r="S6" s="154" t="n">
        <v>1</v>
      </c>
      <c r="T6" s="154" t="n">
        <v>1</v>
      </c>
      <c r="U6" s="154" t="n">
        <v>1</v>
      </c>
      <c r="V6" s="154" t="n">
        <v>1</v>
      </c>
      <c r="W6" s="154" t="n">
        <v>1</v>
      </c>
      <c r="X6" s="154" t="n">
        <v>1</v>
      </c>
      <c r="Y6" s="154" t="n">
        <v>1</v>
      </c>
      <c r="Z6" s="154" t="n">
        <v>0</v>
      </c>
      <c r="AA6" s="154" t="n">
        <v>0</v>
      </c>
      <c r="AB6" s="154" t="s">
        <v>74</v>
      </c>
      <c r="AC6" s="154" t="s">
        <v>74</v>
      </c>
      <c r="AD6" s="150" t="n">
        <f aca="false">COUNTIF(P6:AC6, "=1")</f>
        <v>10</v>
      </c>
      <c r="AE6" s="91" t="n">
        <f aca="false">AD6/O6</f>
        <v>0.833333333333333</v>
      </c>
      <c r="AF6" s="79" t="s">
        <v>78</v>
      </c>
      <c r="AG6" s="19" t="str">
        <f aca="false">IF(OR(AND(E6&gt;0,AE6&gt;0),AND(E6=0,AE6=0)),"-","Что-то не так!")</f>
        <v>-</v>
      </c>
      <c r="AH6" s="115"/>
    </row>
    <row r="7" customFormat="false" ht="12.75" hidden="false" customHeight="true" outlineLevel="0" collapsed="false">
      <c r="A7" s="51"/>
      <c r="B7" s="51"/>
      <c r="C7" s="51" t="s">
        <v>1</v>
      </c>
      <c r="D7" s="128" t="s">
        <v>266</v>
      </c>
      <c r="E7" s="151" t="n">
        <f aca="false">NETWORKDAYS(Итого!C$2,Отчёт!C$2,Итого!C$3)</f>
        <v>18</v>
      </c>
      <c r="F7" s="152" t="n">
        <v>0.65</v>
      </c>
      <c r="G7" s="85" t="n">
        <v>2</v>
      </c>
      <c r="H7" s="86" t="n">
        <f aca="false">G7*F7</f>
        <v>1.3</v>
      </c>
      <c r="I7" s="87" t="n">
        <v>5</v>
      </c>
      <c r="J7" s="88" t="n">
        <f aca="false">H7*E7</f>
        <v>23.4</v>
      </c>
      <c r="K7" s="89" t="n">
        <v>130</v>
      </c>
      <c r="L7" s="90" t="n">
        <f aca="false">K7*J7</f>
        <v>3042</v>
      </c>
      <c r="M7" s="51"/>
      <c r="N7" s="153" t="n">
        <v>43185</v>
      </c>
      <c r="O7" s="150" t="n">
        <f aca="false">14-COUNTIF(P7:AC7, "х")</f>
        <v>7</v>
      </c>
      <c r="P7" s="154" t="n">
        <v>1</v>
      </c>
      <c r="Q7" s="154" t="n">
        <v>1</v>
      </c>
      <c r="R7" s="154" t="n">
        <v>1</v>
      </c>
      <c r="S7" s="154" t="n">
        <v>1</v>
      </c>
      <c r="T7" s="154" t="n">
        <v>1</v>
      </c>
      <c r="U7" s="154" t="s">
        <v>74</v>
      </c>
      <c r="V7" s="154" t="s">
        <v>74</v>
      </c>
      <c r="W7" s="154" t="s">
        <v>74</v>
      </c>
      <c r="X7" s="154" t="s">
        <v>74</v>
      </c>
      <c r="Y7" s="154" t="s">
        <v>74</v>
      </c>
      <c r="Z7" s="154" t="n">
        <v>0</v>
      </c>
      <c r="AA7" s="154" t="n">
        <v>0</v>
      </c>
      <c r="AB7" s="154" t="s">
        <v>74</v>
      </c>
      <c r="AC7" s="154" t="s">
        <v>74</v>
      </c>
      <c r="AD7" s="150" t="n">
        <f aca="false">COUNTIF(P7:AC7, "=1")</f>
        <v>5</v>
      </c>
      <c r="AE7" s="91" t="n">
        <f aca="false">AD7/O7</f>
        <v>0.714285714285714</v>
      </c>
      <c r="AF7" s="79" t="s">
        <v>78</v>
      </c>
      <c r="AG7" s="19" t="str">
        <f aca="false">IF(OR(AND(E7&gt;0,AE7&gt;0),AND(E7=0,AE7=0)),"-","Что-то не так!")</f>
        <v>-</v>
      </c>
      <c r="AH7" s="115"/>
    </row>
    <row r="8" customFormat="false" ht="12.75" hidden="false" customHeight="true" outlineLevel="0" collapsed="false">
      <c r="A8" s="51"/>
      <c r="B8" s="51"/>
      <c r="C8" s="51" t="s">
        <v>1</v>
      </c>
      <c r="D8" s="128" t="s">
        <v>267</v>
      </c>
      <c r="E8" s="151" t="n">
        <f aca="false">NETWORKDAYS(Итого!C$2,Отчёт!C$2,Итого!C$3)</f>
        <v>18</v>
      </c>
      <c r="F8" s="152" t="n">
        <v>0.65</v>
      </c>
      <c r="G8" s="85" t="n">
        <v>2</v>
      </c>
      <c r="H8" s="86" t="n">
        <f aca="false">G8*F8</f>
        <v>1.3</v>
      </c>
      <c r="I8" s="87" t="n">
        <v>5</v>
      </c>
      <c r="J8" s="88" t="n">
        <f aca="false">H8*E8</f>
        <v>23.4</v>
      </c>
      <c r="K8" s="89" t="n">
        <v>130</v>
      </c>
      <c r="L8" s="90" t="n">
        <f aca="false">K8*J8</f>
        <v>3042</v>
      </c>
      <c r="M8" s="51"/>
      <c r="N8" s="153" t="n">
        <v>43185</v>
      </c>
      <c r="O8" s="150" t="n">
        <f aca="false">14-COUNTIF(P8:AC8, "х")</f>
        <v>14</v>
      </c>
      <c r="P8" s="154" t="n">
        <v>1</v>
      </c>
      <c r="Q8" s="154" t="n">
        <v>1</v>
      </c>
      <c r="R8" s="154" t="n">
        <v>1</v>
      </c>
      <c r="S8" s="154" t="n">
        <v>1</v>
      </c>
      <c r="T8" s="154" t="n">
        <v>1</v>
      </c>
      <c r="U8" s="154" t="n">
        <v>1</v>
      </c>
      <c r="V8" s="154" t="n">
        <v>1</v>
      </c>
      <c r="W8" s="154" t="n">
        <v>0</v>
      </c>
      <c r="X8" s="154" t="n">
        <v>0</v>
      </c>
      <c r="Y8" s="154" t="n">
        <v>0</v>
      </c>
      <c r="Z8" s="154" t="n">
        <v>1</v>
      </c>
      <c r="AA8" s="154" t="n">
        <v>1</v>
      </c>
      <c r="AB8" s="154" t="n">
        <v>1</v>
      </c>
      <c r="AC8" s="154" t="n">
        <v>1</v>
      </c>
      <c r="AD8" s="150" t="n">
        <f aca="false">COUNTIF(P8:AC8, "=1")</f>
        <v>11</v>
      </c>
      <c r="AE8" s="91" t="n">
        <f aca="false">AD8/O8</f>
        <v>0.785714285714286</v>
      </c>
      <c r="AF8" s="79" t="s">
        <v>141</v>
      </c>
      <c r="AG8" s="19" t="str">
        <f aca="false">IF(OR(AND(E8&gt;0,AE8&gt;0),AND(E8=0,AE8=0)),"-","Что-то не так!")</f>
        <v>-</v>
      </c>
      <c r="AH8" s="115"/>
    </row>
    <row r="9" customFormat="false" ht="12.75" hidden="false" customHeight="true" outlineLevel="0" collapsed="false">
      <c r="A9" s="51"/>
      <c r="B9" s="51"/>
      <c r="C9" s="51" t="s">
        <v>1</v>
      </c>
      <c r="D9" s="128" t="s">
        <v>268</v>
      </c>
      <c r="E9" s="151" t="n">
        <f aca="false">NETWORKDAYS(Итого!C$2,Отчёт!C$2,Итого!C$3)</f>
        <v>18</v>
      </c>
      <c r="F9" s="152" t="n">
        <v>0.65</v>
      </c>
      <c r="G9" s="85" t="n">
        <v>2</v>
      </c>
      <c r="H9" s="86" t="n">
        <f aca="false">G9*F9</f>
        <v>1.3</v>
      </c>
      <c r="I9" s="87" t="n">
        <v>5</v>
      </c>
      <c r="J9" s="88" t="n">
        <f aca="false">H9*E9</f>
        <v>23.4</v>
      </c>
      <c r="K9" s="89" t="n">
        <v>130</v>
      </c>
      <c r="L9" s="90" t="n">
        <f aca="false">K9*J9</f>
        <v>3042</v>
      </c>
      <c r="M9" s="51"/>
      <c r="N9" s="153" t="n">
        <v>43185</v>
      </c>
      <c r="O9" s="150" t="n">
        <f aca="false">14-COUNTIF(P9:AC9, "х")</f>
        <v>14</v>
      </c>
      <c r="P9" s="154" t="n">
        <v>1</v>
      </c>
      <c r="Q9" s="154" t="n">
        <v>0</v>
      </c>
      <c r="R9" s="154" t="n">
        <v>1</v>
      </c>
      <c r="S9" s="154" t="n">
        <v>1</v>
      </c>
      <c r="T9" s="154" t="n">
        <v>1</v>
      </c>
      <c r="U9" s="154" t="n">
        <v>1</v>
      </c>
      <c r="V9" s="154" t="n">
        <v>1</v>
      </c>
      <c r="W9" s="154" t="n">
        <v>1</v>
      </c>
      <c r="X9" s="154" t="n">
        <v>1</v>
      </c>
      <c r="Y9" s="154" t="n">
        <v>1</v>
      </c>
      <c r="Z9" s="154" t="n">
        <v>1</v>
      </c>
      <c r="AA9" s="154" t="n">
        <v>1</v>
      </c>
      <c r="AB9" s="154" t="n">
        <v>1</v>
      </c>
      <c r="AC9" s="154" t="n">
        <v>1</v>
      </c>
      <c r="AD9" s="150" t="n">
        <f aca="false">COUNTIF(P9:AC9, "=1")</f>
        <v>13</v>
      </c>
      <c r="AE9" s="91" t="n">
        <f aca="false">AD9/O9</f>
        <v>0.928571428571429</v>
      </c>
      <c r="AF9" s="127" t="s">
        <v>269</v>
      </c>
      <c r="AG9" s="19" t="str">
        <f aca="false">IF(OR(AND(E9&gt;0,AE9&gt;0),AND(E9=0,AE9=0)),"-","Что-то не так!")</f>
        <v>-</v>
      </c>
      <c r="AH9" s="115"/>
    </row>
    <row r="10" customFormat="false" ht="12.75" hidden="false" customHeight="true" outlineLevel="0" collapsed="false">
      <c r="A10" s="51"/>
      <c r="B10" s="51"/>
      <c r="C10" s="51" t="s">
        <v>270</v>
      </c>
      <c r="D10" s="128" t="s">
        <v>271</v>
      </c>
      <c r="E10" s="151" t="n">
        <f aca="false">NETWORKDAYS(Итого!C$2,Отчёт!C$2,Итого!C$3)</f>
        <v>18</v>
      </c>
      <c r="F10" s="152" t="n">
        <v>0.65</v>
      </c>
      <c r="G10" s="85" t="n">
        <v>2</v>
      </c>
      <c r="H10" s="86" t="n">
        <f aca="false">G10*F10</f>
        <v>1.3</v>
      </c>
      <c r="I10" s="87" t="n">
        <v>5</v>
      </c>
      <c r="J10" s="88" t="n">
        <f aca="false">H10*E10</f>
        <v>23.4</v>
      </c>
      <c r="K10" s="89" t="n">
        <v>130</v>
      </c>
      <c r="L10" s="90" t="n">
        <f aca="false">K10*J10</f>
        <v>3042</v>
      </c>
      <c r="M10" s="51"/>
      <c r="N10" s="153" t="n">
        <v>43185</v>
      </c>
      <c r="O10" s="150" t="n">
        <f aca="false">14-COUNTIF(P10:AC10, "х")</f>
        <v>12</v>
      </c>
      <c r="P10" s="154" t="n">
        <v>0</v>
      </c>
      <c r="Q10" s="154" t="n">
        <v>1</v>
      </c>
      <c r="R10" s="154" t="n">
        <v>1</v>
      </c>
      <c r="S10" s="154" t="n">
        <v>1</v>
      </c>
      <c r="T10" s="154" t="n">
        <v>1</v>
      </c>
      <c r="U10" s="154" t="n">
        <v>1</v>
      </c>
      <c r="V10" s="154" t="n">
        <v>1</v>
      </c>
      <c r="W10" s="154" t="n">
        <v>1</v>
      </c>
      <c r="X10" s="154" t="n">
        <v>1</v>
      </c>
      <c r="Y10" s="154" t="n">
        <v>1</v>
      </c>
      <c r="Z10" s="154" t="n">
        <v>0</v>
      </c>
      <c r="AA10" s="154" t="n">
        <v>1</v>
      </c>
      <c r="AB10" s="154" t="s">
        <v>74</v>
      </c>
      <c r="AC10" s="154" t="s">
        <v>74</v>
      </c>
      <c r="AD10" s="150" t="n">
        <f aca="false">COUNTIF(P10:AC10, "=1")</f>
        <v>10</v>
      </c>
      <c r="AE10" s="91" t="n">
        <f aca="false">AD10/O10</f>
        <v>0.833333333333333</v>
      </c>
      <c r="AF10" s="127" t="s">
        <v>262</v>
      </c>
      <c r="AG10" s="19" t="str">
        <f aca="false">IF(OR(AND(E10&gt;0,AE10&gt;0),AND(E10=0,AE10=0)),"-","Что-то не так!")</f>
        <v>-</v>
      </c>
      <c r="AH10" s="115"/>
    </row>
    <row r="11" customFormat="false" ht="12.75" hidden="false" customHeight="true" outlineLevel="0" collapsed="false">
      <c r="A11" s="51"/>
      <c r="B11" s="51"/>
      <c r="C11" s="51" t="s">
        <v>272</v>
      </c>
      <c r="D11" s="128" t="s">
        <v>273</v>
      </c>
      <c r="E11" s="151" t="n">
        <f aca="false">NETWORKDAYS(Итого!C$2,Отчёт!C$2,Итого!C$3)</f>
        <v>18</v>
      </c>
      <c r="F11" s="152" t="n">
        <v>0.65</v>
      </c>
      <c r="G11" s="85" t="n">
        <v>2</v>
      </c>
      <c r="H11" s="86" t="n">
        <f aca="false">G11*F11</f>
        <v>1.3</v>
      </c>
      <c r="I11" s="87" t="n">
        <v>5</v>
      </c>
      <c r="J11" s="88" t="n">
        <f aca="false">H11*E11</f>
        <v>23.4</v>
      </c>
      <c r="K11" s="89" t="n">
        <v>130</v>
      </c>
      <c r="L11" s="90" t="n">
        <f aca="false">K11*J11</f>
        <v>3042</v>
      </c>
      <c r="M11" s="51"/>
      <c r="N11" s="153" t="n">
        <v>43185</v>
      </c>
      <c r="O11" s="150" t="n">
        <f aca="false">14-COUNTIF(P11:AC11, "х")</f>
        <v>9</v>
      </c>
      <c r="P11" s="154" t="n">
        <v>1</v>
      </c>
      <c r="Q11" s="154" t="n">
        <v>1</v>
      </c>
      <c r="R11" s="154" t="n">
        <v>1</v>
      </c>
      <c r="S11" s="154" t="n">
        <v>1</v>
      </c>
      <c r="T11" s="154" t="n">
        <v>1</v>
      </c>
      <c r="U11" s="154" t="s">
        <v>74</v>
      </c>
      <c r="V11" s="154" t="s">
        <v>74</v>
      </c>
      <c r="W11" s="154" t="s">
        <v>74</v>
      </c>
      <c r="X11" s="154" t="s">
        <v>74</v>
      </c>
      <c r="Y11" s="154" t="s">
        <v>74</v>
      </c>
      <c r="Z11" s="154" t="n">
        <v>0</v>
      </c>
      <c r="AA11" s="154" t="n">
        <v>0</v>
      </c>
      <c r="AB11" s="154" t="n">
        <v>1</v>
      </c>
      <c r="AC11" s="154" t="n">
        <v>1</v>
      </c>
      <c r="AD11" s="150" t="n">
        <f aca="false">COUNTIF(P11:AC11, "=1")</f>
        <v>7</v>
      </c>
      <c r="AE11" s="91" t="n">
        <f aca="false">AD11/O11</f>
        <v>0.777777777777778</v>
      </c>
      <c r="AF11" s="79" t="s">
        <v>78</v>
      </c>
      <c r="AG11" s="19" t="str">
        <f aca="false">IF(OR(AND(E11&gt;0,AE11&gt;0),AND(E11=0,AE11=0)),"-","Что-то не так!")</f>
        <v>-</v>
      </c>
      <c r="AH11" s="115"/>
    </row>
    <row r="12" customFormat="false" ht="12.75" hidden="false" customHeight="true" outlineLevel="0" collapsed="false">
      <c r="A12" s="51"/>
      <c r="B12" s="51"/>
      <c r="C12" s="51" t="s">
        <v>274</v>
      </c>
      <c r="D12" s="128" t="s">
        <v>275</v>
      </c>
      <c r="E12" s="151" t="n">
        <f aca="false">NETWORKDAYS(Итого!C$2,Отчёт!C$2,Итого!C$3)</f>
        <v>18</v>
      </c>
      <c r="F12" s="152" t="n">
        <v>0.65</v>
      </c>
      <c r="G12" s="85" t="n">
        <v>2</v>
      </c>
      <c r="H12" s="86" t="n">
        <f aca="false">G12*F12</f>
        <v>1.3</v>
      </c>
      <c r="I12" s="87" t="n">
        <v>5</v>
      </c>
      <c r="J12" s="88" t="n">
        <f aca="false">H12*E12</f>
        <v>23.4</v>
      </c>
      <c r="K12" s="89" t="n">
        <v>130</v>
      </c>
      <c r="L12" s="90" t="n">
        <f aca="false">K12*J12</f>
        <v>3042</v>
      </c>
      <c r="M12" s="51"/>
      <c r="N12" s="153" t="n">
        <v>43185</v>
      </c>
      <c r="O12" s="150" t="n">
        <f aca="false">14-COUNTIF(P12:AC12, "х")</f>
        <v>14</v>
      </c>
      <c r="P12" s="154" t="n">
        <v>1</v>
      </c>
      <c r="Q12" s="154" t="n">
        <v>1</v>
      </c>
      <c r="R12" s="154" t="n">
        <v>1</v>
      </c>
      <c r="S12" s="154" t="n">
        <v>1</v>
      </c>
      <c r="T12" s="154" t="n">
        <v>1</v>
      </c>
      <c r="U12" s="154" t="n">
        <v>1</v>
      </c>
      <c r="V12" s="154" t="n">
        <v>1</v>
      </c>
      <c r="W12" s="154" t="n">
        <v>1</v>
      </c>
      <c r="X12" s="154" t="n">
        <v>1</v>
      </c>
      <c r="Y12" s="154" t="n">
        <v>1</v>
      </c>
      <c r="Z12" s="154" t="n">
        <v>1</v>
      </c>
      <c r="AA12" s="154" t="n">
        <v>1</v>
      </c>
      <c r="AB12" s="154" t="n">
        <v>1</v>
      </c>
      <c r="AC12" s="154" t="n">
        <v>1</v>
      </c>
      <c r="AD12" s="150" t="n">
        <f aca="false">COUNTIF(P12:AC12, "=1")</f>
        <v>14</v>
      </c>
      <c r="AE12" s="91" t="n">
        <f aca="false">AD12/O12</f>
        <v>1</v>
      </c>
      <c r="AF12" s="79"/>
      <c r="AG12" s="19" t="str">
        <f aca="false">IF(OR(AND(E12&gt;0,AE12&gt;0),AND(E12=0,AE12=0)),"-","Что-то не так!")</f>
        <v>-</v>
      </c>
      <c r="AH12" s="115"/>
    </row>
    <row r="13" customFormat="false" ht="12.75" hidden="false" customHeight="true" outlineLevel="0" collapsed="false">
      <c r="A13" s="51"/>
      <c r="B13" s="51"/>
      <c r="C13" s="51" t="s">
        <v>1</v>
      </c>
      <c r="D13" s="51" t="s">
        <v>276</v>
      </c>
      <c r="E13" s="151" t="n">
        <f aca="false">NETWORKDAYS(Итого!C$2,Отчёт!C$2,Итого!C$3)</f>
        <v>18</v>
      </c>
      <c r="F13" s="152" t="n">
        <v>0.65</v>
      </c>
      <c r="G13" s="85" t="n">
        <v>2</v>
      </c>
      <c r="H13" s="86" t="n">
        <f aca="false">G13*F13</f>
        <v>1.3</v>
      </c>
      <c r="I13" s="87" t="n">
        <v>6</v>
      </c>
      <c r="J13" s="88" t="n">
        <f aca="false">H13*E13</f>
        <v>23.4</v>
      </c>
      <c r="K13" s="89" t="n">
        <v>130</v>
      </c>
      <c r="L13" s="90" t="n">
        <f aca="false">K13*J13</f>
        <v>3042</v>
      </c>
      <c r="M13" s="51"/>
      <c r="N13" s="153" t="n">
        <v>43185</v>
      </c>
      <c r="O13" s="150" t="n">
        <f aca="false">14-COUNTIF(P13:AC13, "х")</f>
        <v>14</v>
      </c>
      <c r="P13" s="154" t="n">
        <v>1</v>
      </c>
      <c r="Q13" s="154" t="n">
        <v>1</v>
      </c>
      <c r="R13" s="154" t="n">
        <v>1</v>
      </c>
      <c r="S13" s="154" t="n">
        <v>1</v>
      </c>
      <c r="T13" s="154" t="n">
        <v>1</v>
      </c>
      <c r="U13" s="154" t="n">
        <v>1</v>
      </c>
      <c r="V13" s="154" t="n">
        <v>1</v>
      </c>
      <c r="W13" s="154" t="n">
        <v>1</v>
      </c>
      <c r="X13" s="154" t="n">
        <v>1</v>
      </c>
      <c r="Y13" s="154" t="n">
        <v>1</v>
      </c>
      <c r="Z13" s="154" t="n">
        <v>1</v>
      </c>
      <c r="AA13" s="154" t="n">
        <v>1</v>
      </c>
      <c r="AB13" s="154" t="n">
        <v>1</v>
      </c>
      <c r="AC13" s="154" t="n">
        <v>1</v>
      </c>
      <c r="AD13" s="150" t="n">
        <f aca="false">COUNTIF(P13:AC13, "=1")</f>
        <v>14</v>
      </c>
      <c r="AE13" s="91" t="n">
        <f aca="false">AD13/O13</f>
        <v>1</v>
      </c>
      <c r="AF13" s="127"/>
      <c r="AG13" s="19" t="str">
        <f aca="false">IF(OR(AND(E13&gt;0,AE13&gt;0),AND(E13=0,AE13=0)),"-","Что-то не так!")</f>
        <v>-</v>
      </c>
      <c r="AH13" s="115"/>
    </row>
    <row r="14" customFormat="false" ht="12.75" hidden="false" customHeight="true" outlineLevel="0" collapsed="false">
      <c r="A14" s="51"/>
      <c r="B14" s="51"/>
      <c r="C14" s="51" t="s">
        <v>277</v>
      </c>
      <c r="D14" s="51" t="s">
        <v>278</v>
      </c>
      <c r="E14" s="151" t="n">
        <f aca="false">NETWORKDAYS(Итого!C$2,Отчёт!C$2,Итого!C$3)</f>
        <v>18</v>
      </c>
      <c r="F14" s="152" t="n">
        <v>0.65</v>
      </c>
      <c r="G14" s="85" t="n">
        <v>2</v>
      </c>
      <c r="H14" s="86" t="n">
        <f aca="false">G14*F14</f>
        <v>1.3</v>
      </c>
      <c r="I14" s="87" t="n">
        <v>7</v>
      </c>
      <c r="J14" s="88" t="n">
        <f aca="false">H14*E14</f>
        <v>23.4</v>
      </c>
      <c r="K14" s="89" t="n">
        <v>130</v>
      </c>
      <c r="L14" s="90" t="n">
        <f aca="false">K14*J14</f>
        <v>3042</v>
      </c>
      <c r="M14" s="51"/>
      <c r="N14" s="153" t="n">
        <v>43185</v>
      </c>
      <c r="O14" s="150" t="n">
        <f aca="false">14-COUNTIF(P14:AC14, "х")</f>
        <v>14</v>
      </c>
      <c r="P14" s="154" t="n">
        <v>0</v>
      </c>
      <c r="Q14" s="154" t="n">
        <v>1</v>
      </c>
      <c r="R14" s="154" t="n">
        <v>0</v>
      </c>
      <c r="S14" s="154" t="n">
        <v>1</v>
      </c>
      <c r="T14" s="154" t="n">
        <v>1</v>
      </c>
      <c r="U14" s="154" t="n">
        <v>1</v>
      </c>
      <c r="V14" s="154" t="n">
        <v>1</v>
      </c>
      <c r="W14" s="154" t="n">
        <v>1</v>
      </c>
      <c r="X14" s="154" t="n">
        <v>1</v>
      </c>
      <c r="Y14" s="154" t="n">
        <v>1</v>
      </c>
      <c r="Z14" s="154" t="n">
        <v>0</v>
      </c>
      <c r="AA14" s="154" t="n">
        <v>1</v>
      </c>
      <c r="AB14" s="154" t="n">
        <v>1</v>
      </c>
      <c r="AC14" s="154" t="n">
        <v>1</v>
      </c>
      <c r="AD14" s="150" t="n">
        <f aca="false">COUNTIF(P14:AC14, "=1")</f>
        <v>11</v>
      </c>
      <c r="AE14" s="91" t="n">
        <f aca="false">AD14/O14</f>
        <v>0.785714285714286</v>
      </c>
      <c r="AF14" s="127" t="s">
        <v>279</v>
      </c>
      <c r="AG14" s="19"/>
      <c r="AH14" s="115"/>
    </row>
    <row r="15" customFormat="false" ht="12.75" hidden="false" customHeight="true" outlineLevel="0" collapsed="false">
      <c r="A15" s="51"/>
      <c r="B15" s="51"/>
      <c r="C15" s="51" t="s">
        <v>280</v>
      </c>
      <c r="D15" s="51" t="s">
        <v>281</v>
      </c>
      <c r="E15" s="151" t="n">
        <f aca="false">NETWORKDAYS(Итого!C$2,Отчёт!C$2,Итого!C$3)</f>
        <v>18</v>
      </c>
      <c r="F15" s="152" t="n">
        <v>0.65</v>
      </c>
      <c r="G15" s="85" t="n">
        <v>2</v>
      </c>
      <c r="H15" s="86" t="n">
        <f aca="false">G15*F15</f>
        <v>1.3</v>
      </c>
      <c r="I15" s="87" t="n">
        <v>8</v>
      </c>
      <c r="J15" s="88" t="n">
        <f aca="false">H15*E15</f>
        <v>23.4</v>
      </c>
      <c r="K15" s="89" t="n">
        <v>130</v>
      </c>
      <c r="L15" s="90" t="n">
        <f aca="false">K15*J15</f>
        <v>3042</v>
      </c>
      <c r="M15" s="51"/>
      <c r="N15" s="153" t="n">
        <v>43185</v>
      </c>
      <c r="O15" s="150" t="n">
        <f aca="false">14-COUNTIF(P15:AC15, "х")</f>
        <v>9</v>
      </c>
      <c r="P15" s="154" t="n">
        <v>1</v>
      </c>
      <c r="Q15" s="154" t="n">
        <v>1</v>
      </c>
      <c r="R15" s="154" t="n">
        <v>1</v>
      </c>
      <c r="S15" s="154" t="n">
        <v>1</v>
      </c>
      <c r="T15" s="154" t="n">
        <v>1</v>
      </c>
      <c r="U15" s="154" t="s">
        <v>74</v>
      </c>
      <c r="V15" s="154" t="s">
        <v>74</v>
      </c>
      <c r="W15" s="154" t="s">
        <v>74</v>
      </c>
      <c r="X15" s="154" t="s">
        <v>74</v>
      </c>
      <c r="Y15" s="154" t="s">
        <v>74</v>
      </c>
      <c r="Z15" s="154" t="n">
        <v>0</v>
      </c>
      <c r="AA15" s="154" t="n">
        <v>1</v>
      </c>
      <c r="AB15" s="154" t="n">
        <v>1</v>
      </c>
      <c r="AC15" s="154" t="n">
        <v>1</v>
      </c>
      <c r="AD15" s="150" t="n">
        <f aca="false">COUNTIF(P15:AC15, "=1")</f>
        <v>8</v>
      </c>
      <c r="AE15" s="91" t="n">
        <f aca="false">AD15/O15</f>
        <v>0.888888888888889</v>
      </c>
      <c r="AF15" s="79" t="s">
        <v>78</v>
      </c>
      <c r="AG15" s="19"/>
      <c r="AH15" s="115"/>
    </row>
    <row r="16" customFormat="false" ht="12.75" hidden="false" customHeight="true" outlineLevel="0" collapsed="false">
      <c r="A16" s="51"/>
      <c r="B16" s="51" t="s">
        <v>71</v>
      </c>
      <c r="C16" s="51" t="s">
        <v>22</v>
      </c>
      <c r="D16" s="128" t="s">
        <v>282</v>
      </c>
      <c r="E16" s="151" t="n">
        <f aca="false">NETWORKDAYS(Итого!C$2,Отчёт!C$2,Итого!C$3)</f>
        <v>18</v>
      </c>
      <c r="F16" s="152" t="n">
        <v>0.5</v>
      </c>
      <c r="G16" s="85" t="n">
        <v>2</v>
      </c>
      <c r="H16" s="86" t="n">
        <f aca="false">G16*F16</f>
        <v>1</v>
      </c>
      <c r="I16" s="87" t="n">
        <v>5</v>
      </c>
      <c r="J16" s="88" t="n">
        <f aca="false">H16*E16</f>
        <v>18</v>
      </c>
      <c r="K16" s="89" t="n">
        <v>130</v>
      </c>
      <c r="L16" s="90" t="n">
        <f aca="false">K16*J16</f>
        <v>2340</v>
      </c>
      <c r="M16" s="51"/>
      <c r="N16" s="153" t="n">
        <v>43185</v>
      </c>
      <c r="O16" s="150" t="n">
        <v>5</v>
      </c>
      <c r="P16" s="154" t="n">
        <v>1</v>
      </c>
      <c r="Q16" s="154" t="n">
        <v>1</v>
      </c>
      <c r="R16" s="154" t="n">
        <v>1</v>
      </c>
      <c r="S16" s="154" t="n">
        <v>1</v>
      </c>
      <c r="T16" s="154" t="n">
        <v>1</v>
      </c>
      <c r="U16" s="154"/>
      <c r="V16" s="154"/>
      <c r="W16" s="154"/>
      <c r="X16" s="154"/>
      <c r="Y16" s="154"/>
      <c r="Z16" s="154"/>
      <c r="AA16" s="154"/>
      <c r="AB16" s="154"/>
      <c r="AC16" s="154"/>
      <c r="AD16" s="150" t="n">
        <f aca="false">COUNTIF(P16:Y16, "=1")</f>
        <v>5</v>
      </c>
      <c r="AE16" s="91" t="n">
        <f aca="false">AD16/O16</f>
        <v>1</v>
      </c>
      <c r="AF16" s="79"/>
      <c r="AG16" s="19" t="str">
        <f aca="false">IF(OR(AND(E16&gt;0,AE16&gt;0),AND(E16=0,AE16=0)),"-","Что-то не так!")</f>
        <v>-</v>
      </c>
      <c r="AH16" s="115"/>
    </row>
    <row r="17" customFormat="false" ht="12.75" hidden="false" customHeight="true" outlineLevel="0" collapsed="false">
      <c r="A17" s="51"/>
      <c r="B17" s="51" t="s">
        <v>71</v>
      </c>
      <c r="C17" s="51" t="s">
        <v>22</v>
      </c>
      <c r="D17" s="128" t="s">
        <v>283</v>
      </c>
      <c r="E17" s="151" t="n">
        <f aca="false">NETWORKDAYS(Итого!C$2,Отчёт!C$2,Итого!C$3)</f>
        <v>18</v>
      </c>
      <c r="F17" s="155" t="n">
        <v>0.5</v>
      </c>
      <c r="G17" s="85" t="n">
        <v>2</v>
      </c>
      <c r="H17" s="86" t="n">
        <f aca="false">G17*F17</f>
        <v>1</v>
      </c>
      <c r="I17" s="87" t="n">
        <v>5</v>
      </c>
      <c r="J17" s="88" t="n">
        <f aca="false">H17*E17</f>
        <v>18</v>
      </c>
      <c r="K17" s="89" t="n">
        <v>130</v>
      </c>
      <c r="L17" s="90" t="n">
        <f aca="false">K17*J17</f>
        <v>2340</v>
      </c>
      <c r="M17" s="51"/>
      <c r="N17" s="153" t="n">
        <v>43185</v>
      </c>
      <c r="O17" s="150" t="n">
        <v>5</v>
      </c>
      <c r="P17" s="154" t="n">
        <v>1</v>
      </c>
      <c r="Q17" s="154" t="n">
        <v>1</v>
      </c>
      <c r="R17" s="154" t="n">
        <v>1</v>
      </c>
      <c r="S17" s="154" t="n">
        <v>1</v>
      </c>
      <c r="T17" s="154" t="n">
        <v>1</v>
      </c>
      <c r="U17" s="154"/>
      <c r="V17" s="154"/>
      <c r="W17" s="154"/>
      <c r="X17" s="154"/>
      <c r="Y17" s="154"/>
      <c r="Z17" s="154"/>
      <c r="AA17" s="154"/>
      <c r="AB17" s="154"/>
      <c r="AC17" s="154"/>
      <c r="AD17" s="150" t="n">
        <f aca="false">COUNTIF(P17:Y17, "=1")</f>
        <v>5</v>
      </c>
      <c r="AE17" s="91" t="n">
        <f aca="false">AD17/O17</f>
        <v>1</v>
      </c>
      <c r="AF17" s="79"/>
      <c r="AG17" s="19" t="str">
        <f aca="false">IF(OR(AND(E17&gt;0,AE17&gt;0),AND(E17=0,AE17=0)),"-","Что-то не так!")</f>
        <v>-</v>
      </c>
      <c r="AH17" s="115"/>
    </row>
    <row r="18" customFormat="false" ht="12.75" hidden="false" customHeight="true" outlineLevel="0" collapsed="false">
      <c r="A18" s="51"/>
      <c r="B18" s="51" t="s">
        <v>71</v>
      </c>
      <c r="C18" s="51" t="s">
        <v>22</v>
      </c>
      <c r="D18" s="128" t="s">
        <v>284</v>
      </c>
      <c r="E18" s="151" t="n">
        <f aca="false">NETWORKDAYS(Итого!C$2,Отчёт!C$2,Итого!C$3)</f>
        <v>18</v>
      </c>
      <c r="F18" s="155" t="n">
        <v>0.5</v>
      </c>
      <c r="G18" s="85" t="n">
        <v>2</v>
      </c>
      <c r="H18" s="86" t="n">
        <f aca="false">G18*F18</f>
        <v>1</v>
      </c>
      <c r="I18" s="87" t="n">
        <v>5</v>
      </c>
      <c r="J18" s="88" t="n">
        <f aca="false">H18*E18</f>
        <v>18</v>
      </c>
      <c r="K18" s="89" t="n">
        <v>130</v>
      </c>
      <c r="L18" s="90" t="n">
        <f aca="false">K18*J18</f>
        <v>2340</v>
      </c>
      <c r="M18" s="51"/>
      <c r="N18" s="153" t="n">
        <v>43185</v>
      </c>
      <c r="O18" s="150" t="n">
        <v>5</v>
      </c>
      <c r="P18" s="154" t="n">
        <v>1</v>
      </c>
      <c r="Q18" s="154" t="n">
        <v>1</v>
      </c>
      <c r="R18" s="154" t="n">
        <v>1</v>
      </c>
      <c r="S18" s="154" t="n">
        <v>1</v>
      </c>
      <c r="T18" s="154" t="n">
        <v>1</v>
      </c>
      <c r="U18" s="154"/>
      <c r="V18" s="154"/>
      <c r="W18" s="154"/>
      <c r="X18" s="154"/>
      <c r="Y18" s="154"/>
      <c r="Z18" s="154"/>
      <c r="AA18" s="154"/>
      <c r="AB18" s="154"/>
      <c r="AC18" s="154"/>
      <c r="AD18" s="150" t="n">
        <f aca="false">COUNTIF(P18:Y18, "=1")</f>
        <v>5</v>
      </c>
      <c r="AE18" s="91" t="n">
        <f aca="false">AD18/O18</f>
        <v>1</v>
      </c>
      <c r="AF18" s="79"/>
      <c r="AG18" s="19" t="str">
        <f aca="false">IF(OR(AND(E18&gt;0,AE18&gt;0),AND(E18=0,AE18=0)),"-","Что-то не так!")</f>
        <v>-</v>
      </c>
      <c r="AH18" s="115"/>
    </row>
    <row r="19" customFormat="false" ht="12.75" hidden="false" customHeight="true" outlineLevel="0" collapsed="false">
      <c r="A19" s="19"/>
      <c r="B19" s="19"/>
      <c r="C19" s="19"/>
      <c r="D19" s="45"/>
      <c r="E19" s="156"/>
      <c r="F19" s="157"/>
      <c r="G19" s="158"/>
      <c r="H19" s="159"/>
      <c r="I19" s="160"/>
      <c r="J19" s="161"/>
      <c r="K19" s="162"/>
      <c r="L19" s="163"/>
      <c r="M19" s="19"/>
      <c r="N19" s="48"/>
      <c r="O19" s="19"/>
      <c r="P19" s="164"/>
      <c r="Q19" s="164"/>
      <c r="R19" s="164"/>
      <c r="S19" s="164"/>
      <c r="U19" s="164"/>
      <c r="V19" s="164"/>
      <c r="W19" s="164"/>
      <c r="Y19" s="164"/>
      <c r="Z19" s="164"/>
      <c r="AA19" s="164"/>
      <c r="AB19" s="164"/>
      <c r="AC19" s="164" t="s">
        <v>1</v>
      </c>
      <c r="AD19" s="165" t="n">
        <f aca="false">COUNT(N3:N15)</f>
        <v>13</v>
      </c>
      <c r="AE19" s="21"/>
      <c r="AF19" s="49"/>
    </row>
    <row r="20" customFormat="false" ht="12.75" hidden="false" customHeight="true" outlineLevel="0" collapsed="false">
      <c r="D20" s="45"/>
      <c r="U20" s="19"/>
      <c r="V20" s="19"/>
      <c r="W20" s="19"/>
      <c r="Y20" s="19"/>
      <c r="Z20" s="19"/>
      <c r="AA20" s="19"/>
      <c r="AB20" s="19"/>
      <c r="AC20" s="19" t="s">
        <v>32</v>
      </c>
      <c r="AD20" s="165" t="n">
        <f aca="false">COUNT(N16:N18)</f>
        <v>3</v>
      </c>
      <c r="AF20" s="49"/>
    </row>
    <row r="21" customFormat="false" ht="12.75" hidden="false" customHeight="true" outlineLevel="0" collapsed="false">
      <c r="D21" s="45"/>
      <c r="U21" s="19"/>
      <c r="V21" s="19"/>
      <c r="W21" s="19"/>
      <c r="Y21" s="19"/>
      <c r="Z21" s="19"/>
      <c r="AA21" s="19"/>
      <c r="AB21" s="19"/>
      <c r="AC21" s="19" t="s">
        <v>285</v>
      </c>
      <c r="AD21" s="166" t="n">
        <f aca="false">COUNTIF(N3:N18, "=26.03.18")</f>
        <v>16</v>
      </c>
      <c r="AF21" s="49"/>
    </row>
  </sheetData>
  <autoFilter ref="A2:AF21"/>
  <mergeCells count="1">
    <mergeCell ref="AI1:AL1"/>
  </mergeCells>
  <conditionalFormatting sqref="AE3:AE18">
    <cfRule type="cellIs" priority="2" operator="greaterThan" aboveAverage="0" equalAverage="0" bottom="0" percent="0" rank="0" text="" dxfId="1">
      <formula>1</formula>
    </cfRule>
  </conditionalFormatting>
  <conditionalFormatting sqref="M2:N2">
    <cfRule type="expression" priority="3" aboveAverage="0" equalAverage="0" bottom="0" percent="0" rank="0" text="" dxfId="1">
      <formula>AND(MONTH(M2)=MONTH(EDATE(toсны(),0-1)),YEAR(M2)=YEAR(EDATE(TODAY(),0-1)))</formula>
    </cfRule>
  </conditionalFormatting>
  <conditionalFormatting sqref="M2:N2">
    <cfRule type="expression" priority="4" aboveAverage="0" equalAverage="0" bottom="0" percent="0" rank="0" text="" dxfId="2">
      <formula>AND(TODAY()-ROUNDDOWN(M2,0)&gt;=(WEEKDAY(TODAY())),TODAY()-ROUNDDOWN(M2,0)&lt;(WEEKDAY(TODAY())+7))</formula>
    </cfRule>
  </conditionalFormatting>
  <conditionalFormatting sqref="P3:T3">
    <cfRule type="cellIs" priority="5" operator="equal" aboveAverage="0" equalAverage="0" bottom="0" percent="0" rank="0" text="" dxfId="3">
      <formula>1</formula>
    </cfRule>
  </conditionalFormatting>
  <conditionalFormatting sqref="P4:T5">
    <cfRule type="cellIs" priority="6" operator="equal" aboveAverage="0" equalAverage="0" bottom="0" percent="0" rank="0" text="" dxfId="4">
      <formula>1</formula>
    </cfRule>
  </conditionalFormatting>
  <conditionalFormatting sqref="P6:T9">
    <cfRule type="cellIs" priority="7" operator="equal" aboveAverage="0" equalAverage="0" bottom="0" percent="0" rank="0" text="" dxfId="5">
      <formula>1</formula>
    </cfRule>
  </conditionalFormatting>
  <conditionalFormatting sqref="P10:T15">
    <cfRule type="cellIs" priority="8" operator="equal" aboveAverage="0" equalAverage="0" bottom="0" percent="0" rank="0" text="" dxfId="0">
      <formula>1</formula>
    </cfRule>
  </conditionalFormatting>
  <conditionalFormatting sqref="P16:T18">
    <cfRule type="cellIs" priority="9" operator="equal" aboveAverage="0" equalAverage="0" bottom="0" percent="0" rank="0" text="" dxfId="1">
      <formula>1</formula>
    </cfRule>
  </conditionalFormatting>
  <conditionalFormatting sqref="U3:Y3">
    <cfRule type="cellIs" priority="10" operator="equal" aboveAverage="0" equalAverage="0" bottom="0" percent="0" rank="0" text="" dxfId="2">
      <formula>1</formula>
    </cfRule>
  </conditionalFormatting>
  <conditionalFormatting sqref="U4:Y5">
    <cfRule type="cellIs" priority="11" operator="equal" aboveAverage="0" equalAverage="0" bottom="0" percent="0" rank="0" text="" dxfId="3">
      <formula>1</formula>
    </cfRule>
  </conditionalFormatting>
  <conditionalFormatting sqref="U6:Y9">
    <cfRule type="cellIs" priority="12" operator="equal" aboveAverage="0" equalAverage="0" bottom="0" percent="0" rank="0" text="" dxfId="1">
      <formula>1</formula>
    </cfRule>
  </conditionalFormatting>
  <conditionalFormatting sqref="U10:Y15">
    <cfRule type="cellIs" priority="13" operator="equal" aboveAverage="0" equalAverage="0" bottom="0" percent="0" rank="0" text="" dxfId="2">
      <formula>1</formula>
    </cfRule>
  </conditionalFormatting>
  <conditionalFormatting sqref="U16:Y18">
    <cfRule type="cellIs" priority="14" operator="equal" aboveAverage="0" equalAverage="0" bottom="0" percent="0" rank="0" text="" dxfId="3">
      <formula>1</formula>
    </cfRule>
  </conditionalFormatting>
  <conditionalFormatting sqref="Z16:AC18">
    <cfRule type="cellIs" priority="15" operator="equal" aboveAverage="0" equalAverage="0" bottom="0" percent="0" rank="0" text="" dxfId="4">
      <formula>1</formula>
    </cfRule>
  </conditionalFormatting>
  <conditionalFormatting sqref="Z3:AC3">
    <cfRule type="cellIs" priority="16" operator="equal" aboveAverage="0" equalAverage="0" bottom="0" percent="0" rank="0" text="" dxfId="5">
      <formula>1</formula>
    </cfRule>
  </conditionalFormatting>
  <conditionalFormatting sqref="Z4:AC5">
    <cfRule type="cellIs" priority="17" operator="equal" aboveAverage="0" equalAverage="0" bottom="0" percent="0" rank="0" text="" dxfId="0">
      <formula>1</formula>
    </cfRule>
  </conditionalFormatting>
  <conditionalFormatting sqref="Z6:AC9">
    <cfRule type="cellIs" priority="18" operator="equal" aboveAverage="0" equalAverage="0" bottom="0" percent="0" rank="0" text="" dxfId="1">
      <formula>1</formula>
    </cfRule>
  </conditionalFormatting>
  <conditionalFormatting sqref="Z10:AC15">
    <cfRule type="cellIs" priority="19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4" ySplit="2" topLeftCell="J3" activePane="bottomRight" state="frozen"/>
      <selection pane="topLeft" activeCell="A1" activeCellId="0" sqref="A1"/>
      <selection pane="topRight" activeCell="J1" activeCellId="0" sqref="J1"/>
      <selection pane="bottomLeft" activeCell="A3" activeCellId="0" sqref="A3"/>
      <selection pane="bottomRight" activeCell="W36" activeCellId="1" sqref="O3:O62 W36"/>
    </sheetView>
  </sheetViews>
  <sheetFormatPr defaultRowHeight="15"/>
  <cols>
    <col collapsed="false" hidden="false" max="3" min="1" style="0" width="4.45408163265306"/>
    <col collapsed="false" hidden="false" max="4" min="4" style="0" width="34.6938775510204"/>
    <col collapsed="false" hidden="false" max="10" min="5" style="0" width="8.36734693877551"/>
    <col collapsed="false" hidden="false" max="11" min="11" style="0" width="10.6632653061225"/>
    <col collapsed="false" hidden="false" max="12" min="12" style="0" width="8.50510204081633"/>
    <col collapsed="false" hidden="false" max="13" min="13" style="0" width="8.36734693877551"/>
    <col collapsed="false" hidden="false" max="14" min="14" style="0" width="8.10204081632653"/>
    <col collapsed="false" hidden="false" max="23" min="15" style="0" width="8.36734693877551"/>
    <col collapsed="false" hidden="false" max="24" min="24" style="0" width="8.10204081632653"/>
    <col collapsed="false" hidden="false" max="25" min="25" style="0" width="48.8673469387755"/>
    <col collapsed="false" hidden="false" max="26" min="26" style="0" width="8.10204081632653"/>
    <col collapsed="false" hidden="true" max="27" min="27" style="0" width="0"/>
    <col collapsed="false" hidden="false" max="28" min="28" style="0" width="3.51020408163265"/>
    <col collapsed="false" hidden="false" max="1025" min="29" style="0" width="13.3622448979592"/>
  </cols>
  <sheetData>
    <row r="1" customFormat="false" ht="12.75" hidden="false" customHeight="true" outlineLevel="0" collapsed="false">
      <c r="A1" s="1"/>
      <c r="B1" s="16"/>
      <c r="C1" s="1"/>
      <c r="D1" s="106"/>
      <c r="E1" s="1"/>
      <c r="F1" s="1"/>
      <c r="G1" s="1"/>
      <c r="H1" s="1"/>
      <c r="I1" s="1"/>
      <c r="J1" s="1"/>
      <c r="K1" s="1"/>
      <c r="L1" s="46" t="n">
        <f aca="false">SUM(L3:L33)</f>
        <v>25389</v>
      </c>
      <c r="M1" s="107"/>
      <c r="N1" s="107"/>
      <c r="O1" s="1"/>
      <c r="P1" s="1"/>
      <c r="Q1" s="1"/>
      <c r="R1" s="1"/>
      <c r="S1" s="1"/>
      <c r="T1" s="1"/>
      <c r="U1" s="1"/>
      <c r="V1" s="1"/>
      <c r="W1" s="1"/>
      <c r="X1" s="167"/>
      <c r="Y1" s="49"/>
      <c r="AC1" s="50" t="s">
        <v>35</v>
      </c>
      <c r="AD1" s="50"/>
      <c r="AE1" s="50"/>
      <c r="AF1" s="50"/>
    </row>
    <row r="2" customFormat="false" ht="46.5" hidden="false" customHeight="true" outlineLevel="0" collapsed="false">
      <c r="A2" s="148" t="s">
        <v>36</v>
      </c>
      <c r="B2" s="147" t="s">
        <v>37</v>
      </c>
      <c r="C2" s="148" t="s">
        <v>38</v>
      </c>
      <c r="D2" s="149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114" t="s">
        <v>31</v>
      </c>
      <c r="N2" s="114" t="s">
        <v>48</v>
      </c>
      <c r="O2" s="56" t="s">
        <v>49</v>
      </c>
      <c r="P2" s="59" t="s">
        <v>53</v>
      </c>
      <c r="Q2" s="59" t="s">
        <v>54</v>
      </c>
      <c r="R2" s="59" t="s">
        <v>55</v>
      </c>
      <c r="S2" s="59" t="s">
        <v>56</v>
      </c>
      <c r="T2" s="59" t="s">
        <v>57</v>
      </c>
      <c r="U2" s="59" t="s">
        <v>286</v>
      </c>
      <c r="V2" s="59" t="s">
        <v>287</v>
      </c>
      <c r="W2" s="56" t="s">
        <v>64</v>
      </c>
      <c r="X2" s="59" t="s">
        <v>5</v>
      </c>
      <c r="Y2" s="59" t="s">
        <v>65</v>
      </c>
      <c r="Z2" s="45" t="s">
        <v>66</v>
      </c>
      <c r="AB2" s="115"/>
      <c r="AC2" s="116" t="s">
        <v>67</v>
      </c>
      <c r="AD2" s="117" t="s">
        <v>68</v>
      </c>
      <c r="AE2" s="116" t="s">
        <v>69</v>
      </c>
      <c r="AF2" s="118" t="s">
        <v>70</v>
      </c>
    </row>
    <row r="3" customFormat="false" ht="12.75" hidden="false" customHeight="true" outlineLevel="0" collapsed="false">
      <c r="A3" s="51" t="n">
        <v>238</v>
      </c>
      <c r="B3" s="9" t="s">
        <v>288</v>
      </c>
      <c r="C3" s="51" t="s">
        <v>1</v>
      </c>
      <c r="D3" s="128" t="s">
        <v>289</v>
      </c>
      <c r="E3" s="168" t="n">
        <f aca="false">NETWORKDAYS(Итого!C$2,Отчёт!C$2,Итого!C$3)*3/5</f>
        <v>10.8</v>
      </c>
      <c r="F3" s="169" t="n">
        <v>0.583333333333333</v>
      </c>
      <c r="G3" s="85" t="n">
        <v>1</v>
      </c>
      <c r="H3" s="86" t="n">
        <f aca="false">G3*F3</f>
        <v>0.583333333333333</v>
      </c>
      <c r="I3" s="98" t="n">
        <v>7</v>
      </c>
      <c r="J3" s="99" t="n">
        <f aca="false">H3*E3</f>
        <v>6.3</v>
      </c>
      <c r="K3" s="129" t="n">
        <v>130</v>
      </c>
      <c r="L3" s="130" t="n">
        <f aca="false">K3*J3</f>
        <v>819</v>
      </c>
      <c r="M3" s="125" t="n">
        <v>43185</v>
      </c>
      <c r="N3" s="51"/>
      <c r="O3" s="170" t="n">
        <f aca="false">7-COUNTIF(P3:V3,"х")</f>
        <v>4</v>
      </c>
      <c r="P3" s="76" t="n">
        <v>1</v>
      </c>
      <c r="Q3" s="76" t="n">
        <v>1</v>
      </c>
      <c r="R3" s="76" t="n">
        <v>1</v>
      </c>
      <c r="S3" s="76" t="s">
        <v>74</v>
      </c>
      <c r="T3" s="76" t="s">
        <v>74</v>
      </c>
      <c r="U3" s="76" t="n">
        <v>0</v>
      </c>
      <c r="V3" s="76" t="s">
        <v>74</v>
      </c>
      <c r="W3" s="126" t="n">
        <f aca="false">COUNTIF(P3:V3,1)</f>
        <v>3</v>
      </c>
      <c r="X3" s="91" t="n">
        <f aca="false">W3/O3</f>
        <v>0.75</v>
      </c>
      <c r="Y3" s="79" t="s">
        <v>141</v>
      </c>
      <c r="Z3" s="19" t="str">
        <f aca="false">IF(OR(AND(E3&gt;0,X3&gt;0),AND(E3=0,X3=0)),"-","Что-то не так!")</f>
        <v>-</v>
      </c>
      <c r="AA3" s="19" t="s">
        <v>165</v>
      </c>
      <c r="AB3" s="115"/>
    </row>
    <row r="4" customFormat="false" ht="12.75" hidden="false" customHeight="true" outlineLevel="0" collapsed="false">
      <c r="A4" s="51" t="n">
        <v>239</v>
      </c>
      <c r="B4" s="9" t="s">
        <v>288</v>
      </c>
      <c r="C4" s="51" t="s">
        <v>1</v>
      </c>
      <c r="D4" s="128" t="s">
        <v>290</v>
      </c>
      <c r="E4" s="168" t="n">
        <f aca="false">NETWORKDAYS(Итого!C$2,Отчёт!C$2,Итого!C$3)*3/5</f>
        <v>10.8</v>
      </c>
      <c r="F4" s="169" t="n">
        <v>0.583333333333333</v>
      </c>
      <c r="G4" s="85" t="n">
        <v>1</v>
      </c>
      <c r="H4" s="86" t="n">
        <f aca="false">G4*F4</f>
        <v>0.583333333333333</v>
      </c>
      <c r="I4" s="98" t="n">
        <v>7</v>
      </c>
      <c r="J4" s="99" t="n">
        <f aca="false">H4*E4</f>
        <v>6.3</v>
      </c>
      <c r="K4" s="129" t="n">
        <v>130</v>
      </c>
      <c r="L4" s="130" t="n">
        <f aca="false">K4*J4</f>
        <v>819</v>
      </c>
      <c r="M4" s="125" t="n">
        <v>43185</v>
      </c>
      <c r="N4" s="51"/>
      <c r="O4" s="170" t="n">
        <f aca="false">7-COUNTIF(P4:V4,"х")</f>
        <v>3</v>
      </c>
      <c r="P4" s="76" t="n">
        <v>1</v>
      </c>
      <c r="Q4" s="76" t="n">
        <v>1</v>
      </c>
      <c r="R4" s="76" t="n">
        <v>1</v>
      </c>
      <c r="S4" s="76" t="s">
        <v>74</v>
      </c>
      <c r="T4" s="76" t="s">
        <v>74</v>
      </c>
      <c r="U4" s="76" t="s">
        <v>74</v>
      </c>
      <c r="V4" s="76" t="s">
        <v>74</v>
      </c>
      <c r="W4" s="126" t="n">
        <f aca="false">COUNTIF(P4:V4,1)</f>
        <v>3</v>
      </c>
      <c r="X4" s="91" t="n">
        <f aca="false">W4/O4</f>
        <v>1</v>
      </c>
      <c r="Y4" s="79" t="s">
        <v>151</v>
      </c>
      <c r="Z4" s="19" t="str">
        <f aca="false">IF(OR(AND(E4&gt;0,X4&gt;0),AND(E4=0,X4=0)),"-","Что-то не так!")</f>
        <v>-</v>
      </c>
      <c r="AB4" s="115"/>
    </row>
    <row r="5" customFormat="false" ht="12.75" hidden="false" customHeight="true" outlineLevel="0" collapsed="false">
      <c r="A5" s="51" t="n">
        <v>240</v>
      </c>
      <c r="B5" s="9" t="s">
        <v>288</v>
      </c>
      <c r="C5" s="51" t="s">
        <v>1</v>
      </c>
      <c r="D5" s="128" t="s">
        <v>291</v>
      </c>
      <c r="E5" s="168" t="n">
        <f aca="false">NETWORKDAYS(Итого!C$2,Отчёт!C$2,Итого!C$3)*3/5</f>
        <v>10.8</v>
      </c>
      <c r="F5" s="169" t="n">
        <v>0.583333333333333</v>
      </c>
      <c r="G5" s="85" t="n">
        <v>1</v>
      </c>
      <c r="H5" s="86" t="n">
        <f aca="false">G5*F5</f>
        <v>0.583333333333333</v>
      </c>
      <c r="I5" s="98" t="n">
        <v>7</v>
      </c>
      <c r="J5" s="99" t="n">
        <f aca="false">H5*E5</f>
        <v>6.3</v>
      </c>
      <c r="K5" s="129" t="n">
        <v>130</v>
      </c>
      <c r="L5" s="130" t="n">
        <f aca="false">K5*J5</f>
        <v>819</v>
      </c>
      <c r="M5" s="125" t="n">
        <v>43185</v>
      </c>
      <c r="N5" s="51"/>
      <c r="O5" s="170" t="n">
        <f aca="false">7-COUNTIF(P5:V5,"х")</f>
        <v>4</v>
      </c>
      <c r="P5" s="76" t="n">
        <v>1</v>
      </c>
      <c r="Q5" s="76" t="n">
        <v>1</v>
      </c>
      <c r="R5" s="76" t="n">
        <v>1</v>
      </c>
      <c r="S5" s="76" t="s">
        <v>74</v>
      </c>
      <c r="T5" s="76" t="s">
        <v>74</v>
      </c>
      <c r="U5" s="76" t="n">
        <v>1</v>
      </c>
      <c r="V5" s="76" t="s">
        <v>74</v>
      </c>
      <c r="W5" s="126" t="n">
        <f aca="false">COUNTIF(P5:V5,1)</f>
        <v>4</v>
      </c>
      <c r="X5" s="91" t="n">
        <f aca="false">W5/O5</f>
        <v>1</v>
      </c>
      <c r="Y5" s="79" t="s">
        <v>292</v>
      </c>
      <c r="Z5" s="19" t="str">
        <f aca="false">IF(OR(AND(E5&gt;0,X5&gt;0),AND(E5=0,X5=0)),"-","Что-то не так!")</f>
        <v>-</v>
      </c>
      <c r="AA5" s="19" t="s">
        <v>165</v>
      </c>
      <c r="AB5" s="115"/>
    </row>
    <row r="6" customFormat="false" ht="12.75" hidden="false" customHeight="true" outlineLevel="0" collapsed="false">
      <c r="A6" s="51" t="n">
        <v>243</v>
      </c>
      <c r="B6" s="9" t="s">
        <v>288</v>
      </c>
      <c r="C6" s="51" t="s">
        <v>1</v>
      </c>
      <c r="D6" s="128" t="s">
        <v>293</v>
      </c>
      <c r="E6" s="168" t="n">
        <f aca="false">NETWORKDAYS(Итого!C$2,Отчёт!C$2,Итого!C$3)*3/5</f>
        <v>10.8</v>
      </c>
      <c r="F6" s="169" t="n">
        <v>0.583333333333333</v>
      </c>
      <c r="G6" s="85" t="n">
        <v>1</v>
      </c>
      <c r="H6" s="86" t="n">
        <f aca="false">G6*F6</f>
        <v>0.583333333333333</v>
      </c>
      <c r="I6" s="98" t="n">
        <v>7</v>
      </c>
      <c r="J6" s="99" t="n">
        <f aca="false">H6*E6</f>
        <v>6.3</v>
      </c>
      <c r="K6" s="129" t="n">
        <v>130</v>
      </c>
      <c r="L6" s="130" t="n">
        <f aca="false">K6*J6</f>
        <v>819</v>
      </c>
      <c r="M6" s="125" t="n">
        <v>43185</v>
      </c>
      <c r="N6" s="51"/>
      <c r="O6" s="170" t="n">
        <f aca="false">7-COUNTIF(P6:V6,"х")</f>
        <v>4</v>
      </c>
      <c r="P6" s="76" t="n">
        <v>1</v>
      </c>
      <c r="Q6" s="76" t="n">
        <v>1</v>
      </c>
      <c r="R6" s="76" t="n">
        <v>1</v>
      </c>
      <c r="S6" s="76" t="s">
        <v>74</v>
      </c>
      <c r="T6" s="76" t="s">
        <v>74</v>
      </c>
      <c r="U6" s="76" t="n">
        <v>1</v>
      </c>
      <c r="V6" s="76" t="s">
        <v>74</v>
      </c>
      <c r="W6" s="126" t="n">
        <f aca="false">COUNTIF(P6:V6,1)</f>
        <v>4</v>
      </c>
      <c r="X6" s="91" t="n">
        <f aca="false">W6/O6</f>
        <v>1</v>
      </c>
      <c r="Y6" s="79"/>
      <c r="Z6" s="19" t="str">
        <f aca="false">IF(OR(AND(E6&gt;0,X6&gt;0),AND(E6=0,X6=0)),"-","Что-то не так!")</f>
        <v>-</v>
      </c>
      <c r="AB6" s="115"/>
    </row>
    <row r="7" customFormat="false" ht="12.75" hidden="false" customHeight="true" outlineLevel="0" collapsed="false">
      <c r="A7" s="51" t="n">
        <v>244</v>
      </c>
      <c r="B7" s="9" t="s">
        <v>288</v>
      </c>
      <c r="C7" s="51" t="s">
        <v>1</v>
      </c>
      <c r="D7" s="128" t="s">
        <v>294</v>
      </c>
      <c r="E7" s="168" t="n">
        <f aca="false">NETWORKDAYS(Итого!C$2,Отчёт!C$2,Итого!C$3)*3/5</f>
        <v>10.8</v>
      </c>
      <c r="F7" s="169" t="n">
        <v>0.583333333333333</v>
      </c>
      <c r="G7" s="85" t="n">
        <v>1</v>
      </c>
      <c r="H7" s="86" t="n">
        <f aca="false">G7*F7</f>
        <v>0.583333333333333</v>
      </c>
      <c r="I7" s="98" t="n">
        <v>7</v>
      </c>
      <c r="J7" s="99" t="n">
        <f aca="false">H7*E7</f>
        <v>6.3</v>
      </c>
      <c r="K7" s="129" t="n">
        <v>130</v>
      </c>
      <c r="L7" s="130" t="n">
        <f aca="false">K7*J7</f>
        <v>819</v>
      </c>
      <c r="M7" s="125" t="n">
        <v>43185</v>
      </c>
      <c r="N7" s="51"/>
      <c r="O7" s="170" t="n">
        <f aca="false">7-COUNTIF(P7:V7,"х")</f>
        <v>4</v>
      </c>
      <c r="P7" s="76" t="n">
        <v>1</v>
      </c>
      <c r="Q7" s="76" t="n">
        <v>1</v>
      </c>
      <c r="R7" s="76" t="n">
        <v>1</v>
      </c>
      <c r="S7" s="76" t="s">
        <v>74</v>
      </c>
      <c r="T7" s="76" t="s">
        <v>74</v>
      </c>
      <c r="U7" s="76" t="n">
        <v>1</v>
      </c>
      <c r="V7" s="76" t="s">
        <v>74</v>
      </c>
      <c r="W7" s="126" t="n">
        <f aca="false">COUNTIF(P7:V7,1)</f>
        <v>4</v>
      </c>
      <c r="X7" s="91" t="n">
        <f aca="false">W7/O7</f>
        <v>1</v>
      </c>
      <c r="Y7" s="79"/>
      <c r="Z7" s="19" t="str">
        <f aca="false">IF(OR(AND(E7&gt;0,X7&gt;0),AND(E7=0,X7=0)),"-","Что-то не так!")</f>
        <v>-</v>
      </c>
      <c r="AB7" s="115"/>
    </row>
    <row r="8" customFormat="false" ht="12.75" hidden="false" customHeight="true" outlineLevel="0" collapsed="false">
      <c r="A8" s="51" t="n">
        <v>245</v>
      </c>
      <c r="B8" s="9" t="s">
        <v>288</v>
      </c>
      <c r="C8" s="51" t="s">
        <v>1</v>
      </c>
      <c r="D8" s="128" t="s">
        <v>295</v>
      </c>
      <c r="E8" s="168" t="n">
        <f aca="false">NETWORKDAYS(Итого!C$2,Отчёт!C$2,Итого!C$3)*3/5</f>
        <v>10.8</v>
      </c>
      <c r="F8" s="169" t="n">
        <v>0.583333333333333</v>
      </c>
      <c r="G8" s="85" t="n">
        <v>1</v>
      </c>
      <c r="H8" s="86" t="n">
        <f aca="false">G8*F8</f>
        <v>0.583333333333333</v>
      </c>
      <c r="I8" s="98" t="n">
        <v>7</v>
      </c>
      <c r="J8" s="99" t="n">
        <f aca="false">H8*E8</f>
        <v>6.3</v>
      </c>
      <c r="K8" s="129" t="n">
        <v>130</v>
      </c>
      <c r="L8" s="130" t="n">
        <f aca="false">K8*J8</f>
        <v>819</v>
      </c>
      <c r="M8" s="125" t="n">
        <v>43185</v>
      </c>
      <c r="N8" s="51"/>
      <c r="O8" s="170" t="n">
        <f aca="false">7-COUNTIF(P8:V8,"х")</f>
        <v>4</v>
      </c>
      <c r="P8" s="76" t="n">
        <v>1</v>
      </c>
      <c r="Q8" s="76" t="n">
        <v>1</v>
      </c>
      <c r="R8" s="76" t="n">
        <v>1</v>
      </c>
      <c r="S8" s="76" t="s">
        <v>74</v>
      </c>
      <c r="T8" s="76" t="s">
        <v>74</v>
      </c>
      <c r="U8" s="76" t="n">
        <v>1</v>
      </c>
      <c r="V8" s="76" t="s">
        <v>74</v>
      </c>
      <c r="W8" s="126" t="n">
        <f aca="false">COUNTIF(P8:V8,1)</f>
        <v>4</v>
      </c>
      <c r="X8" s="91" t="n">
        <f aca="false">W8/O8</f>
        <v>1</v>
      </c>
      <c r="Y8" s="79"/>
      <c r="Z8" s="19" t="str">
        <f aca="false">IF(OR(AND(E8&gt;0,X8&gt;0),AND(E8=0,X8=0)),"-","Что-то не так!")</f>
        <v>-</v>
      </c>
      <c r="AB8" s="115"/>
    </row>
    <row r="9" customFormat="false" ht="12.75" hidden="false" customHeight="true" outlineLevel="0" collapsed="false">
      <c r="A9" s="51" t="n">
        <v>246</v>
      </c>
      <c r="B9" s="9" t="s">
        <v>288</v>
      </c>
      <c r="C9" s="51" t="s">
        <v>1</v>
      </c>
      <c r="D9" s="128" t="s">
        <v>296</v>
      </c>
      <c r="E9" s="168" t="n">
        <f aca="false">NETWORKDAYS(Итого!C$2,Отчёт!C$2,Итого!C$3)*3/5</f>
        <v>10.8</v>
      </c>
      <c r="F9" s="169" t="n">
        <v>0.583333333333333</v>
      </c>
      <c r="G9" s="85" t="n">
        <v>1</v>
      </c>
      <c r="H9" s="86" t="n">
        <f aca="false">G9*F9</f>
        <v>0.583333333333333</v>
      </c>
      <c r="I9" s="98" t="n">
        <v>7</v>
      </c>
      <c r="J9" s="99" t="n">
        <f aca="false">H9*E9</f>
        <v>6.3</v>
      </c>
      <c r="K9" s="129" t="n">
        <v>130</v>
      </c>
      <c r="L9" s="130" t="n">
        <f aca="false">K9*J9</f>
        <v>819</v>
      </c>
      <c r="M9" s="125" t="n">
        <v>43185</v>
      </c>
      <c r="N9" s="51"/>
      <c r="O9" s="170" t="n">
        <f aca="false">7-COUNTIF(P9:V9,"х")</f>
        <v>6</v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s">
        <v>74</v>
      </c>
      <c r="W9" s="126" t="n">
        <f aca="false">COUNTIF(P9:V9,1)</f>
        <v>6</v>
      </c>
      <c r="X9" s="91" t="n">
        <f aca="false">W9/O9</f>
        <v>1</v>
      </c>
      <c r="Y9" s="79"/>
      <c r="Z9" s="19" t="str">
        <f aca="false">IF(OR(AND(E9&gt;0,X9&gt;0),AND(E9=0,X9=0)),"-","Что-то не так!")</f>
        <v>-</v>
      </c>
      <c r="AB9" s="115"/>
    </row>
    <row r="10" customFormat="false" ht="12.75" hidden="false" customHeight="true" outlineLevel="0" collapsed="false">
      <c r="A10" s="51" t="n">
        <v>247</v>
      </c>
      <c r="B10" s="9" t="s">
        <v>288</v>
      </c>
      <c r="C10" s="51" t="s">
        <v>1</v>
      </c>
      <c r="D10" s="128" t="s">
        <v>297</v>
      </c>
      <c r="E10" s="168" t="n">
        <f aca="false">NETWORKDAYS(Итого!C$2,Отчёт!C$2,Итого!C$3)*3/5</f>
        <v>10.8</v>
      </c>
      <c r="F10" s="169" t="n">
        <v>0.583333333333333</v>
      </c>
      <c r="G10" s="85" t="n">
        <v>1</v>
      </c>
      <c r="H10" s="86" t="n">
        <f aca="false">G10*F10</f>
        <v>0.583333333333333</v>
      </c>
      <c r="I10" s="98" t="n">
        <v>7</v>
      </c>
      <c r="J10" s="99" t="n">
        <f aca="false">H10*E10</f>
        <v>6.3</v>
      </c>
      <c r="K10" s="129" t="n">
        <v>130</v>
      </c>
      <c r="L10" s="130" t="n">
        <f aca="false">K10*J10</f>
        <v>819</v>
      </c>
      <c r="M10" s="125" t="n">
        <v>43185</v>
      </c>
      <c r="N10" s="51"/>
      <c r="O10" s="170" t="n">
        <f aca="false">7-COUNTIF(P10:V10,"х")</f>
        <v>6</v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0</v>
      </c>
      <c r="U10" s="76" t="n">
        <v>1</v>
      </c>
      <c r="V10" s="76" t="s">
        <v>74</v>
      </c>
      <c r="W10" s="126" t="n">
        <f aca="false">COUNTIF(P10:V10,1)</f>
        <v>5</v>
      </c>
      <c r="X10" s="91" t="n">
        <f aca="false">W10/O10</f>
        <v>0.833333333333333</v>
      </c>
      <c r="Y10" s="79" t="s">
        <v>269</v>
      </c>
      <c r="Z10" s="19" t="str">
        <f aca="false">IF(OR(AND(E10&gt;0,X10&gt;0),AND(E10=0,X10=0)),"-","Что-то не так!")</f>
        <v>-</v>
      </c>
      <c r="AB10" s="115"/>
    </row>
    <row r="11" customFormat="false" ht="12.75" hidden="false" customHeight="true" outlineLevel="0" collapsed="false">
      <c r="A11" s="51" t="n">
        <v>248</v>
      </c>
      <c r="B11" s="9" t="s">
        <v>288</v>
      </c>
      <c r="C11" s="51" t="s">
        <v>1</v>
      </c>
      <c r="D11" s="128" t="s">
        <v>298</v>
      </c>
      <c r="E11" s="168" t="n">
        <f aca="false">NETWORKDAYS(Итого!C$2,Отчёт!C$2,Итого!C$3)*3/5</f>
        <v>10.8</v>
      </c>
      <c r="F11" s="169" t="n">
        <v>0.583333333333333</v>
      </c>
      <c r="G11" s="85" t="n">
        <v>1</v>
      </c>
      <c r="H11" s="86" t="n">
        <f aca="false">G11*F11</f>
        <v>0.583333333333333</v>
      </c>
      <c r="I11" s="98" t="n">
        <v>7</v>
      </c>
      <c r="J11" s="99" t="n">
        <f aca="false">H11*E11</f>
        <v>6.3</v>
      </c>
      <c r="K11" s="129" t="n">
        <v>130</v>
      </c>
      <c r="L11" s="130" t="n">
        <f aca="false">K11*J11</f>
        <v>819</v>
      </c>
      <c r="M11" s="125" t="n">
        <v>43185</v>
      </c>
      <c r="N11" s="51"/>
      <c r="O11" s="170" t="n">
        <f aca="false">7-COUNTIF(P11:V11,"х")</f>
        <v>6</v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n">
        <v>1</v>
      </c>
      <c r="V11" s="76" t="s">
        <v>74</v>
      </c>
      <c r="W11" s="126" t="n">
        <f aca="false">COUNTIF(P11:V11,1)</f>
        <v>6</v>
      </c>
      <c r="X11" s="91" t="n">
        <f aca="false">W11/O11</f>
        <v>1</v>
      </c>
      <c r="Y11" s="79"/>
      <c r="Z11" s="19" t="str">
        <f aca="false">IF(OR(AND(E11&gt;0,X11&gt;0),AND(E11=0,X11=0)),"-","Что-то не так!")</f>
        <v>-</v>
      </c>
      <c r="AB11" s="115"/>
    </row>
    <row r="12" customFormat="false" ht="12.75" hidden="false" customHeight="true" outlineLevel="0" collapsed="false">
      <c r="A12" s="51" t="n">
        <v>250</v>
      </c>
      <c r="B12" s="9" t="s">
        <v>288</v>
      </c>
      <c r="C12" s="51" t="s">
        <v>1</v>
      </c>
      <c r="D12" s="128" t="s">
        <v>299</v>
      </c>
      <c r="E12" s="168" t="n">
        <f aca="false">NETWORKDAYS(Итого!C$2,Отчёт!C$2,Итого!C$3)*3/5</f>
        <v>10.8</v>
      </c>
      <c r="F12" s="169" t="n">
        <v>0.583333333333333</v>
      </c>
      <c r="G12" s="85" t="n">
        <v>1</v>
      </c>
      <c r="H12" s="86" t="n">
        <f aca="false">G12*F12</f>
        <v>0.583333333333333</v>
      </c>
      <c r="I12" s="98" t="n">
        <v>7</v>
      </c>
      <c r="J12" s="99" t="n">
        <f aca="false">H12*E12</f>
        <v>6.3</v>
      </c>
      <c r="K12" s="129" t="n">
        <v>130</v>
      </c>
      <c r="L12" s="130" t="n">
        <f aca="false">K12*J12</f>
        <v>819</v>
      </c>
      <c r="M12" s="125" t="n">
        <v>43185</v>
      </c>
      <c r="N12" s="51"/>
      <c r="O12" s="170" t="n">
        <f aca="false">7-COUNTIF(P12:V12,"х")</f>
        <v>4</v>
      </c>
      <c r="P12" s="76" t="n">
        <v>1</v>
      </c>
      <c r="Q12" s="76" t="n">
        <v>0</v>
      </c>
      <c r="R12" s="76" t="n">
        <v>1</v>
      </c>
      <c r="S12" s="76" t="s">
        <v>74</v>
      </c>
      <c r="T12" s="76" t="s">
        <v>74</v>
      </c>
      <c r="U12" s="76" t="n">
        <v>1</v>
      </c>
      <c r="V12" s="76" t="s">
        <v>74</v>
      </c>
      <c r="W12" s="126" t="n">
        <f aca="false">COUNTIF(P12:V12,1)</f>
        <v>3</v>
      </c>
      <c r="X12" s="91" t="n">
        <f aca="false">W12/O12</f>
        <v>0.75</v>
      </c>
      <c r="Y12" s="79" t="s">
        <v>141</v>
      </c>
      <c r="Z12" s="19" t="str">
        <f aca="false">IF(OR(AND(E12&gt;0,X12&gt;0),AND(E12=0,X12=0)),"-","Что-то не так!")</f>
        <v>-</v>
      </c>
      <c r="AA12" s="19" t="s">
        <v>165</v>
      </c>
      <c r="AB12" s="115"/>
    </row>
    <row r="13" customFormat="false" ht="12.75" hidden="false" customHeight="true" outlineLevel="0" collapsed="false">
      <c r="A13" s="51" t="n">
        <v>251</v>
      </c>
      <c r="B13" s="9" t="s">
        <v>288</v>
      </c>
      <c r="C13" s="51" t="s">
        <v>1</v>
      </c>
      <c r="D13" s="128" t="s">
        <v>300</v>
      </c>
      <c r="E13" s="168" t="n">
        <f aca="false">NETWORKDAYS(Итого!C$2,Отчёт!C$2,Итого!C$3)*3/5</f>
        <v>10.8</v>
      </c>
      <c r="F13" s="169" t="n">
        <v>0.583333333333333</v>
      </c>
      <c r="G13" s="85" t="n">
        <v>1</v>
      </c>
      <c r="H13" s="86" t="n">
        <f aca="false">G13*F13</f>
        <v>0.583333333333333</v>
      </c>
      <c r="I13" s="98" t="n">
        <v>7</v>
      </c>
      <c r="J13" s="99" t="n">
        <f aca="false">H13*E13</f>
        <v>6.3</v>
      </c>
      <c r="K13" s="129" t="n">
        <v>130</v>
      </c>
      <c r="L13" s="130" t="n">
        <f aca="false">K13*J13</f>
        <v>819</v>
      </c>
      <c r="M13" s="125" t="n">
        <v>43185</v>
      </c>
      <c r="N13" s="51"/>
      <c r="O13" s="170" t="n">
        <f aca="false">7-COUNTIF(P13:V13,"х")</f>
        <v>5</v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s">
        <v>74</v>
      </c>
      <c r="V13" s="76" t="s">
        <v>74</v>
      </c>
      <c r="W13" s="126" t="n">
        <f aca="false">COUNTIF(P13:V13,1)</f>
        <v>5</v>
      </c>
      <c r="X13" s="91" t="n">
        <f aca="false">W13/O13</f>
        <v>1</v>
      </c>
      <c r="Y13" s="79"/>
      <c r="Z13" s="19" t="str">
        <f aca="false">IF(OR(AND(E13&gt;0,X13&gt;0),AND(E13=0,X13=0)),"-","Что-то не так!")</f>
        <v>-</v>
      </c>
      <c r="AB13" s="115"/>
    </row>
    <row r="14" customFormat="false" ht="12.75" hidden="false" customHeight="true" outlineLevel="0" collapsed="false">
      <c r="A14" s="51" t="n">
        <v>252</v>
      </c>
      <c r="B14" s="9" t="s">
        <v>288</v>
      </c>
      <c r="C14" s="51" t="s">
        <v>1</v>
      </c>
      <c r="D14" s="128" t="s">
        <v>301</v>
      </c>
      <c r="E14" s="168" t="n">
        <f aca="false">NETWORKDAYS(Итого!C$2,Отчёт!C$2,Итого!C$3)*3/5</f>
        <v>10.8</v>
      </c>
      <c r="F14" s="169" t="n">
        <v>0.583333333333333</v>
      </c>
      <c r="G14" s="85" t="n">
        <v>1</v>
      </c>
      <c r="H14" s="86" t="n">
        <f aca="false">G14*F14</f>
        <v>0.583333333333333</v>
      </c>
      <c r="I14" s="98" t="n">
        <v>7</v>
      </c>
      <c r="J14" s="99" t="n">
        <f aca="false">H14*E14</f>
        <v>6.3</v>
      </c>
      <c r="K14" s="129" t="n">
        <v>130</v>
      </c>
      <c r="L14" s="130" t="n">
        <f aca="false">K14*J14</f>
        <v>819</v>
      </c>
      <c r="M14" s="125" t="n">
        <v>43185</v>
      </c>
      <c r="N14" s="51"/>
      <c r="O14" s="170" t="n">
        <f aca="false">7-COUNTIF(P14:V14,"х")</f>
        <v>6</v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1</v>
      </c>
      <c r="V14" s="76" t="s">
        <v>74</v>
      </c>
      <c r="W14" s="126" t="n">
        <f aca="false">COUNTIF(P14:V14,1)</f>
        <v>6</v>
      </c>
      <c r="X14" s="91" t="n">
        <f aca="false">W14/O14</f>
        <v>1</v>
      </c>
      <c r="Y14" s="79"/>
      <c r="Z14" s="19" t="str">
        <f aca="false">IF(OR(AND(E14&gt;0,X14&gt;0),AND(E14=0,X14=0)),"-","Что-то не так!")</f>
        <v>-</v>
      </c>
      <c r="AA14" s="19" t="s">
        <v>165</v>
      </c>
      <c r="AB14" s="115"/>
    </row>
    <row r="15" customFormat="false" ht="12.75" hidden="false" customHeight="true" outlineLevel="0" collapsed="false">
      <c r="A15" s="51" t="n">
        <v>253</v>
      </c>
      <c r="B15" s="9" t="s">
        <v>288</v>
      </c>
      <c r="C15" s="51" t="s">
        <v>1</v>
      </c>
      <c r="D15" s="128" t="s">
        <v>302</v>
      </c>
      <c r="E15" s="168" t="n">
        <f aca="false">NETWORKDAYS(Итого!C$2,Отчёт!C$2,Итого!C$3)*3/5</f>
        <v>10.8</v>
      </c>
      <c r="F15" s="169" t="n">
        <v>0.583333333333333</v>
      </c>
      <c r="G15" s="85" t="n">
        <v>1</v>
      </c>
      <c r="H15" s="86" t="n">
        <f aca="false">G15*F15</f>
        <v>0.583333333333333</v>
      </c>
      <c r="I15" s="98" t="n">
        <v>7</v>
      </c>
      <c r="J15" s="99" t="n">
        <f aca="false">H15*E15</f>
        <v>6.3</v>
      </c>
      <c r="K15" s="129" t="n">
        <v>130</v>
      </c>
      <c r="L15" s="130" t="n">
        <f aca="false">K15*J15</f>
        <v>819</v>
      </c>
      <c r="M15" s="125" t="n">
        <v>43185</v>
      </c>
      <c r="N15" s="51"/>
      <c r="O15" s="170" t="n">
        <f aca="false">7-COUNTIF(P15:V15,"х")</f>
        <v>6</v>
      </c>
      <c r="P15" s="76" t="n">
        <v>1</v>
      </c>
      <c r="Q15" s="76" t="n">
        <v>1</v>
      </c>
      <c r="R15" s="76" t="n">
        <v>1</v>
      </c>
      <c r="S15" s="76" t="n">
        <v>1</v>
      </c>
      <c r="T15" s="76" t="n">
        <v>1</v>
      </c>
      <c r="U15" s="76" t="n">
        <v>1</v>
      </c>
      <c r="V15" s="76" t="s">
        <v>74</v>
      </c>
      <c r="W15" s="126" t="n">
        <f aca="false">COUNTIF(P15:V15,1)</f>
        <v>6</v>
      </c>
      <c r="X15" s="91" t="n">
        <f aca="false">W15/O15</f>
        <v>1</v>
      </c>
      <c r="Y15" s="79"/>
      <c r="Z15" s="19" t="str">
        <f aca="false">IF(OR(AND(E15&gt;0,X15&gt;0),AND(E15=0,X15=0)),"-","Что-то не так!")</f>
        <v>-</v>
      </c>
      <c r="AA15" s="19" t="s">
        <v>165</v>
      </c>
      <c r="AB15" s="115"/>
    </row>
    <row r="16" customFormat="false" ht="12.75" hidden="false" customHeight="true" outlineLevel="0" collapsed="false">
      <c r="A16" s="51" t="n">
        <v>254</v>
      </c>
      <c r="B16" s="9" t="s">
        <v>288</v>
      </c>
      <c r="C16" s="51" t="s">
        <v>1</v>
      </c>
      <c r="D16" s="128" t="s">
        <v>303</v>
      </c>
      <c r="E16" s="168" t="n">
        <f aca="false">NETWORKDAYS(Итого!C$2,Отчёт!C$2,Итого!C$3)*3/5</f>
        <v>10.8</v>
      </c>
      <c r="F16" s="169" t="n">
        <v>0.583333333333333</v>
      </c>
      <c r="G16" s="85" t="n">
        <v>1</v>
      </c>
      <c r="H16" s="86" t="n">
        <f aca="false">G16*F16</f>
        <v>0.583333333333333</v>
      </c>
      <c r="I16" s="98" t="n">
        <v>7</v>
      </c>
      <c r="J16" s="99" t="n">
        <f aca="false">H16*E16</f>
        <v>6.3</v>
      </c>
      <c r="K16" s="129" t="n">
        <v>130</v>
      </c>
      <c r="L16" s="130" t="n">
        <f aca="false">K16*J16</f>
        <v>819</v>
      </c>
      <c r="M16" s="125" t="n">
        <v>43185</v>
      </c>
      <c r="N16" s="51"/>
      <c r="O16" s="170" t="n">
        <f aca="false">7-COUNTIF(P16:V16,"х")</f>
        <v>6</v>
      </c>
      <c r="P16" s="76" t="n">
        <v>0</v>
      </c>
      <c r="Q16" s="76" t="n">
        <v>1</v>
      </c>
      <c r="R16" s="76" t="n">
        <v>1</v>
      </c>
      <c r="S16" s="76" t="n">
        <v>0</v>
      </c>
      <c r="T16" s="76" t="n">
        <v>1</v>
      </c>
      <c r="U16" s="76" t="n">
        <v>1</v>
      </c>
      <c r="V16" s="76" t="s">
        <v>74</v>
      </c>
      <c r="W16" s="126" t="n">
        <f aca="false">COUNTIF(P16:V16,1)</f>
        <v>4</v>
      </c>
      <c r="X16" s="91" t="n">
        <f aca="false">W16/O16</f>
        <v>0.666666666666667</v>
      </c>
      <c r="Y16" s="142" t="s">
        <v>304</v>
      </c>
      <c r="Z16" s="19" t="str">
        <f aca="false">IF(OR(AND(E16&gt;0,X16&gt;0),AND(E16=0,X16=0)),"-","Что-то не так!")</f>
        <v>-</v>
      </c>
      <c r="AB16" s="115"/>
    </row>
    <row r="17" customFormat="false" ht="12.75" hidden="false" customHeight="true" outlineLevel="0" collapsed="false">
      <c r="A17" s="51" t="n">
        <v>255</v>
      </c>
      <c r="B17" s="9" t="s">
        <v>288</v>
      </c>
      <c r="C17" s="51" t="s">
        <v>1</v>
      </c>
      <c r="D17" s="128" t="s">
        <v>305</v>
      </c>
      <c r="E17" s="168" t="n">
        <f aca="false">NETWORKDAYS(Итого!C$2,Отчёт!C$2,Итого!C$3)*3/5</f>
        <v>10.8</v>
      </c>
      <c r="F17" s="169" t="n">
        <v>0.583333333333333</v>
      </c>
      <c r="G17" s="85" t="n">
        <v>1</v>
      </c>
      <c r="H17" s="86" t="n">
        <f aca="false">G17*F17</f>
        <v>0.583333333333333</v>
      </c>
      <c r="I17" s="98" t="n">
        <v>7</v>
      </c>
      <c r="J17" s="99" t="n">
        <f aca="false">H17*E17</f>
        <v>6.3</v>
      </c>
      <c r="K17" s="129" t="n">
        <v>130</v>
      </c>
      <c r="L17" s="130" t="n">
        <f aca="false">K17*J17</f>
        <v>819</v>
      </c>
      <c r="M17" s="125" t="n">
        <v>43185</v>
      </c>
      <c r="N17" s="51"/>
      <c r="O17" s="170" t="n">
        <f aca="false">7-COUNTIF(P17:V17,"х")</f>
        <v>4</v>
      </c>
      <c r="P17" s="76" t="n">
        <v>1</v>
      </c>
      <c r="Q17" s="76" t="n">
        <v>1</v>
      </c>
      <c r="R17" s="76" t="n">
        <v>1</v>
      </c>
      <c r="S17" s="76" t="s">
        <v>74</v>
      </c>
      <c r="T17" s="76" t="s">
        <v>74</v>
      </c>
      <c r="U17" s="76" t="n">
        <v>1</v>
      </c>
      <c r="V17" s="76" t="s">
        <v>74</v>
      </c>
      <c r="W17" s="126" t="n">
        <f aca="false">COUNTIF(P17:V17,1)</f>
        <v>4</v>
      </c>
      <c r="X17" s="91" t="n">
        <f aca="false">W17/O17</f>
        <v>1</v>
      </c>
      <c r="Y17" s="79"/>
      <c r="Z17" s="19" t="str">
        <f aca="false">IF(OR(AND(E17&gt;0,X17&gt;0),AND(E17=0,X17=0)),"-","Что-то не так!")</f>
        <v>-</v>
      </c>
      <c r="AB17" s="115"/>
    </row>
    <row r="18" customFormat="false" ht="12.75" hidden="false" customHeight="true" outlineLevel="0" collapsed="false">
      <c r="A18" s="51" t="n">
        <v>257</v>
      </c>
      <c r="B18" s="9" t="s">
        <v>288</v>
      </c>
      <c r="C18" s="51" t="s">
        <v>1</v>
      </c>
      <c r="D18" s="128" t="s">
        <v>306</v>
      </c>
      <c r="E18" s="168" t="n">
        <f aca="false">NETWORKDAYS(Итого!C$2,Отчёт!C$2,Итого!C$3)*3/5</f>
        <v>10.8</v>
      </c>
      <c r="F18" s="169" t="n">
        <v>0.583333333333333</v>
      </c>
      <c r="G18" s="85" t="n">
        <v>1</v>
      </c>
      <c r="H18" s="86" t="n">
        <f aca="false">G18*F18</f>
        <v>0.583333333333333</v>
      </c>
      <c r="I18" s="98" t="n">
        <v>7</v>
      </c>
      <c r="J18" s="99" t="n">
        <f aca="false">H18*E18</f>
        <v>6.3</v>
      </c>
      <c r="K18" s="129" t="n">
        <v>130</v>
      </c>
      <c r="L18" s="130" t="n">
        <f aca="false">K18*J18</f>
        <v>819</v>
      </c>
      <c r="M18" s="125" t="n">
        <v>43185</v>
      </c>
      <c r="N18" s="51"/>
      <c r="O18" s="170" t="n">
        <f aca="false">7-COUNTIF(P18:V18,"х")</f>
        <v>4</v>
      </c>
      <c r="P18" s="76" t="n">
        <v>1</v>
      </c>
      <c r="Q18" s="76" t="n">
        <v>1</v>
      </c>
      <c r="R18" s="76" t="n">
        <v>1</v>
      </c>
      <c r="S18" s="76" t="s">
        <v>74</v>
      </c>
      <c r="T18" s="76" t="s">
        <v>74</v>
      </c>
      <c r="U18" s="76" t="n">
        <v>1</v>
      </c>
      <c r="V18" s="76" t="s">
        <v>74</v>
      </c>
      <c r="W18" s="126" t="n">
        <f aca="false">COUNTIF(P18:V18,1)</f>
        <v>4</v>
      </c>
      <c r="X18" s="91" t="n">
        <f aca="false">W18/O18</f>
        <v>1</v>
      </c>
      <c r="Y18" s="79"/>
      <c r="Z18" s="19" t="str">
        <f aca="false">IF(OR(AND(E18&gt;0,X18&gt;0),AND(E18=0,X18=0)),"-","Что-то не так!")</f>
        <v>-</v>
      </c>
      <c r="AB18" s="115"/>
    </row>
    <row r="19" customFormat="false" ht="12.75" hidden="false" customHeight="true" outlineLevel="0" collapsed="false">
      <c r="A19" s="19"/>
      <c r="B19" s="9" t="s">
        <v>288</v>
      </c>
      <c r="C19" s="51" t="s">
        <v>1</v>
      </c>
      <c r="D19" s="128" t="s">
        <v>307</v>
      </c>
      <c r="E19" s="168" t="n">
        <f aca="false">NETWORKDAYS(Итого!C$2,Отчёт!C$2,Итого!C$3)*3/5</f>
        <v>10.8</v>
      </c>
      <c r="F19" s="155" t="n">
        <v>0.583333333333333</v>
      </c>
      <c r="G19" s="96" t="n">
        <v>1</v>
      </c>
      <c r="H19" s="97" t="n">
        <v>0.583333333333333</v>
      </c>
      <c r="I19" s="98" t="n">
        <v>5</v>
      </c>
      <c r="J19" s="99" t="n">
        <f aca="false">H19*E19</f>
        <v>6.3</v>
      </c>
      <c r="K19" s="129" t="n">
        <v>130</v>
      </c>
      <c r="L19" s="130" t="n">
        <f aca="false">K19*J19</f>
        <v>819</v>
      </c>
      <c r="M19" s="125" t="n">
        <v>43185</v>
      </c>
      <c r="N19" s="51"/>
      <c r="O19" s="170" t="n">
        <f aca="false">7-COUNTIF(P19:V19,"х")</f>
        <v>6</v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s">
        <v>74</v>
      </c>
      <c r="W19" s="126" t="n">
        <f aca="false">COUNTIF(P19:V19,1)</f>
        <v>6</v>
      </c>
      <c r="X19" s="91" t="n">
        <f aca="false">W19/O19</f>
        <v>1</v>
      </c>
      <c r="Y19" s="79"/>
      <c r="Z19" s="19" t="str">
        <f aca="false">IF(OR(AND(E19&gt;0,X19&gt;0),AND(E19=0,X19=0)),"-","Что-то не так!")</f>
        <v>-</v>
      </c>
      <c r="AB19" s="115"/>
    </row>
    <row r="20" customFormat="false" ht="12.75" hidden="false" customHeight="true" outlineLevel="0" collapsed="false">
      <c r="A20" s="19"/>
      <c r="B20" s="9" t="s">
        <v>288</v>
      </c>
      <c r="C20" s="51" t="s">
        <v>1</v>
      </c>
      <c r="D20" s="128" t="s">
        <v>308</v>
      </c>
      <c r="E20" s="168" t="n">
        <f aca="false">NETWORKDAYS(Итого!C$2,Отчёт!C$2,Итого!C$3)*3/5</f>
        <v>10.8</v>
      </c>
      <c r="F20" s="155" t="n">
        <v>0.583333333333333</v>
      </c>
      <c r="G20" s="96" t="n">
        <v>1</v>
      </c>
      <c r="H20" s="97" t="n">
        <v>0.583333333333333</v>
      </c>
      <c r="I20" s="98" t="n">
        <v>5</v>
      </c>
      <c r="J20" s="99" t="n">
        <f aca="false">H20*E20</f>
        <v>6.3</v>
      </c>
      <c r="K20" s="129" t="n">
        <v>130</v>
      </c>
      <c r="L20" s="130" t="n">
        <f aca="false">K20*J20</f>
        <v>819</v>
      </c>
      <c r="M20" s="125" t="n">
        <v>43185</v>
      </c>
      <c r="N20" s="51"/>
      <c r="O20" s="170" t="n">
        <f aca="false">7-COUNTIF(P20:V20,"х")</f>
        <v>4</v>
      </c>
      <c r="P20" s="76" t="n">
        <v>1</v>
      </c>
      <c r="Q20" s="76" t="n">
        <v>1</v>
      </c>
      <c r="R20" s="76" t="n">
        <v>1</v>
      </c>
      <c r="S20" s="76" t="s">
        <v>74</v>
      </c>
      <c r="T20" s="76" t="s">
        <v>74</v>
      </c>
      <c r="U20" s="76" t="n">
        <v>1</v>
      </c>
      <c r="V20" s="76" t="s">
        <v>74</v>
      </c>
      <c r="W20" s="126" t="n">
        <f aca="false">COUNTIF(P20:V20,1)</f>
        <v>4</v>
      </c>
      <c r="X20" s="91" t="n">
        <f aca="false">W20/O20</f>
        <v>1</v>
      </c>
      <c r="Y20" s="142"/>
      <c r="Z20" s="19" t="str">
        <f aca="false">IF(OR(AND(E20&gt;0,X20&gt;0),AND(E20=0,X20=0)),"-","Что-то не так!")</f>
        <v>-</v>
      </c>
      <c r="AB20" s="115"/>
    </row>
    <row r="21" customFormat="false" ht="12.75" hidden="false" customHeight="true" outlineLevel="0" collapsed="false">
      <c r="A21" s="19"/>
      <c r="B21" s="9" t="s">
        <v>288</v>
      </c>
      <c r="C21" s="51" t="s">
        <v>1</v>
      </c>
      <c r="D21" s="128" t="s">
        <v>309</v>
      </c>
      <c r="E21" s="168" t="n">
        <f aca="false">NETWORKDAYS(Итого!C$2,Отчёт!C$2,Итого!C$3)*3/5</f>
        <v>10.8</v>
      </c>
      <c r="F21" s="155" t="n">
        <v>0.583333333333333</v>
      </c>
      <c r="G21" s="96" t="n">
        <v>1</v>
      </c>
      <c r="H21" s="97" t="n">
        <v>0.583333333333333</v>
      </c>
      <c r="I21" s="98" t="n">
        <v>5</v>
      </c>
      <c r="J21" s="99" t="n">
        <f aca="false">H21*E21</f>
        <v>6.3</v>
      </c>
      <c r="K21" s="129" t="n">
        <v>130</v>
      </c>
      <c r="L21" s="130" t="n">
        <f aca="false">K21*J21</f>
        <v>819</v>
      </c>
      <c r="M21" s="125" t="n">
        <v>43185</v>
      </c>
      <c r="N21" s="51"/>
      <c r="O21" s="170" t="n">
        <f aca="false">7-COUNTIF(P21:V21,"х")</f>
        <v>6</v>
      </c>
      <c r="P21" s="76" t="n">
        <v>1</v>
      </c>
      <c r="Q21" s="76" t="n">
        <v>1</v>
      </c>
      <c r="R21" s="76" t="n">
        <v>1</v>
      </c>
      <c r="S21" s="76" t="n">
        <v>1</v>
      </c>
      <c r="T21" s="76" t="n">
        <v>1</v>
      </c>
      <c r="U21" s="76" t="n">
        <v>1</v>
      </c>
      <c r="V21" s="76" t="s">
        <v>74</v>
      </c>
      <c r="W21" s="126" t="n">
        <f aca="false">COUNTIF(P21:V21,1)</f>
        <v>6</v>
      </c>
      <c r="X21" s="91" t="n">
        <f aca="false">W21/O21</f>
        <v>1</v>
      </c>
      <c r="Y21" s="142"/>
      <c r="Z21" s="19" t="str">
        <f aca="false">IF(OR(AND(E21&gt;0,X21&gt;0),AND(E21=0,X21=0)),"-","Что-то не так!")</f>
        <v>-</v>
      </c>
      <c r="AB21" s="115"/>
    </row>
    <row r="22" customFormat="false" ht="12.75" hidden="false" customHeight="true" outlineLevel="0" collapsed="false">
      <c r="A22" s="19"/>
      <c r="B22" s="9" t="s">
        <v>288</v>
      </c>
      <c r="C22" s="51" t="s">
        <v>1</v>
      </c>
      <c r="D22" s="128" t="s">
        <v>310</v>
      </c>
      <c r="E22" s="168" t="n">
        <f aca="false">NETWORKDAYS(Итого!C$2,Отчёт!C$2,Итого!C$3)*3/5</f>
        <v>10.8</v>
      </c>
      <c r="F22" s="155" t="n">
        <v>0.583333333333333</v>
      </c>
      <c r="G22" s="96" t="n">
        <v>1</v>
      </c>
      <c r="H22" s="97" t="n">
        <v>0.583333333333333</v>
      </c>
      <c r="I22" s="98" t="n">
        <v>5</v>
      </c>
      <c r="J22" s="99" t="n">
        <f aca="false">H22*E22</f>
        <v>6.3</v>
      </c>
      <c r="K22" s="129" t="n">
        <v>130</v>
      </c>
      <c r="L22" s="130" t="n">
        <f aca="false">K22*J22</f>
        <v>819</v>
      </c>
      <c r="M22" s="125" t="n">
        <v>43185</v>
      </c>
      <c r="N22" s="51"/>
      <c r="O22" s="170" t="n">
        <f aca="false">7-COUNTIF(P22:V22,"х")</f>
        <v>6</v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0</v>
      </c>
      <c r="V22" s="76" t="s">
        <v>74</v>
      </c>
      <c r="W22" s="126" t="n">
        <f aca="false">COUNTIF(P22:V22,1)</f>
        <v>5</v>
      </c>
      <c r="X22" s="91" t="n">
        <f aca="false">W22/O22</f>
        <v>0.833333333333333</v>
      </c>
      <c r="Y22" s="79" t="s">
        <v>311</v>
      </c>
      <c r="Z22" s="19" t="str">
        <f aca="false">IF(OR(AND(E22&gt;0,X22&gt;0),AND(E22=0,X22=0)),"-","Что-то не так!")</f>
        <v>-</v>
      </c>
      <c r="AB22" s="115"/>
    </row>
    <row r="23" customFormat="false" ht="12.75" hidden="false" customHeight="true" outlineLevel="0" collapsed="false">
      <c r="A23" s="19"/>
      <c r="B23" s="9" t="s">
        <v>288</v>
      </c>
      <c r="C23" s="51" t="s">
        <v>1</v>
      </c>
      <c r="D23" s="128" t="s">
        <v>312</v>
      </c>
      <c r="E23" s="168" t="n">
        <f aca="false">NETWORKDAYS(Итого!C$2,Отчёт!C$2,Итого!C$3)*3/5</f>
        <v>10.8</v>
      </c>
      <c r="F23" s="155" t="n">
        <v>0.583333333333333</v>
      </c>
      <c r="G23" s="96" t="n">
        <v>1</v>
      </c>
      <c r="H23" s="97" t="n">
        <v>0.583333333333333</v>
      </c>
      <c r="I23" s="98" t="n">
        <v>5</v>
      </c>
      <c r="J23" s="99" t="n">
        <f aca="false">H23*E23</f>
        <v>6.3</v>
      </c>
      <c r="K23" s="129" t="n">
        <v>130</v>
      </c>
      <c r="L23" s="130" t="n">
        <f aca="false">K23*J23</f>
        <v>819</v>
      </c>
      <c r="M23" s="125" t="n">
        <v>43185</v>
      </c>
      <c r="N23" s="51"/>
      <c r="O23" s="170" t="n">
        <f aca="false">7-COUNTIF(P23:V23,"х")</f>
        <v>6</v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1</v>
      </c>
      <c r="V23" s="76" t="s">
        <v>74</v>
      </c>
      <c r="W23" s="126" t="n">
        <f aca="false">COUNTIF(P23:V23,1)</f>
        <v>6</v>
      </c>
      <c r="X23" s="91" t="n">
        <f aca="false">W23/O23</f>
        <v>1</v>
      </c>
      <c r="Y23" s="79"/>
      <c r="Z23" s="19" t="str">
        <f aca="false">IF(OR(AND(E23&gt;0,X23&gt;0),AND(E23=0,X23=0)),"-","Что-то не так!")</f>
        <v>-</v>
      </c>
      <c r="AB23" s="115"/>
    </row>
    <row r="24" customFormat="false" ht="12.75" hidden="false" customHeight="true" outlineLevel="0" collapsed="false">
      <c r="A24" s="19"/>
      <c r="B24" s="9" t="s">
        <v>288</v>
      </c>
      <c r="C24" s="51" t="s">
        <v>1</v>
      </c>
      <c r="D24" s="128" t="s">
        <v>313</v>
      </c>
      <c r="E24" s="168" t="n">
        <f aca="false">NETWORKDAYS(Итого!C$2,Отчёт!C$2,Итого!C$3)*3/5</f>
        <v>10.8</v>
      </c>
      <c r="F24" s="155" t="n">
        <v>0.583333333333333</v>
      </c>
      <c r="G24" s="96" t="n">
        <v>1</v>
      </c>
      <c r="H24" s="97" t="n">
        <v>0.583333333333333</v>
      </c>
      <c r="I24" s="98" t="n">
        <v>5</v>
      </c>
      <c r="J24" s="99" t="n">
        <f aca="false">H24*E24</f>
        <v>6.3</v>
      </c>
      <c r="K24" s="129" t="n">
        <v>130</v>
      </c>
      <c r="L24" s="130" t="n">
        <f aca="false">K24*J24</f>
        <v>819</v>
      </c>
      <c r="M24" s="125" t="n">
        <v>43185</v>
      </c>
      <c r="N24" s="51"/>
      <c r="O24" s="170" t="n">
        <f aca="false">7-COUNTIF(P24:V24,"х")</f>
        <v>6</v>
      </c>
      <c r="P24" s="76" t="n">
        <v>1</v>
      </c>
      <c r="Q24" s="76" t="n">
        <v>0</v>
      </c>
      <c r="R24" s="76" t="n">
        <v>1</v>
      </c>
      <c r="S24" s="76" t="n">
        <v>1</v>
      </c>
      <c r="T24" s="76" t="n">
        <v>1</v>
      </c>
      <c r="U24" s="76" t="n">
        <v>1</v>
      </c>
      <c r="V24" s="76" t="s">
        <v>74</v>
      </c>
      <c r="W24" s="126" t="n">
        <f aca="false">COUNTIF(P24:V24,1)</f>
        <v>5</v>
      </c>
      <c r="X24" s="91" t="n">
        <f aca="false">W24/O24</f>
        <v>0.833333333333333</v>
      </c>
      <c r="Y24" s="79" t="s">
        <v>314</v>
      </c>
      <c r="Z24" s="19" t="str">
        <f aca="false">IF(OR(AND(E24&gt;0,X24&gt;0),AND(E24=0,X24=0)),"-","Что-то не так!")</f>
        <v>-</v>
      </c>
      <c r="AB24" s="115"/>
    </row>
    <row r="25" customFormat="false" ht="12.75" hidden="false" customHeight="true" outlineLevel="0" collapsed="false">
      <c r="A25" s="19"/>
      <c r="B25" s="9" t="s">
        <v>288</v>
      </c>
      <c r="C25" s="51" t="s">
        <v>1</v>
      </c>
      <c r="D25" s="128" t="s">
        <v>315</v>
      </c>
      <c r="E25" s="168" t="n">
        <f aca="false">NETWORKDAYS(Итого!C$2,Отчёт!C$2,Итого!C$3)*3/5</f>
        <v>10.8</v>
      </c>
      <c r="F25" s="155" t="n">
        <v>0.583333333333333</v>
      </c>
      <c r="G25" s="96" t="n">
        <v>1</v>
      </c>
      <c r="H25" s="97" t="n">
        <v>0.583333333333333</v>
      </c>
      <c r="I25" s="98" t="n">
        <v>5</v>
      </c>
      <c r="J25" s="99" t="n">
        <f aca="false">H25*E25</f>
        <v>6.3</v>
      </c>
      <c r="K25" s="129" t="n">
        <v>130</v>
      </c>
      <c r="L25" s="130" t="n">
        <f aca="false">K25*J25</f>
        <v>819</v>
      </c>
      <c r="M25" s="125" t="n">
        <v>43185</v>
      </c>
      <c r="N25" s="51"/>
      <c r="O25" s="170" t="n">
        <f aca="false">7-COUNTIF(P25:V25,"х")</f>
        <v>6</v>
      </c>
      <c r="P25" s="76" t="n">
        <v>1</v>
      </c>
      <c r="Q25" s="76" t="n">
        <v>1</v>
      </c>
      <c r="R25" s="76" t="n">
        <v>1</v>
      </c>
      <c r="S25" s="76" t="n">
        <v>0</v>
      </c>
      <c r="T25" s="76" t="n">
        <v>1</v>
      </c>
      <c r="U25" s="76" t="n">
        <v>0</v>
      </c>
      <c r="V25" s="76" t="s">
        <v>74</v>
      </c>
      <c r="W25" s="126" t="n">
        <f aca="false">COUNTIF(P25:V25,1)</f>
        <v>4</v>
      </c>
      <c r="X25" s="91" t="n">
        <f aca="false">W25/O25</f>
        <v>0.666666666666667</v>
      </c>
      <c r="Y25" s="79" t="s">
        <v>316</v>
      </c>
      <c r="Z25" s="19" t="str">
        <f aca="false">IF(OR(AND(E25&gt;0,X25&gt;0),AND(E25=0,X25=0)),"-","Что-то не так!")</f>
        <v>-</v>
      </c>
      <c r="AB25" s="115"/>
    </row>
    <row r="26" customFormat="false" ht="12.75" hidden="false" customHeight="true" outlineLevel="0" collapsed="false">
      <c r="A26" s="19"/>
      <c r="B26" s="9" t="s">
        <v>288</v>
      </c>
      <c r="C26" s="51" t="s">
        <v>1</v>
      </c>
      <c r="D26" s="128" t="s">
        <v>317</v>
      </c>
      <c r="E26" s="168" t="n">
        <f aca="false">NETWORKDAYS(Итого!C$2,Отчёт!C$2,Итого!C$3)*3/5</f>
        <v>10.8</v>
      </c>
      <c r="F26" s="155" t="n">
        <v>0.583333333333333</v>
      </c>
      <c r="G26" s="96" t="n">
        <v>1</v>
      </c>
      <c r="H26" s="97" t="n">
        <v>0.583333333333333</v>
      </c>
      <c r="I26" s="98" t="n">
        <v>5</v>
      </c>
      <c r="J26" s="99" t="n">
        <f aca="false">H26*E26</f>
        <v>6.3</v>
      </c>
      <c r="K26" s="129" t="n">
        <v>130</v>
      </c>
      <c r="L26" s="130" t="n">
        <f aca="false">K26*J26</f>
        <v>819</v>
      </c>
      <c r="M26" s="125" t="n">
        <v>43185</v>
      </c>
      <c r="N26" s="51"/>
      <c r="O26" s="170" t="n">
        <f aca="false">7-COUNTIF(P26:V26,"х")</f>
        <v>6</v>
      </c>
      <c r="P26" s="76" t="n">
        <v>1</v>
      </c>
      <c r="Q26" s="76" t="n">
        <v>1</v>
      </c>
      <c r="R26" s="76" t="n">
        <v>1</v>
      </c>
      <c r="S26" s="76" t="n">
        <v>1</v>
      </c>
      <c r="T26" s="76" t="n">
        <v>1</v>
      </c>
      <c r="U26" s="76" t="n">
        <v>1</v>
      </c>
      <c r="V26" s="76" t="s">
        <v>74</v>
      </c>
      <c r="W26" s="126" t="n">
        <f aca="false">COUNTIF(P26:V26,1)</f>
        <v>6</v>
      </c>
      <c r="X26" s="91" t="n">
        <f aca="false">W26/O26</f>
        <v>1</v>
      </c>
      <c r="Y26" s="171"/>
      <c r="Z26" s="19" t="str">
        <f aca="false">IF(OR(AND(E26&gt;0,X26&gt;0),AND(E26=0,X26=0)),"-","Что-то не так!")</f>
        <v>-</v>
      </c>
      <c r="AB26" s="115"/>
    </row>
    <row r="27" customFormat="false" ht="12.75" hidden="false" customHeight="true" outlineLevel="0" collapsed="false">
      <c r="A27" s="19"/>
      <c r="B27" s="9" t="s">
        <v>288</v>
      </c>
      <c r="C27" s="51" t="s">
        <v>1</v>
      </c>
      <c r="D27" s="128" t="s">
        <v>318</v>
      </c>
      <c r="E27" s="168" t="n">
        <f aca="false">NETWORKDAYS(Итого!C$2,Отчёт!C$2,Итого!C$3)*3/5</f>
        <v>10.8</v>
      </c>
      <c r="F27" s="155" t="n">
        <v>0.583333333333333</v>
      </c>
      <c r="G27" s="96" t="n">
        <v>1</v>
      </c>
      <c r="H27" s="97" t="n">
        <v>0.583333333333333</v>
      </c>
      <c r="I27" s="98" t="n">
        <v>5</v>
      </c>
      <c r="J27" s="99" t="n">
        <f aca="false">H27*E27</f>
        <v>6.3</v>
      </c>
      <c r="K27" s="129" t="n">
        <v>130</v>
      </c>
      <c r="L27" s="130" t="n">
        <f aca="false">K27*J27</f>
        <v>819</v>
      </c>
      <c r="M27" s="125" t="n">
        <v>43185</v>
      </c>
      <c r="N27" s="51"/>
      <c r="O27" s="170" t="n">
        <f aca="false">7-COUNTIF(P27:V27,"х")</f>
        <v>6</v>
      </c>
      <c r="P27" s="76" t="n">
        <v>1</v>
      </c>
      <c r="Q27" s="76" t="n">
        <v>1</v>
      </c>
      <c r="R27" s="76" t="n">
        <v>1</v>
      </c>
      <c r="S27" s="76" t="n">
        <v>0</v>
      </c>
      <c r="T27" s="76" t="n">
        <v>0</v>
      </c>
      <c r="U27" s="76" t="n">
        <v>1</v>
      </c>
      <c r="V27" s="76" t="s">
        <v>74</v>
      </c>
      <c r="W27" s="126" t="n">
        <f aca="false">COUNTIF(P27:V27,1)</f>
        <v>4</v>
      </c>
      <c r="X27" s="91" t="n">
        <f aca="false">W27/O27</f>
        <v>0.666666666666667</v>
      </c>
      <c r="Y27" s="79" t="s">
        <v>93</v>
      </c>
      <c r="Z27" s="19" t="str">
        <f aca="false">IF(OR(AND(E27&gt;0,X27&gt;0),AND(E27=0,X27=0)),"-","Что-то не так!")</f>
        <v>-</v>
      </c>
      <c r="AB27" s="115"/>
    </row>
    <row r="28" customFormat="false" ht="12.75" hidden="false" customHeight="true" outlineLevel="0" collapsed="false">
      <c r="A28" s="19"/>
      <c r="B28" s="9" t="s">
        <v>288</v>
      </c>
      <c r="C28" s="51" t="s">
        <v>1</v>
      </c>
      <c r="D28" s="128" t="s">
        <v>319</v>
      </c>
      <c r="E28" s="168" t="n">
        <f aca="false">NETWORKDAYS(Итого!C$2,Отчёт!C$2,Итого!C$3)*3/5</f>
        <v>10.8</v>
      </c>
      <c r="F28" s="155" t="n">
        <v>0.583333333333333</v>
      </c>
      <c r="G28" s="96" t="n">
        <v>1</v>
      </c>
      <c r="H28" s="97" t="n">
        <v>0.583333333333333</v>
      </c>
      <c r="I28" s="98" t="n">
        <v>5</v>
      </c>
      <c r="J28" s="99" t="n">
        <f aca="false">H28*E28</f>
        <v>6.3</v>
      </c>
      <c r="K28" s="129" t="n">
        <v>130</v>
      </c>
      <c r="L28" s="130" t="n">
        <f aca="false">K28*J28</f>
        <v>819</v>
      </c>
      <c r="M28" s="125" t="n">
        <v>43185</v>
      </c>
      <c r="N28" s="51"/>
      <c r="O28" s="170" t="n">
        <f aca="false">7-COUNTIF(P28:V28,"х")</f>
        <v>6</v>
      </c>
      <c r="P28" s="76" t="n">
        <v>1</v>
      </c>
      <c r="Q28" s="76" t="n">
        <v>1</v>
      </c>
      <c r="R28" s="76" t="n">
        <v>1</v>
      </c>
      <c r="S28" s="76" t="n">
        <v>1</v>
      </c>
      <c r="T28" s="76" t="n">
        <v>1</v>
      </c>
      <c r="U28" s="76" t="n">
        <v>1</v>
      </c>
      <c r="V28" s="76" t="s">
        <v>74</v>
      </c>
      <c r="W28" s="126" t="n">
        <f aca="false">COUNTIF(P28:V28,1)</f>
        <v>6</v>
      </c>
      <c r="X28" s="91" t="n">
        <f aca="false">W28/O28</f>
        <v>1</v>
      </c>
      <c r="Y28" s="79"/>
      <c r="Z28" s="19" t="str">
        <f aca="false">IF(OR(AND(E28&gt;0,X28&gt;0),AND(E28=0,X28=0)),"-","Что-то не так!")</f>
        <v>-</v>
      </c>
      <c r="AB28" s="115"/>
    </row>
    <row r="29" customFormat="false" ht="12.75" hidden="false" customHeight="true" outlineLevel="0" collapsed="false">
      <c r="A29" s="19"/>
      <c r="B29" s="9" t="s">
        <v>288</v>
      </c>
      <c r="C29" s="51" t="s">
        <v>1</v>
      </c>
      <c r="D29" s="128" t="s">
        <v>320</v>
      </c>
      <c r="E29" s="168" t="n">
        <f aca="false">NETWORKDAYS(Итого!C$2,Отчёт!C$2,Итого!C$3)*3/5</f>
        <v>10.8</v>
      </c>
      <c r="F29" s="155" t="n">
        <v>0.583333333333333</v>
      </c>
      <c r="G29" s="96" t="n">
        <v>1</v>
      </c>
      <c r="H29" s="97" t="n">
        <v>0.583333333333333</v>
      </c>
      <c r="I29" s="98" t="n">
        <v>5</v>
      </c>
      <c r="J29" s="99" t="n">
        <f aca="false">H29*E29</f>
        <v>6.3</v>
      </c>
      <c r="K29" s="129" t="n">
        <v>130</v>
      </c>
      <c r="L29" s="130" t="n">
        <f aca="false">K29*J29</f>
        <v>819</v>
      </c>
      <c r="M29" s="125" t="n">
        <v>43185</v>
      </c>
      <c r="N29" s="51"/>
      <c r="O29" s="170" t="n">
        <f aca="false">7-COUNTIF(P29:V29,"х")</f>
        <v>6</v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1</v>
      </c>
      <c r="U29" s="76" t="n">
        <v>1</v>
      </c>
      <c r="V29" s="76" t="s">
        <v>74</v>
      </c>
      <c r="W29" s="126" t="n">
        <f aca="false">COUNTIF(P29:V29,1)</f>
        <v>6</v>
      </c>
      <c r="X29" s="91" t="n">
        <f aca="false">W29/O29</f>
        <v>1</v>
      </c>
      <c r="Y29" s="79"/>
      <c r="Z29" s="19" t="str">
        <f aca="false">IF(OR(AND(E29&gt;0,X29&gt;0),AND(E29=0,X29=0)),"-","Что-то не так!")</f>
        <v>-</v>
      </c>
      <c r="AB29" s="115"/>
    </row>
    <row r="30" customFormat="false" ht="12.75" hidden="false" customHeight="true" outlineLevel="0" collapsed="false">
      <c r="A30" s="19"/>
      <c r="B30" s="9" t="s">
        <v>288</v>
      </c>
      <c r="C30" s="51" t="s">
        <v>1</v>
      </c>
      <c r="D30" s="128" t="s">
        <v>321</v>
      </c>
      <c r="E30" s="168" t="n">
        <f aca="false">NETWORKDAYS(Итого!C$2,Отчёт!C$2,Итого!C$3)*3/5</f>
        <v>10.8</v>
      </c>
      <c r="F30" s="155" t="n">
        <v>0.583333333333333</v>
      </c>
      <c r="G30" s="96" t="n">
        <v>1</v>
      </c>
      <c r="H30" s="97" t="n">
        <v>0.583333333333333</v>
      </c>
      <c r="I30" s="98" t="n">
        <v>5</v>
      </c>
      <c r="J30" s="99" t="n">
        <f aca="false">H30*E30</f>
        <v>6.3</v>
      </c>
      <c r="K30" s="129" t="n">
        <v>130</v>
      </c>
      <c r="L30" s="130" t="n">
        <f aca="false">K30*J30</f>
        <v>819</v>
      </c>
      <c r="M30" s="125" t="n">
        <v>43185</v>
      </c>
      <c r="N30" s="51"/>
      <c r="O30" s="170" t="n">
        <f aca="false">7-COUNTIF(P30:V30,"х")</f>
        <v>4</v>
      </c>
      <c r="P30" s="76" t="n">
        <v>1</v>
      </c>
      <c r="Q30" s="76" t="n">
        <v>1</v>
      </c>
      <c r="R30" s="76" t="n">
        <v>1</v>
      </c>
      <c r="S30" s="76" t="s">
        <v>74</v>
      </c>
      <c r="T30" s="76" t="s">
        <v>74</v>
      </c>
      <c r="U30" s="76" t="n">
        <v>1</v>
      </c>
      <c r="V30" s="76" t="s">
        <v>74</v>
      </c>
      <c r="W30" s="126" t="n">
        <f aca="false">COUNTIF(P30:V30,1)</f>
        <v>4</v>
      </c>
      <c r="X30" s="91" t="n">
        <f aca="false">W30/O30</f>
        <v>1</v>
      </c>
      <c r="Y30" s="79"/>
      <c r="Z30" s="19" t="str">
        <f aca="false">IF(OR(AND(E30&gt;0,X30&gt;0),AND(E30=0,X30=0)),"-","Что-то не так!")</f>
        <v>-</v>
      </c>
      <c r="AB30" s="115"/>
    </row>
    <row r="31" customFormat="false" ht="12.75" hidden="false" customHeight="true" outlineLevel="0" collapsed="false">
      <c r="A31" s="19"/>
      <c r="B31" s="9" t="s">
        <v>288</v>
      </c>
      <c r="C31" s="51" t="s">
        <v>1</v>
      </c>
      <c r="D31" s="128" t="s">
        <v>322</v>
      </c>
      <c r="E31" s="168" t="n">
        <f aca="false">NETWORKDAYS(Итого!C$2,Отчёт!C$2,Итого!C$3)*3/5</f>
        <v>10.8</v>
      </c>
      <c r="F31" s="155" t="n">
        <v>0.583333333333333</v>
      </c>
      <c r="G31" s="96" t="n">
        <v>1</v>
      </c>
      <c r="H31" s="97" t="n">
        <v>0.583333333333333</v>
      </c>
      <c r="I31" s="98" t="n">
        <v>5</v>
      </c>
      <c r="J31" s="99" t="n">
        <f aca="false">H31*E31</f>
        <v>6.3</v>
      </c>
      <c r="K31" s="129" t="n">
        <v>130</v>
      </c>
      <c r="L31" s="130" t="n">
        <f aca="false">K31*J31</f>
        <v>819</v>
      </c>
      <c r="M31" s="125" t="n">
        <v>43185</v>
      </c>
      <c r="N31" s="51"/>
      <c r="O31" s="170" t="n">
        <f aca="false">7-COUNTIF(P31:V31,"х")</f>
        <v>5</v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s">
        <v>74</v>
      </c>
      <c r="V31" s="76" t="s">
        <v>74</v>
      </c>
      <c r="W31" s="126" t="n">
        <f aca="false">COUNTIF(P31:V31,1)</f>
        <v>5</v>
      </c>
      <c r="X31" s="91" t="n">
        <f aca="false">W31/O31</f>
        <v>1</v>
      </c>
      <c r="Y31" s="79"/>
      <c r="Z31" s="19" t="str">
        <f aca="false">IF(OR(AND(E31&gt;0,X31&gt;0),AND(E31=0,X31=0)),"-","Что-то не так!")</f>
        <v>-</v>
      </c>
      <c r="AB31" s="115"/>
    </row>
    <row r="32" customFormat="false" ht="12.75" hidden="false" customHeight="true" outlineLevel="0" collapsed="false">
      <c r="A32" s="19"/>
      <c r="B32" s="9" t="s">
        <v>288</v>
      </c>
      <c r="C32" s="51" t="s">
        <v>1</v>
      </c>
      <c r="D32" s="128" t="s">
        <v>323</v>
      </c>
      <c r="E32" s="168" t="n">
        <f aca="false">NETWORKDAYS(Итого!C$2,Отчёт!C$2,Итого!C$3)*3/5</f>
        <v>10.8</v>
      </c>
      <c r="F32" s="155" t="n">
        <v>0.583333333333333</v>
      </c>
      <c r="G32" s="96" t="n">
        <v>1</v>
      </c>
      <c r="H32" s="97" t="n">
        <v>0.583333333333333</v>
      </c>
      <c r="I32" s="98" t="n">
        <v>5</v>
      </c>
      <c r="J32" s="99" t="n">
        <f aca="false">H32*E32</f>
        <v>6.3</v>
      </c>
      <c r="K32" s="129" t="n">
        <v>130</v>
      </c>
      <c r="L32" s="130" t="n">
        <f aca="false">K32*J32</f>
        <v>819</v>
      </c>
      <c r="M32" s="125" t="n">
        <v>43185</v>
      </c>
      <c r="N32" s="51"/>
      <c r="O32" s="170" t="n">
        <f aca="false">7-COUNTIF(P32:V32,"х")</f>
        <v>3</v>
      </c>
      <c r="P32" s="76" t="n">
        <v>0</v>
      </c>
      <c r="Q32" s="76" t="n">
        <v>1</v>
      </c>
      <c r="R32" s="76" t="n">
        <v>1</v>
      </c>
      <c r="S32" s="76" t="s">
        <v>74</v>
      </c>
      <c r="T32" s="76" t="s">
        <v>74</v>
      </c>
      <c r="U32" s="76" t="s">
        <v>74</v>
      </c>
      <c r="V32" s="76" t="s">
        <v>74</v>
      </c>
      <c r="W32" s="126" t="n">
        <f aca="false">COUNTIF(P32:V32,1)</f>
        <v>2</v>
      </c>
      <c r="X32" s="91" t="n">
        <f aca="false">W32/O32</f>
        <v>0.666666666666667</v>
      </c>
      <c r="Y32" s="79" t="s">
        <v>324</v>
      </c>
      <c r="Z32" s="19" t="str">
        <f aca="false">IF(OR(AND(E32&gt;0,X32&gt;0),AND(E32=0,X32=0)),"-","Что-то не так!")</f>
        <v>-</v>
      </c>
      <c r="AB32" s="115"/>
    </row>
    <row r="33" customFormat="false" ht="12.75" hidden="false" customHeight="true" outlineLevel="0" collapsed="false">
      <c r="A33" s="19"/>
      <c r="B33" s="9" t="s">
        <v>288</v>
      </c>
      <c r="C33" s="51" t="s">
        <v>1</v>
      </c>
      <c r="D33" s="128" t="s">
        <v>325</v>
      </c>
      <c r="E33" s="168" t="n">
        <f aca="false">NETWORKDAYS(Итого!C$2,Отчёт!C$2,Итого!C$3)*3/5</f>
        <v>10.8</v>
      </c>
      <c r="F33" s="155" t="n">
        <v>0.583333333333333</v>
      </c>
      <c r="G33" s="96" t="n">
        <v>1</v>
      </c>
      <c r="H33" s="97" t="n">
        <v>0.583333333333333</v>
      </c>
      <c r="I33" s="98" t="n">
        <v>5</v>
      </c>
      <c r="J33" s="99" t="n">
        <f aca="false">H33*E33</f>
        <v>6.3</v>
      </c>
      <c r="K33" s="129" t="n">
        <v>130</v>
      </c>
      <c r="L33" s="130" t="n">
        <f aca="false">K33*J33</f>
        <v>819</v>
      </c>
      <c r="M33" s="125" t="n">
        <v>43185</v>
      </c>
      <c r="N33" s="51"/>
      <c r="O33" s="170" t="n">
        <f aca="false">7-COUNTIF(P33:V33,"х")</f>
        <v>4</v>
      </c>
      <c r="P33" s="76" t="n">
        <v>1</v>
      </c>
      <c r="Q33" s="76" t="n">
        <v>1</v>
      </c>
      <c r="R33" s="76" t="n">
        <v>1</v>
      </c>
      <c r="S33" s="76" t="s">
        <v>74</v>
      </c>
      <c r="T33" s="76" t="s">
        <v>74</v>
      </c>
      <c r="U33" s="76" t="n">
        <v>1</v>
      </c>
      <c r="V33" s="76" t="s">
        <v>74</v>
      </c>
      <c r="W33" s="126" t="n">
        <f aca="false">COUNTIF(P33:V33,1)</f>
        <v>4</v>
      </c>
      <c r="X33" s="91" t="n">
        <f aca="false">W33/O33</f>
        <v>1</v>
      </c>
      <c r="Y33" s="79"/>
      <c r="Z33" s="19" t="str">
        <f aca="false">IF(OR(AND(E33&gt;0,X33&gt;0),AND(E33=0,X33=0)),"-","Что-то не так!")</f>
        <v>-</v>
      </c>
      <c r="AB33" s="115"/>
    </row>
    <row r="34" customFormat="false" ht="12.75" hidden="false" customHeight="true" outlineLevel="0" collapsed="false">
      <c r="A34" s="1"/>
      <c r="B34" s="16"/>
      <c r="C34" s="1"/>
      <c r="D34" s="106"/>
      <c r="E34" s="1"/>
      <c r="F34" s="1"/>
      <c r="G34" s="1"/>
      <c r="H34" s="1"/>
      <c r="I34" s="1"/>
      <c r="J34" s="172"/>
      <c r="K34" s="1"/>
      <c r="L34" s="46" t="n">
        <f aca="false">SUM(L3:L33)</f>
        <v>25389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 t="n">
        <f aca="false">COUNT(M3:M33)</f>
        <v>31</v>
      </c>
      <c r="X34" s="1"/>
      <c r="Y34" s="49"/>
    </row>
    <row r="35" customFormat="false" ht="12.75" hidden="false" customHeight="true" outlineLevel="0" collapsed="false">
      <c r="D35" s="45"/>
      <c r="J35" s="172"/>
      <c r="V35" s="19" t="s">
        <v>206</v>
      </c>
      <c r="W35" s="30" t="n">
        <f aca="false">COUNTIF(M3:M33,"=26.03.18")</f>
        <v>31</v>
      </c>
      <c r="Y35" s="49"/>
    </row>
  </sheetData>
  <autoFilter ref="A2:Y35"/>
  <mergeCells count="1">
    <mergeCell ref="AC1:AF1"/>
  </mergeCells>
  <conditionalFormatting sqref="K43:L43">
    <cfRule type="expression" priority="2" aboveAverage="0" equalAverage="0" bottom="0" percent="0" rank="0" text="" dxfId="0">
      <formula>AND(MONTH(K43)=MONTH(EDATE(TODAY(),0-1)),YEAR(K43)=YEAR(EDATE(TODAY(),0-1)))</formula>
    </cfRule>
  </conditionalFormatting>
  <conditionalFormatting sqref="K43:L43">
    <cfRule type="expression" priority="3" aboveAverage="0" equalAverage="0" bottom="0" percent="0" rank="0" text="" dxfId="1">
      <formula>AND(TODAY()-ROUNDDOWN(K43,0)&gt;=(WEEKDAY(TODAY())),TODAY()-ROUNDDOWN(K43,0)&lt;(WEEKDAY(TODAY())+7))</formula>
    </cfRule>
  </conditionalFormatting>
  <conditionalFormatting sqref="X3:X33">
    <cfRule type="cellIs" priority="4" operator="greaterThan" aboveAverage="0" equalAverage="0" bottom="0" percent="0" rank="0" text="" dxfId="1">
      <formula>1</formula>
    </cfRule>
  </conditionalFormatting>
  <conditionalFormatting sqref="M2:N2">
    <cfRule type="expression" priority="5" aboveAverage="0" equalAverage="0" bottom="0" percent="0" rank="0" text="" dxfId="2">
      <formula>AND(MONTH(M2)=MONTH(EDATE(TODAY(),0-1)),YEAR(M2)=YEAR(EDATE(TODAY(),0-1)))</formula>
    </cfRule>
  </conditionalFormatting>
  <conditionalFormatting sqref="M2:N2">
    <cfRule type="expression" priority="6" aboveAverage="0" equalAverage="0" bottom="0" percent="0" rank="0" text="" dxfId="3">
      <formula>AND(TODAY()-ROUNDDOWN(M2,0)&gt;=(WEEKDAY(TODAY())),TODAY()-ROUNDDOWN(M2,0)&lt;(WEEKDAY(TODAY())+7))</formula>
    </cfRule>
  </conditionalFormatting>
  <conditionalFormatting sqref="P3:P13">
    <cfRule type="cellIs" priority="7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4" ySplit="2" topLeftCell="E39" activePane="bottomRight" state="frozen"/>
      <selection pane="topLeft" activeCell="A1" activeCellId="0" sqref="A1"/>
      <selection pane="topRight" activeCell="E1" activeCellId="0" sqref="E1"/>
      <selection pane="bottomLeft" activeCell="A39" activeCellId="0" sqref="A39"/>
      <selection pane="bottomRight" activeCell="W79" activeCellId="1" sqref="O3:O62 W79"/>
    </sheetView>
  </sheetViews>
  <sheetFormatPr defaultRowHeight="15"/>
  <cols>
    <col collapsed="false" hidden="false" max="3" min="1" style="0" width="4.32142857142857"/>
    <col collapsed="false" hidden="false" max="4" min="4" style="0" width="34.9642857142857"/>
    <col collapsed="false" hidden="false" max="11" min="5" style="0" width="8.36734693877551"/>
    <col collapsed="false" hidden="false" max="12" min="12" style="0" width="9.04591836734694"/>
    <col collapsed="false" hidden="false" max="13" min="13" style="0" width="8.10204081632653"/>
    <col collapsed="false" hidden="false" max="14" min="14" style="0" width="11.0714285714286"/>
    <col collapsed="false" hidden="false" max="23" min="15" style="0" width="8.36734693877551"/>
    <col collapsed="false" hidden="false" max="24" min="24" style="0" width="8.10204081632653"/>
    <col collapsed="false" hidden="false" max="25" min="25" style="0" width="31.5867346938776"/>
    <col collapsed="false" hidden="false" max="26" min="26" style="0" width="8.10204081632653"/>
    <col collapsed="false" hidden="true" max="27" min="27" style="0" width="0"/>
    <col collapsed="false" hidden="false" max="28" min="28" style="0" width="3.51020408163265"/>
    <col collapsed="false" hidden="false" max="1025" min="29" style="0" width="13.3622448979592"/>
  </cols>
  <sheetData>
    <row r="1" customFormat="false" ht="12.75" hidden="false" customHeight="true" outlineLevel="0" collapsed="false">
      <c r="A1" s="1"/>
      <c r="B1" s="16"/>
      <c r="C1" s="1"/>
      <c r="D1" s="106"/>
      <c r="E1" s="1"/>
      <c r="F1" s="1"/>
      <c r="G1" s="1"/>
      <c r="H1" s="1"/>
      <c r="I1" s="1"/>
      <c r="J1" s="1"/>
      <c r="K1" s="1"/>
      <c r="L1" s="46" t="n">
        <f aca="false">SUM(L3:L77)</f>
        <v>61431.3</v>
      </c>
      <c r="M1" s="107"/>
      <c r="N1" s="107"/>
      <c r="O1" s="16"/>
      <c r="P1" s="1"/>
      <c r="Q1" s="1"/>
      <c r="R1" s="1"/>
      <c r="S1" s="1"/>
      <c r="T1" s="1"/>
      <c r="U1" s="1"/>
      <c r="V1" s="1"/>
      <c r="W1" s="1"/>
      <c r="X1" s="167"/>
      <c r="Y1" s="49"/>
      <c r="AC1" s="50" t="s">
        <v>35</v>
      </c>
      <c r="AD1" s="50"/>
      <c r="AE1" s="50"/>
      <c r="AF1" s="50"/>
    </row>
    <row r="2" customFormat="false" ht="74.25" hidden="false" customHeight="true" outlineLevel="0" collapsed="false">
      <c r="A2" s="51" t="s">
        <v>36</v>
      </c>
      <c r="B2" s="9" t="s">
        <v>37</v>
      </c>
      <c r="C2" s="110" t="s">
        <v>38</v>
      </c>
      <c r="D2" s="52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11" t="s">
        <v>46</v>
      </c>
      <c r="L2" s="111" t="s">
        <v>47</v>
      </c>
      <c r="M2" s="114" t="s">
        <v>48</v>
      </c>
      <c r="N2" s="114" t="s">
        <v>31</v>
      </c>
      <c r="O2" s="56" t="s">
        <v>49</v>
      </c>
      <c r="P2" s="59" t="s">
        <v>53</v>
      </c>
      <c r="Q2" s="59" t="s">
        <v>54</v>
      </c>
      <c r="R2" s="59" t="s">
        <v>326</v>
      </c>
      <c r="S2" s="59" t="s">
        <v>56</v>
      </c>
      <c r="T2" s="59" t="s">
        <v>57</v>
      </c>
      <c r="U2" s="59" t="s">
        <v>327</v>
      </c>
      <c r="V2" s="59" t="s">
        <v>211</v>
      </c>
      <c r="W2" s="56" t="s">
        <v>64</v>
      </c>
      <c r="X2" s="59" t="s">
        <v>5</v>
      </c>
      <c r="Y2" s="59" t="s">
        <v>65</v>
      </c>
      <c r="Z2" s="45" t="s">
        <v>66</v>
      </c>
      <c r="AB2" s="115"/>
      <c r="AC2" s="116" t="s">
        <v>67</v>
      </c>
      <c r="AD2" s="117" t="s">
        <v>68</v>
      </c>
      <c r="AE2" s="116" t="s">
        <v>69</v>
      </c>
      <c r="AF2" s="118" t="s">
        <v>70</v>
      </c>
    </row>
    <row r="3" customFormat="false" ht="12.75" hidden="false" customHeight="true" outlineLevel="0" collapsed="false">
      <c r="A3" s="51" t="n">
        <v>164</v>
      </c>
      <c r="B3" s="9" t="s">
        <v>123</v>
      </c>
      <c r="C3" s="51" t="s">
        <v>1</v>
      </c>
      <c r="D3" s="128" t="s">
        <v>328</v>
      </c>
      <c r="E3" s="173" t="n">
        <f aca="false">NETWORKDAYS(Итого!C$2,Отчёт!C$2,Итого!C$3)*3/5</f>
        <v>10.8</v>
      </c>
      <c r="F3" s="169" t="n">
        <v>0.583333333333333</v>
      </c>
      <c r="G3" s="85" t="n">
        <v>1</v>
      </c>
      <c r="H3" s="86" t="n">
        <f aca="false">G3*F3</f>
        <v>0.583333333333333</v>
      </c>
      <c r="I3" s="98" t="n">
        <v>9</v>
      </c>
      <c r="J3" s="99" t="n">
        <f aca="false">H3*E3</f>
        <v>6.3</v>
      </c>
      <c r="K3" s="129" t="n">
        <v>130</v>
      </c>
      <c r="L3" s="130" t="n">
        <f aca="false">K3*J3</f>
        <v>819</v>
      </c>
      <c r="M3" s="51"/>
      <c r="N3" s="174" t="n">
        <v>43185</v>
      </c>
      <c r="O3" s="175" t="n">
        <f aca="false">7-COUNTIF(P3:V3,"х")</f>
        <v>6</v>
      </c>
      <c r="P3" s="76" t="n">
        <v>0</v>
      </c>
      <c r="Q3" s="76" t="n">
        <v>1</v>
      </c>
      <c r="R3" s="76" t="n">
        <v>0</v>
      </c>
      <c r="S3" s="76" t="n">
        <v>1</v>
      </c>
      <c r="T3" s="76" t="n">
        <v>1</v>
      </c>
      <c r="U3" s="76" t="s">
        <v>74</v>
      </c>
      <c r="V3" s="76" t="n">
        <v>1</v>
      </c>
      <c r="W3" s="126" t="n">
        <f aca="false">COUNTIF(P3:V3,1)</f>
        <v>4</v>
      </c>
      <c r="X3" s="91" t="n">
        <f aca="false">W3/O3</f>
        <v>0.666666666666667</v>
      </c>
      <c r="Y3" s="176" t="s">
        <v>329</v>
      </c>
      <c r="Z3" s="19" t="str">
        <f aca="false">IF(OR(AND(E3&gt;0,X3&gt;0),AND(E3=0,X3=0)),"-","Что-то не так!")</f>
        <v>-</v>
      </c>
      <c r="AA3" s="19" t="s">
        <v>330</v>
      </c>
      <c r="AB3" s="115"/>
    </row>
    <row r="4" customFormat="false" ht="12.75" hidden="false" customHeight="true" outlineLevel="0" collapsed="false">
      <c r="A4" s="51" t="n">
        <v>165</v>
      </c>
      <c r="B4" s="9" t="s">
        <v>123</v>
      </c>
      <c r="C4" s="51" t="s">
        <v>1</v>
      </c>
      <c r="D4" s="128" t="s">
        <v>331</v>
      </c>
      <c r="E4" s="173" t="n">
        <f aca="false">NETWORKDAYS(Итого!C$2,Отчёт!C$2,Итого!C$3)*3/5</f>
        <v>10.8</v>
      </c>
      <c r="F4" s="169" t="n">
        <v>0.583333333333333</v>
      </c>
      <c r="G4" s="85" t="n">
        <v>1</v>
      </c>
      <c r="H4" s="86" t="n">
        <f aca="false">G4*F4</f>
        <v>0.583333333333333</v>
      </c>
      <c r="I4" s="98" t="n">
        <v>8</v>
      </c>
      <c r="J4" s="99" t="n">
        <f aca="false">H4*E4</f>
        <v>6.3</v>
      </c>
      <c r="K4" s="129" t="n">
        <v>130</v>
      </c>
      <c r="L4" s="130" t="n">
        <f aca="false">K4*J4</f>
        <v>819</v>
      </c>
      <c r="M4" s="51"/>
      <c r="N4" s="174" t="n">
        <v>43185</v>
      </c>
      <c r="O4" s="175" t="n">
        <f aca="false">7-COUNTIF(P4:V4,"х")</f>
        <v>7</v>
      </c>
      <c r="P4" s="76" t="n">
        <v>1</v>
      </c>
      <c r="Q4" s="76" t="n">
        <v>0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126" t="n">
        <f aca="false">COUNTIF(P4:V4,1)</f>
        <v>6</v>
      </c>
      <c r="X4" s="91" t="n">
        <f aca="false">W4/O4</f>
        <v>0.857142857142857</v>
      </c>
      <c r="Y4" s="127" t="s">
        <v>222</v>
      </c>
      <c r="Z4" s="19" t="str">
        <f aca="false">IF(OR(AND(E4&gt;0,X4&gt;0),AND(E4=0,X4=0)),"-","Что-то не так!")</f>
        <v>-</v>
      </c>
      <c r="AB4" s="115"/>
    </row>
    <row r="5" customFormat="false" ht="12.75" hidden="false" customHeight="true" outlineLevel="0" collapsed="false">
      <c r="A5" s="51" t="n">
        <v>166</v>
      </c>
      <c r="B5" s="9" t="s">
        <v>123</v>
      </c>
      <c r="C5" s="51" t="s">
        <v>1</v>
      </c>
      <c r="D5" s="128" t="s">
        <v>332</v>
      </c>
      <c r="E5" s="173" t="n">
        <f aca="false">NETWORKDAYS(Итого!C$2,Отчёт!C$2,Итого!C$3)*3/5</f>
        <v>10.8</v>
      </c>
      <c r="F5" s="169" t="n">
        <v>0.583333333333333</v>
      </c>
      <c r="G5" s="85" t="n">
        <v>1</v>
      </c>
      <c r="H5" s="86" t="n">
        <f aca="false">G5*F5</f>
        <v>0.583333333333333</v>
      </c>
      <c r="I5" s="98" t="n">
        <v>6</v>
      </c>
      <c r="J5" s="99" t="n">
        <f aca="false">H5*E5</f>
        <v>6.3</v>
      </c>
      <c r="K5" s="129" t="n">
        <v>130</v>
      </c>
      <c r="L5" s="130" t="n">
        <f aca="false">K5*J5</f>
        <v>819</v>
      </c>
      <c r="M5" s="51"/>
      <c r="N5" s="174" t="n">
        <v>43185</v>
      </c>
      <c r="O5" s="175" t="n">
        <f aca="false">7-COUNTIF(P5:V5,"х")</f>
        <v>6</v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s">
        <v>74</v>
      </c>
      <c r="V5" s="76" t="n">
        <v>1</v>
      </c>
      <c r="W5" s="126" t="n">
        <f aca="false">COUNTIF(P5:V5,1)</f>
        <v>6</v>
      </c>
      <c r="X5" s="91" t="n">
        <f aca="false">W5/O5</f>
        <v>1</v>
      </c>
      <c r="Y5" s="79"/>
      <c r="Z5" s="19" t="str">
        <f aca="false">IF(OR(AND(E5&gt;0,X5&gt;0),AND(E5=0,X5=0)),"-","Что-то не так!")</f>
        <v>-</v>
      </c>
      <c r="AB5" s="115"/>
    </row>
    <row r="6" customFormat="false" ht="12.75" hidden="false" customHeight="true" outlineLevel="0" collapsed="false">
      <c r="A6" s="51" t="n">
        <v>167</v>
      </c>
      <c r="B6" s="9" t="s">
        <v>123</v>
      </c>
      <c r="C6" s="51" t="s">
        <v>1</v>
      </c>
      <c r="D6" s="128" t="s">
        <v>333</v>
      </c>
      <c r="E6" s="173" t="n">
        <f aca="false">NETWORKDAYS(Итого!C$2,Отчёт!C$2,Итого!C$3)*3/5</f>
        <v>10.8</v>
      </c>
      <c r="F6" s="169" t="n">
        <v>0.583333333333333</v>
      </c>
      <c r="G6" s="85" t="n">
        <v>1</v>
      </c>
      <c r="H6" s="86" t="n">
        <f aca="false">G6*F6</f>
        <v>0.583333333333333</v>
      </c>
      <c r="I6" s="98" t="n">
        <v>6</v>
      </c>
      <c r="J6" s="99" t="n">
        <f aca="false">H6*E6</f>
        <v>6.3</v>
      </c>
      <c r="K6" s="129" t="n">
        <v>130</v>
      </c>
      <c r="L6" s="130" t="n">
        <f aca="false">K6*J6</f>
        <v>819</v>
      </c>
      <c r="M6" s="51"/>
      <c r="N6" s="174" t="n">
        <v>43185</v>
      </c>
      <c r="O6" s="175" t="n">
        <f aca="false">7-COUNTIF(P6:V6,"х")</f>
        <v>6</v>
      </c>
      <c r="P6" s="76" t="n">
        <v>1</v>
      </c>
      <c r="Q6" s="76" t="n">
        <v>1</v>
      </c>
      <c r="R6" s="76" t="n">
        <v>0</v>
      </c>
      <c r="S6" s="76" t="n">
        <v>0</v>
      </c>
      <c r="T6" s="76" t="n">
        <v>1</v>
      </c>
      <c r="U6" s="76" t="s">
        <v>74</v>
      </c>
      <c r="V6" s="76" t="n">
        <v>1</v>
      </c>
      <c r="W6" s="126" t="n">
        <f aca="false">COUNTIF(P6:V6,1)</f>
        <v>4</v>
      </c>
      <c r="X6" s="91" t="n">
        <f aca="false">W6/O6</f>
        <v>0.666666666666667</v>
      </c>
      <c r="Y6" s="79" t="s">
        <v>334</v>
      </c>
      <c r="Z6" s="19" t="str">
        <f aca="false">IF(OR(AND(E6&gt;0,X6&gt;0),AND(E6=0,X6=0)),"-","Что-то не так!")</f>
        <v>-</v>
      </c>
      <c r="AB6" s="115"/>
    </row>
    <row r="7" customFormat="false" ht="12.75" hidden="false" customHeight="true" outlineLevel="0" collapsed="false">
      <c r="A7" s="51" t="n">
        <v>168</v>
      </c>
      <c r="B7" s="9" t="s">
        <v>123</v>
      </c>
      <c r="C7" s="51" t="s">
        <v>1</v>
      </c>
      <c r="D7" s="128" t="s">
        <v>335</v>
      </c>
      <c r="E7" s="173" t="n">
        <f aca="false">NETWORKDAYS(Итого!C$2,Отчёт!C$2,Итого!C$3)*3/5</f>
        <v>10.8</v>
      </c>
      <c r="F7" s="169" t="n">
        <v>0.583333333333333</v>
      </c>
      <c r="G7" s="85" t="n">
        <v>1</v>
      </c>
      <c r="H7" s="86" t="n">
        <f aca="false">G7*F7</f>
        <v>0.583333333333333</v>
      </c>
      <c r="I7" s="98" t="n">
        <v>6</v>
      </c>
      <c r="J7" s="99" t="n">
        <f aca="false">H7*E7</f>
        <v>6.3</v>
      </c>
      <c r="K7" s="129" t="n">
        <v>130</v>
      </c>
      <c r="L7" s="130" t="n">
        <f aca="false">K7*J7</f>
        <v>819</v>
      </c>
      <c r="M7" s="51"/>
      <c r="N7" s="174" t="n">
        <v>43185</v>
      </c>
      <c r="O7" s="175" t="n">
        <f aca="false">7-COUNTIF(P7:V7,"х")</f>
        <v>6</v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s">
        <v>74</v>
      </c>
      <c r="V7" s="76" t="n">
        <v>1</v>
      </c>
      <c r="W7" s="126" t="n">
        <f aca="false">COUNTIF(P7:V7,1)</f>
        <v>6</v>
      </c>
      <c r="X7" s="91" t="n">
        <f aca="false">W7/O7</f>
        <v>1</v>
      </c>
      <c r="Y7" s="79"/>
      <c r="Z7" s="19" t="str">
        <f aca="false">IF(OR(AND(E7&gt;0,X7&gt;0),AND(E7=0,X7=0)),"-","Что-то не так!")</f>
        <v>-</v>
      </c>
      <c r="AB7" s="115"/>
    </row>
    <row r="8" customFormat="false" ht="12.75" hidden="false" customHeight="true" outlineLevel="0" collapsed="false">
      <c r="A8" s="51" t="n">
        <v>169</v>
      </c>
      <c r="B8" s="9" t="s">
        <v>123</v>
      </c>
      <c r="C8" s="51" t="s">
        <v>1</v>
      </c>
      <c r="D8" s="128" t="s">
        <v>336</v>
      </c>
      <c r="E8" s="173" t="n">
        <f aca="false">NETWORKDAYS(Итого!C$2,Отчёт!C$2,Итого!C$3)*3/5</f>
        <v>10.8</v>
      </c>
      <c r="F8" s="169" t="n">
        <v>0.583333333333333</v>
      </c>
      <c r="G8" s="85" t="n">
        <v>1</v>
      </c>
      <c r="H8" s="86" t="n">
        <f aca="false">G8*F8</f>
        <v>0.583333333333333</v>
      </c>
      <c r="I8" s="98" t="n">
        <v>8</v>
      </c>
      <c r="J8" s="99" t="n">
        <f aca="false">H8*E8</f>
        <v>6.3</v>
      </c>
      <c r="K8" s="129" t="n">
        <v>130</v>
      </c>
      <c r="L8" s="130" t="n">
        <f aca="false">K8*J8</f>
        <v>819</v>
      </c>
      <c r="M8" s="51"/>
      <c r="N8" s="174" t="n">
        <v>43185</v>
      </c>
      <c r="O8" s="175" t="n">
        <f aca="false">7-COUNTIF(P8:V8,"х")</f>
        <v>7</v>
      </c>
      <c r="P8" s="76" t="n">
        <v>1</v>
      </c>
      <c r="Q8" s="76" t="n">
        <v>1</v>
      </c>
      <c r="R8" s="76" t="n">
        <v>1</v>
      </c>
      <c r="S8" s="76" t="n">
        <v>1</v>
      </c>
      <c r="T8" s="76" t="n">
        <v>1</v>
      </c>
      <c r="U8" s="76" t="n">
        <v>1</v>
      </c>
      <c r="V8" s="76" t="n">
        <v>1</v>
      </c>
      <c r="W8" s="126" t="n">
        <f aca="false">COUNTIF(P8:V8,1)</f>
        <v>7</v>
      </c>
      <c r="X8" s="91" t="n">
        <f aca="false">W8/O8</f>
        <v>1</v>
      </c>
      <c r="Y8" s="79"/>
      <c r="Z8" s="19" t="str">
        <f aca="false">IF(OR(AND(E8&gt;0,X8&gt;0),AND(E8=0,X8=0)),"-","Что-то не так!")</f>
        <v>-</v>
      </c>
      <c r="AB8" s="115"/>
    </row>
    <row r="9" customFormat="false" ht="12.75" hidden="false" customHeight="true" outlineLevel="0" collapsed="false">
      <c r="A9" s="51" t="n">
        <v>170</v>
      </c>
      <c r="B9" s="9" t="s">
        <v>123</v>
      </c>
      <c r="C9" s="51" t="s">
        <v>1</v>
      </c>
      <c r="D9" s="128" t="s">
        <v>337</v>
      </c>
      <c r="E9" s="173" t="n">
        <f aca="false">NETWORKDAYS(Итого!C$2,Отчёт!C$2,Итого!C$3)*3/5</f>
        <v>10.8</v>
      </c>
      <c r="F9" s="169" t="n">
        <v>0.583333333333333</v>
      </c>
      <c r="G9" s="85" t="n">
        <v>1</v>
      </c>
      <c r="H9" s="86" t="n">
        <f aca="false">G9*F9</f>
        <v>0.583333333333333</v>
      </c>
      <c r="I9" s="98" t="n">
        <v>6</v>
      </c>
      <c r="J9" s="99" t="n">
        <f aca="false">H9*E9</f>
        <v>6.3</v>
      </c>
      <c r="K9" s="129" t="n">
        <v>130</v>
      </c>
      <c r="L9" s="130" t="n">
        <f aca="false">K9*J9</f>
        <v>819</v>
      </c>
      <c r="M9" s="51"/>
      <c r="N9" s="174" t="n">
        <v>43185</v>
      </c>
      <c r="O9" s="175" t="n">
        <f aca="false">7-COUNTIF(P9:V9,"х")</f>
        <v>6</v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s">
        <v>74</v>
      </c>
      <c r="V9" s="76" t="n">
        <v>1</v>
      </c>
      <c r="W9" s="126" t="n">
        <f aca="false">COUNTIF(P9:V9,1)</f>
        <v>6</v>
      </c>
      <c r="X9" s="91" t="n">
        <f aca="false">W9/O9</f>
        <v>1</v>
      </c>
      <c r="Y9" s="127"/>
      <c r="Z9" s="19" t="str">
        <f aca="false">IF(OR(AND(E9&gt;0,X9&gt;0),AND(E9=0,X9=0)),"-","Что-то не так!")</f>
        <v>-</v>
      </c>
      <c r="AA9" s="19" t="s">
        <v>165</v>
      </c>
      <c r="AB9" s="115"/>
    </row>
    <row r="10" customFormat="false" ht="12.75" hidden="false" customHeight="true" outlineLevel="0" collapsed="false">
      <c r="A10" s="51" t="n">
        <v>171</v>
      </c>
      <c r="B10" s="9" t="s">
        <v>123</v>
      </c>
      <c r="C10" s="51" t="s">
        <v>1</v>
      </c>
      <c r="D10" s="128" t="s">
        <v>338</v>
      </c>
      <c r="E10" s="173" t="n">
        <f aca="false">NETWORKDAYS(Итого!C$2,Отчёт!C$2,Итого!C$3)*3/5</f>
        <v>10.8</v>
      </c>
      <c r="F10" s="169" t="n">
        <v>0.583333333333333</v>
      </c>
      <c r="G10" s="85" t="n">
        <v>1</v>
      </c>
      <c r="H10" s="86" t="n">
        <f aca="false">G10*F10</f>
        <v>0.583333333333333</v>
      </c>
      <c r="I10" s="98" t="n">
        <v>6</v>
      </c>
      <c r="J10" s="99" t="n">
        <f aca="false">H10*E10</f>
        <v>6.3</v>
      </c>
      <c r="K10" s="129" t="n">
        <v>130</v>
      </c>
      <c r="L10" s="130" t="n">
        <f aca="false">K10*J10</f>
        <v>819</v>
      </c>
      <c r="M10" s="51"/>
      <c r="N10" s="174" t="n">
        <v>43185</v>
      </c>
      <c r="O10" s="175" t="n">
        <f aca="false">7-COUNTIF(P10:V10,"х")</f>
        <v>6</v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1</v>
      </c>
      <c r="U10" s="76" t="s">
        <v>74</v>
      </c>
      <c r="V10" s="76" t="n">
        <v>1</v>
      </c>
      <c r="W10" s="126" t="n">
        <f aca="false">COUNTIF(P10:V10,1)</f>
        <v>6</v>
      </c>
      <c r="X10" s="91" t="n">
        <f aca="false">W10/O10</f>
        <v>1</v>
      </c>
      <c r="Y10" s="79"/>
      <c r="Z10" s="19" t="str">
        <f aca="false">IF(OR(AND(E10&gt;0,X10&gt;0),AND(E10=0,X10=0)),"-","Что-то не так!")</f>
        <v>-</v>
      </c>
      <c r="AB10" s="115"/>
    </row>
    <row r="11" customFormat="false" ht="12.75" hidden="false" customHeight="true" outlineLevel="0" collapsed="false">
      <c r="A11" s="51" t="n">
        <v>172</v>
      </c>
      <c r="B11" s="9" t="s">
        <v>123</v>
      </c>
      <c r="C11" s="51" t="s">
        <v>1</v>
      </c>
      <c r="D11" s="128" t="s">
        <v>339</v>
      </c>
      <c r="E11" s="173" t="n">
        <f aca="false">NETWORKDAYS(Итого!C$2,Отчёт!C$2,Итого!C$3)*3/5</f>
        <v>10.8</v>
      </c>
      <c r="F11" s="169" t="n">
        <v>0.583333333333333</v>
      </c>
      <c r="G11" s="85" t="n">
        <v>1</v>
      </c>
      <c r="H11" s="86" t="n">
        <f aca="false">G11*F11</f>
        <v>0.583333333333333</v>
      </c>
      <c r="I11" s="98" t="n">
        <v>6</v>
      </c>
      <c r="J11" s="99" t="n">
        <f aca="false">H11*E11</f>
        <v>6.3</v>
      </c>
      <c r="K11" s="129" t="n">
        <v>130</v>
      </c>
      <c r="L11" s="130" t="n">
        <f aca="false">K11*J11</f>
        <v>819</v>
      </c>
      <c r="M11" s="51"/>
      <c r="N11" s="174" t="n">
        <v>43185</v>
      </c>
      <c r="O11" s="175" t="n">
        <f aca="false">7-COUNTIF(P11:V11,"х")</f>
        <v>6</v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s">
        <v>74</v>
      </c>
      <c r="V11" s="76" t="n">
        <v>1</v>
      </c>
      <c r="W11" s="126" t="n">
        <f aca="false">COUNTIF(P11:V11,1)</f>
        <v>6</v>
      </c>
      <c r="X11" s="91" t="n">
        <f aca="false">W11/O11</f>
        <v>1</v>
      </c>
      <c r="Y11" s="79"/>
      <c r="Z11" s="19" t="str">
        <f aca="false">IF(OR(AND(E11&gt;0,X11&gt;0),AND(E11=0,X11=0)),"-","Что-то не так!")</f>
        <v>-</v>
      </c>
      <c r="AB11" s="115"/>
    </row>
    <row r="12" customFormat="false" ht="12.75" hidden="false" customHeight="true" outlineLevel="0" collapsed="false">
      <c r="A12" s="51" t="n">
        <v>173</v>
      </c>
      <c r="B12" s="9" t="s">
        <v>123</v>
      </c>
      <c r="C12" s="51" t="s">
        <v>1</v>
      </c>
      <c r="D12" s="128" t="s">
        <v>340</v>
      </c>
      <c r="E12" s="173" t="n">
        <f aca="false">NETWORKDAYS(Итого!C$2,Отчёт!C$2,Итого!C$3)*3/5</f>
        <v>10.8</v>
      </c>
      <c r="F12" s="169" t="n">
        <v>0.583333333333333</v>
      </c>
      <c r="G12" s="85" t="n">
        <v>1</v>
      </c>
      <c r="H12" s="86" t="n">
        <f aca="false">G12*F12</f>
        <v>0.583333333333333</v>
      </c>
      <c r="I12" s="98" t="n">
        <v>6</v>
      </c>
      <c r="J12" s="99" t="n">
        <f aca="false">H12*E12</f>
        <v>6.3</v>
      </c>
      <c r="K12" s="129" t="n">
        <v>130</v>
      </c>
      <c r="L12" s="130" t="n">
        <f aca="false">K12*J12</f>
        <v>819</v>
      </c>
      <c r="M12" s="51"/>
      <c r="N12" s="174" t="n">
        <v>43185</v>
      </c>
      <c r="O12" s="175" t="n">
        <f aca="false">7-COUNTIF(P12:V12,"х")</f>
        <v>6</v>
      </c>
      <c r="P12" s="76" t="n">
        <v>1</v>
      </c>
      <c r="Q12" s="76" t="n">
        <v>1</v>
      </c>
      <c r="R12" s="76" t="n">
        <v>0</v>
      </c>
      <c r="S12" s="76" t="n">
        <v>1</v>
      </c>
      <c r="T12" s="76" t="n">
        <v>1</v>
      </c>
      <c r="U12" s="76" t="s">
        <v>74</v>
      </c>
      <c r="V12" s="76" t="n">
        <v>1</v>
      </c>
      <c r="W12" s="126" t="n">
        <f aca="false">COUNTIF(P12:V12,1)</f>
        <v>5</v>
      </c>
      <c r="X12" s="91" t="n">
        <f aca="false">W12/O12</f>
        <v>0.833333333333333</v>
      </c>
      <c r="Y12" s="127" t="s">
        <v>222</v>
      </c>
      <c r="Z12" s="19" t="str">
        <f aca="false">IF(OR(AND(E12&gt;0,X12&gt;0),AND(E12=0,X12=0)),"-","Что-то не так!")</f>
        <v>-</v>
      </c>
      <c r="AB12" s="115"/>
    </row>
    <row r="13" customFormat="false" ht="12.75" hidden="false" customHeight="true" outlineLevel="0" collapsed="false">
      <c r="A13" s="51" t="n">
        <v>174</v>
      </c>
      <c r="B13" s="9" t="s">
        <v>123</v>
      </c>
      <c r="C13" s="51" t="s">
        <v>1</v>
      </c>
      <c r="D13" s="128" t="s">
        <v>341</v>
      </c>
      <c r="E13" s="173" t="n">
        <f aca="false">NETWORKDAYS(Итого!C$2,Отчёт!C$2,Итого!C$3)*3/5</f>
        <v>10.8</v>
      </c>
      <c r="F13" s="169" t="n">
        <v>0.583333333333333</v>
      </c>
      <c r="G13" s="85" t="n">
        <v>1</v>
      </c>
      <c r="H13" s="86" t="n">
        <f aca="false">G13*F13</f>
        <v>0.583333333333333</v>
      </c>
      <c r="I13" s="98" t="n">
        <v>9</v>
      </c>
      <c r="J13" s="99" t="n">
        <f aca="false">H13*E13</f>
        <v>6.3</v>
      </c>
      <c r="K13" s="129" t="n">
        <v>130</v>
      </c>
      <c r="L13" s="130" t="n">
        <f aca="false">K13*J13</f>
        <v>819</v>
      </c>
      <c r="M13" s="51"/>
      <c r="N13" s="174" t="n">
        <v>43185</v>
      </c>
      <c r="O13" s="175" t="n">
        <f aca="false">7-COUNTIF(P13:V13,"х")</f>
        <v>7</v>
      </c>
      <c r="P13" s="76" t="n">
        <v>1</v>
      </c>
      <c r="Q13" s="76" t="n">
        <v>0</v>
      </c>
      <c r="R13" s="76" t="n">
        <v>1</v>
      </c>
      <c r="S13" s="76" t="n">
        <v>1</v>
      </c>
      <c r="T13" s="76" t="n">
        <v>0</v>
      </c>
      <c r="U13" s="76" t="n">
        <v>1</v>
      </c>
      <c r="V13" s="76" t="n">
        <v>1</v>
      </c>
      <c r="W13" s="126" t="n">
        <f aca="false">COUNTIF(P13:V13,1)</f>
        <v>5</v>
      </c>
      <c r="X13" s="91" t="n">
        <f aca="false">W13/O13</f>
        <v>0.714285714285714</v>
      </c>
      <c r="Y13" s="104" t="s">
        <v>342</v>
      </c>
      <c r="Z13" s="19" t="str">
        <f aca="false">IF(OR(AND(E13&gt;0,X13&gt;0),AND(E13=0,X13=0)),"-","Что-то не так!")</f>
        <v>-</v>
      </c>
      <c r="AB13" s="115"/>
    </row>
    <row r="14" customFormat="false" ht="12.75" hidden="false" customHeight="true" outlineLevel="0" collapsed="false">
      <c r="A14" s="51" t="n">
        <v>175</v>
      </c>
      <c r="B14" s="9" t="s">
        <v>123</v>
      </c>
      <c r="C14" s="51" t="s">
        <v>1</v>
      </c>
      <c r="D14" s="128" t="s">
        <v>343</v>
      </c>
      <c r="E14" s="173" t="n">
        <f aca="false">NETWORKDAYS(Итого!C$2,Отчёт!C$2,Итого!C$3)*3/5</f>
        <v>10.8</v>
      </c>
      <c r="F14" s="169" t="n">
        <v>0.583333333333333</v>
      </c>
      <c r="G14" s="85" t="n">
        <v>1</v>
      </c>
      <c r="H14" s="86" t="n">
        <f aca="false">G14*F14</f>
        <v>0.583333333333333</v>
      </c>
      <c r="I14" s="98" t="n">
        <v>6</v>
      </c>
      <c r="J14" s="99" t="n">
        <f aca="false">H14*E14</f>
        <v>6.3</v>
      </c>
      <c r="K14" s="129" t="n">
        <v>130</v>
      </c>
      <c r="L14" s="130" t="n">
        <f aca="false">K14*J14</f>
        <v>819</v>
      </c>
      <c r="M14" s="51"/>
      <c r="N14" s="174" t="n">
        <v>43185</v>
      </c>
      <c r="O14" s="175" t="n">
        <f aca="false">7-COUNTIF(P14:V14,"х")</f>
        <v>7</v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1</v>
      </c>
      <c r="V14" s="76" t="n">
        <v>1</v>
      </c>
      <c r="W14" s="126" t="n">
        <f aca="false">COUNTIF(P14:V14,1)</f>
        <v>7</v>
      </c>
      <c r="X14" s="91" t="n">
        <f aca="false">W14/O14</f>
        <v>1</v>
      </c>
      <c r="Y14" s="104"/>
      <c r="Z14" s="19" t="str">
        <f aca="false">IF(OR(AND(E14&gt;0,X14&gt;0),AND(E14=0,X14=0)),"-","Что-то не так!")</f>
        <v>-</v>
      </c>
      <c r="AA14" s="19" t="s">
        <v>330</v>
      </c>
      <c r="AB14" s="115"/>
    </row>
    <row r="15" customFormat="false" ht="12.75" hidden="false" customHeight="true" outlineLevel="0" collapsed="false">
      <c r="A15" s="51" t="n">
        <v>176</v>
      </c>
      <c r="B15" s="9" t="s">
        <v>123</v>
      </c>
      <c r="C15" s="51" t="s">
        <v>1</v>
      </c>
      <c r="D15" s="128" t="s">
        <v>344</v>
      </c>
      <c r="E15" s="173" t="n">
        <f aca="false">NETWORKDAYS(Итого!C$2,Отчёт!C$2,Итого!C$3)*3/5</f>
        <v>10.8</v>
      </c>
      <c r="F15" s="169" t="n">
        <v>0.583333333333333</v>
      </c>
      <c r="G15" s="85" t="n">
        <v>1</v>
      </c>
      <c r="H15" s="86" t="n">
        <f aca="false">G15*F15</f>
        <v>0.583333333333333</v>
      </c>
      <c r="I15" s="98" t="n">
        <v>6</v>
      </c>
      <c r="J15" s="99" t="n">
        <f aca="false">H15*E15</f>
        <v>6.3</v>
      </c>
      <c r="K15" s="129" t="n">
        <v>130</v>
      </c>
      <c r="L15" s="130" t="n">
        <f aca="false">K15*J15</f>
        <v>819</v>
      </c>
      <c r="M15" s="51"/>
      <c r="N15" s="174" t="n">
        <v>43185</v>
      </c>
      <c r="O15" s="175" t="n">
        <f aca="false">7-COUNTIF(P15:V15,"х")</f>
        <v>6</v>
      </c>
      <c r="P15" s="76" t="n">
        <v>0</v>
      </c>
      <c r="Q15" s="76" t="n">
        <v>1</v>
      </c>
      <c r="R15" s="76" t="n">
        <v>1</v>
      </c>
      <c r="S15" s="76" t="n">
        <v>1</v>
      </c>
      <c r="T15" s="76" t="n">
        <v>1</v>
      </c>
      <c r="U15" s="76" t="s">
        <v>74</v>
      </c>
      <c r="V15" s="76" t="n">
        <v>0</v>
      </c>
      <c r="W15" s="126" t="n">
        <f aca="false">COUNTIF(P15:V15,1)</f>
        <v>4</v>
      </c>
      <c r="X15" s="91" t="n">
        <f aca="false">W15/O15</f>
        <v>0.666666666666667</v>
      </c>
      <c r="Y15" s="104" t="s">
        <v>104</v>
      </c>
      <c r="Z15" s="19" t="str">
        <f aca="false">IF(OR(AND(E15&gt;0,X15&gt;0),AND(E15=0,X15=0)),"-","Что-то не так!")</f>
        <v>-</v>
      </c>
      <c r="AB15" s="115"/>
    </row>
    <row r="16" customFormat="false" ht="12.75" hidden="false" customHeight="true" outlineLevel="0" collapsed="false">
      <c r="A16" s="51" t="n">
        <v>177</v>
      </c>
      <c r="B16" s="9" t="s">
        <v>123</v>
      </c>
      <c r="C16" s="51" t="s">
        <v>1</v>
      </c>
      <c r="D16" s="128" t="s">
        <v>345</v>
      </c>
      <c r="E16" s="173" t="n">
        <f aca="false">NETWORKDAYS(Итого!C$2,Отчёт!C$2,Итого!C$3)*3/5</f>
        <v>10.8</v>
      </c>
      <c r="F16" s="169" t="n">
        <v>0.583333333333333</v>
      </c>
      <c r="G16" s="85" t="n">
        <v>1</v>
      </c>
      <c r="H16" s="86" t="n">
        <f aca="false">G16*F16</f>
        <v>0.583333333333333</v>
      </c>
      <c r="I16" s="98" t="n">
        <v>6</v>
      </c>
      <c r="J16" s="99" t="n">
        <f aca="false">H16*E16</f>
        <v>6.3</v>
      </c>
      <c r="K16" s="129" t="n">
        <v>130</v>
      </c>
      <c r="L16" s="130" t="n">
        <f aca="false">K16*J16</f>
        <v>819</v>
      </c>
      <c r="M16" s="51"/>
      <c r="N16" s="174" t="n">
        <v>43185</v>
      </c>
      <c r="O16" s="175" t="n">
        <f aca="false">7-COUNTIF(P16:V16,"х")</f>
        <v>6</v>
      </c>
      <c r="P16" s="76" t="n">
        <v>1</v>
      </c>
      <c r="Q16" s="76" t="n">
        <v>1</v>
      </c>
      <c r="R16" s="76" t="n">
        <v>1</v>
      </c>
      <c r="S16" s="76" t="n">
        <v>1</v>
      </c>
      <c r="T16" s="76" t="n">
        <v>1</v>
      </c>
      <c r="U16" s="76" t="s">
        <v>74</v>
      </c>
      <c r="V16" s="76" t="n">
        <v>1</v>
      </c>
      <c r="W16" s="126" t="n">
        <f aca="false">COUNTIF(P16:V16,1)</f>
        <v>6</v>
      </c>
      <c r="X16" s="91" t="n">
        <f aca="false">W16/O16</f>
        <v>1</v>
      </c>
      <c r="Y16" s="79"/>
      <c r="Z16" s="19" t="str">
        <f aca="false">IF(OR(AND(E16&gt;0,X16&gt;0),AND(E16=0,X16=0)),"-","Что-то не так!")</f>
        <v>-</v>
      </c>
      <c r="AB16" s="115"/>
    </row>
    <row r="17" customFormat="false" ht="12.75" hidden="false" customHeight="true" outlineLevel="0" collapsed="false">
      <c r="A17" s="51" t="n">
        <v>178</v>
      </c>
      <c r="B17" s="9" t="s">
        <v>123</v>
      </c>
      <c r="C17" s="51" t="s">
        <v>1</v>
      </c>
      <c r="D17" s="128" t="s">
        <v>346</v>
      </c>
      <c r="E17" s="173" t="n">
        <f aca="false">NETWORKDAYS(Итого!C$2,Отчёт!C$2,Итого!C$3)*3/5</f>
        <v>10.8</v>
      </c>
      <c r="F17" s="169" t="n">
        <v>0.583333333333333</v>
      </c>
      <c r="G17" s="85" t="n">
        <v>1</v>
      </c>
      <c r="H17" s="86" t="n">
        <f aca="false">G17*F17</f>
        <v>0.583333333333333</v>
      </c>
      <c r="I17" s="98" t="n">
        <v>8</v>
      </c>
      <c r="J17" s="99" t="n">
        <f aca="false">H17*E17</f>
        <v>6.3</v>
      </c>
      <c r="K17" s="129" t="n">
        <v>130</v>
      </c>
      <c r="L17" s="130" t="n">
        <f aca="false">K17*J17</f>
        <v>819</v>
      </c>
      <c r="M17" s="51"/>
      <c r="N17" s="174" t="n">
        <v>43185</v>
      </c>
      <c r="O17" s="175" t="n">
        <f aca="false">7-COUNTIF(P17:V17,"х")</f>
        <v>7</v>
      </c>
      <c r="P17" s="76" t="n">
        <v>1</v>
      </c>
      <c r="Q17" s="76" t="n">
        <v>0</v>
      </c>
      <c r="R17" s="76" t="n">
        <v>0</v>
      </c>
      <c r="S17" s="76" t="n">
        <v>1</v>
      </c>
      <c r="T17" s="76" t="n">
        <v>1</v>
      </c>
      <c r="U17" s="76" t="n">
        <v>1</v>
      </c>
      <c r="V17" s="76" t="n">
        <v>0</v>
      </c>
      <c r="W17" s="126" t="n">
        <f aca="false">COUNTIF(P17:V17,1)</f>
        <v>4</v>
      </c>
      <c r="X17" s="91" t="n">
        <f aca="false">W17/O17</f>
        <v>0.571428571428571</v>
      </c>
      <c r="Y17" s="104" t="s">
        <v>347</v>
      </c>
      <c r="Z17" s="19" t="str">
        <f aca="false">IF(OR(AND(E17&gt;0,X17&gt;0),AND(E17=0,X17=0)),"-","Что-то не так!")</f>
        <v>-</v>
      </c>
      <c r="AB17" s="115"/>
    </row>
    <row r="18" customFormat="false" ht="12.75" hidden="false" customHeight="true" outlineLevel="0" collapsed="false">
      <c r="A18" s="51" t="n">
        <v>179</v>
      </c>
      <c r="B18" s="9" t="s">
        <v>123</v>
      </c>
      <c r="C18" s="51" t="s">
        <v>1</v>
      </c>
      <c r="D18" s="128" t="s">
        <v>348</v>
      </c>
      <c r="E18" s="173" t="n">
        <f aca="false">NETWORKDAYS(Итого!C$2,Отчёт!C$2,Итого!C$3)*3/5</f>
        <v>10.8</v>
      </c>
      <c r="F18" s="169" t="n">
        <v>0.583333333333333</v>
      </c>
      <c r="G18" s="85" t="n">
        <v>1</v>
      </c>
      <c r="H18" s="86" t="n">
        <f aca="false">G18*F18</f>
        <v>0.583333333333333</v>
      </c>
      <c r="I18" s="98" t="n">
        <v>6</v>
      </c>
      <c r="J18" s="99" t="n">
        <f aca="false">H18*E18</f>
        <v>6.3</v>
      </c>
      <c r="K18" s="129" t="n">
        <v>130</v>
      </c>
      <c r="L18" s="130" t="n">
        <f aca="false">K18*J18</f>
        <v>819</v>
      </c>
      <c r="M18" s="51"/>
      <c r="N18" s="174" t="n">
        <v>43185</v>
      </c>
      <c r="O18" s="175" t="n">
        <f aca="false">7-COUNTIF(P18:V18,"х")</f>
        <v>6</v>
      </c>
      <c r="P18" s="76" t="n">
        <v>1</v>
      </c>
      <c r="Q18" s="76" t="n">
        <v>0</v>
      </c>
      <c r="R18" s="76" t="n">
        <v>1</v>
      </c>
      <c r="S18" s="76" t="n">
        <v>1</v>
      </c>
      <c r="T18" s="76" t="n">
        <v>1</v>
      </c>
      <c r="U18" s="76" t="s">
        <v>74</v>
      </c>
      <c r="V18" s="76" t="n">
        <v>1</v>
      </c>
      <c r="W18" s="126" t="n">
        <f aca="false">COUNTIF(P18:V18,1)</f>
        <v>5</v>
      </c>
      <c r="X18" s="91" t="n">
        <f aca="false">W18/O18</f>
        <v>0.833333333333333</v>
      </c>
      <c r="Y18" s="79" t="s">
        <v>349</v>
      </c>
      <c r="Z18" s="19" t="str">
        <f aca="false">IF(OR(AND(E18&gt;0,X18&gt;0),AND(E18=0,X18=0)),"-","Что-то не так!")</f>
        <v>-</v>
      </c>
      <c r="AB18" s="115"/>
    </row>
    <row r="19" customFormat="false" ht="12.75" hidden="false" customHeight="true" outlineLevel="0" collapsed="false">
      <c r="A19" s="51" t="n">
        <v>180</v>
      </c>
      <c r="B19" s="9" t="s">
        <v>123</v>
      </c>
      <c r="C19" s="51" t="s">
        <v>1</v>
      </c>
      <c r="D19" s="128" t="s">
        <v>350</v>
      </c>
      <c r="E19" s="173" t="n">
        <f aca="false">NETWORKDAYS(Итого!C$2,Отчёт!C$2,Итого!C$3)*3/5</f>
        <v>10.8</v>
      </c>
      <c r="F19" s="169" t="n">
        <v>0.583333333333333</v>
      </c>
      <c r="G19" s="85" t="n">
        <v>1</v>
      </c>
      <c r="H19" s="86" t="n">
        <f aca="false">G19*F19</f>
        <v>0.583333333333333</v>
      </c>
      <c r="I19" s="98" t="n">
        <v>6</v>
      </c>
      <c r="J19" s="99" t="n">
        <f aca="false">H19*E19</f>
        <v>6.3</v>
      </c>
      <c r="K19" s="129" t="n">
        <v>130</v>
      </c>
      <c r="L19" s="130" t="n">
        <f aca="false">K19*J19</f>
        <v>819</v>
      </c>
      <c r="M19" s="51"/>
      <c r="N19" s="174" t="n">
        <v>43185</v>
      </c>
      <c r="O19" s="175" t="n">
        <f aca="false">7-COUNTIF(P19:V19,"х")</f>
        <v>7</v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n">
        <v>0</v>
      </c>
      <c r="W19" s="126" t="n">
        <f aca="false">COUNTIF(P19:V19,1)</f>
        <v>6</v>
      </c>
      <c r="X19" s="91" t="n">
        <f aca="false">W19/O19</f>
        <v>0.857142857142857</v>
      </c>
      <c r="Y19" s="142" t="s">
        <v>334</v>
      </c>
      <c r="Z19" s="19" t="str">
        <f aca="false">IF(OR(AND(E19&gt;0,X19&gt;0),AND(E19=0,X19=0)),"-","Что-то не так!")</f>
        <v>-</v>
      </c>
      <c r="AB19" s="115"/>
    </row>
    <row r="20" customFormat="false" ht="12.75" hidden="false" customHeight="true" outlineLevel="0" collapsed="false">
      <c r="A20" s="51" t="n">
        <v>181</v>
      </c>
      <c r="B20" s="9" t="s">
        <v>123</v>
      </c>
      <c r="C20" s="51" t="s">
        <v>1</v>
      </c>
      <c r="D20" s="128" t="s">
        <v>351</v>
      </c>
      <c r="E20" s="173" t="n">
        <f aca="false">NETWORKDAYS(Итого!C$2,Отчёт!C$2,Итого!C$3)*3/5</f>
        <v>10.8</v>
      </c>
      <c r="F20" s="169" t="n">
        <v>0.583333333333333</v>
      </c>
      <c r="G20" s="85" t="n">
        <v>1</v>
      </c>
      <c r="H20" s="86" t="n">
        <f aca="false">G20*F20</f>
        <v>0.583333333333333</v>
      </c>
      <c r="I20" s="98" t="n">
        <v>8</v>
      </c>
      <c r="J20" s="99" t="n">
        <f aca="false">H20*E20</f>
        <v>6.3</v>
      </c>
      <c r="K20" s="129" t="n">
        <v>130</v>
      </c>
      <c r="L20" s="130" t="n">
        <f aca="false">K20*J20</f>
        <v>819</v>
      </c>
      <c r="M20" s="51"/>
      <c r="N20" s="174" t="n">
        <v>43185</v>
      </c>
      <c r="O20" s="175" t="n">
        <f aca="false">7-COUNTIF(P20:V20,"х")</f>
        <v>7</v>
      </c>
      <c r="P20" s="76" t="n">
        <v>1</v>
      </c>
      <c r="Q20" s="76" t="n">
        <v>1</v>
      </c>
      <c r="R20" s="76" t="n">
        <v>1</v>
      </c>
      <c r="S20" s="76" t="n">
        <v>0</v>
      </c>
      <c r="T20" s="76" t="n">
        <v>1</v>
      </c>
      <c r="U20" s="76" t="n">
        <v>1</v>
      </c>
      <c r="V20" s="76" t="n">
        <v>1</v>
      </c>
      <c r="W20" s="126" t="n">
        <f aca="false">COUNTIF(P20:V20,1)</f>
        <v>6</v>
      </c>
      <c r="X20" s="91" t="n">
        <f aca="false">W20/O20</f>
        <v>0.857142857142857</v>
      </c>
      <c r="Y20" s="142" t="s">
        <v>334</v>
      </c>
      <c r="Z20" s="19" t="str">
        <f aca="false">IF(OR(AND(E20&gt;0,X20&gt;0),AND(E20=0,X20=0)),"-","Что-то не так!")</f>
        <v>-</v>
      </c>
      <c r="AB20" s="115"/>
    </row>
    <row r="21" customFormat="false" ht="12.75" hidden="false" customHeight="true" outlineLevel="0" collapsed="false">
      <c r="A21" s="51" t="n">
        <v>182</v>
      </c>
      <c r="B21" s="9" t="s">
        <v>123</v>
      </c>
      <c r="C21" s="51" t="s">
        <v>1</v>
      </c>
      <c r="D21" s="128" t="s">
        <v>352</v>
      </c>
      <c r="E21" s="173" t="n">
        <f aca="false">NETWORKDAYS(Итого!C$2,Отчёт!C$2,Итого!C$3)*3/5</f>
        <v>10.8</v>
      </c>
      <c r="F21" s="169" t="n">
        <v>0.583333333333333</v>
      </c>
      <c r="G21" s="85" t="n">
        <v>1</v>
      </c>
      <c r="H21" s="86" t="n">
        <f aca="false">G21*F21</f>
        <v>0.583333333333333</v>
      </c>
      <c r="I21" s="98" t="n">
        <v>6</v>
      </c>
      <c r="J21" s="99" t="n">
        <f aca="false">H21*E21</f>
        <v>6.3</v>
      </c>
      <c r="K21" s="129" t="n">
        <v>130</v>
      </c>
      <c r="L21" s="130" t="n">
        <f aca="false">K21*J21</f>
        <v>819</v>
      </c>
      <c r="M21" s="51"/>
      <c r="N21" s="174" t="n">
        <v>43185</v>
      </c>
      <c r="O21" s="175" t="n">
        <f aca="false">7-COUNTIF(P21:V21,"х")</f>
        <v>6</v>
      </c>
      <c r="P21" s="76" t="n">
        <v>1</v>
      </c>
      <c r="Q21" s="76" t="n">
        <v>0</v>
      </c>
      <c r="R21" s="76" t="n">
        <v>1</v>
      </c>
      <c r="S21" s="76" t="n">
        <v>1</v>
      </c>
      <c r="T21" s="76" t="n">
        <v>1</v>
      </c>
      <c r="U21" s="76" t="s">
        <v>74</v>
      </c>
      <c r="V21" s="76" t="n">
        <v>1</v>
      </c>
      <c r="W21" s="126" t="n">
        <f aca="false">COUNTIF(P21:V21,1)</f>
        <v>5</v>
      </c>
      <c r="X21" s="91" t="n">
        <f aca="false">W21/O21</f>
        <v>0.833333333333333</v>
      </c>
      <c r="Y21" s="79" t="s">
        <v>316</v>
      </c>
      <c r="Z21" s="19" t="str">
        <f aca="false">IF(OR(AND(E21&gt;0,X21&gt;0),AND(E21=0,X21=0)),"-","Что-то не так!")</f>
        <v>-</v>
      </c>
      <c r="AB21" s="115"/>
    </row>
    <row r="22" customFormat="false" ht="12.75" hidden="false" customHeight="true" outlineLevel="0" collapsed="false">
      <c r="A22" s="51" t="n">
        <v>183</v>
      </c>
      <c r="B22" s="9" t="s">
        <v>123</v>
      </c>
      <c r="C22" s="51" t="s">
        <v>1</v>
      </c>
      <c r="D22" s="128" t="s">
        <v>353</v>
      </c>
      <c r="E22" s="173" t="n">
        <f aca="false">NETWORKDAYS(Итого!C$2,Отчёт!C$2,Итого!C$3)*3/5</f>
        <v>10.8</v>
      </c>
      <c r="F22" s="169" t="n">
        <v>0.583333333333333</v>
      </c>
      <c r="G22" s="85" t="n">
        <v>1</v>
      </c>
      <c r="H22" s="86" t="n">
        <f aca="false">G22*F22</f>
        <v>0.583333333333333</v>
      </c>
      <c r="I22" s="98" t="n">
        <v>8</v>
      </c>
      <c r="J22" s="99" t="n">
        <f aca="false">H22*E22</f>
        <v>6.3</v>
      </c>
      <c r="K22" s="129" t="n">
        <v>130</v>
      </c>
      <c r="L22" s="130" t="n">
        <f aca="false">K22*J22</f>
        <v>819</v>
      </c>
      <c r="M22" s="51"/>
      <c r="N22" s="174" t="n">
        <v>43185</v>
      </c>
      <c r="O22" s="175" t="n">
        <f aca="false">7-COUNTIF(P22:V22,"х")</f>
        <v>7</v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1</v>
      </c>
      <c r="V22" s="76" t="n">
        <v>1</v>
      </c>
      <c r="W22" s="126" t="n">
        <f aca="false">COUNTIF(P22:V22,1)</f>
        <v>7</v>
      </c>
      <c r="X22" s="91" t="n">
        <f aca="false">W22/O22</f>
        <v>1</v>
      </c>
      <c r="Y22" s="79"/>
      <c r="Z22" s="19" t="str">
        <f aca="false">IF(OR(AND(E22&gt;0,X22&gt;0),AND(E22=0,X22=0)),"-","Что-то не так!")</f>
        <v>-</v>
      </c>
      <c r="AB22" s="115"/>
    </row>
    <row r="23" customFormat="false" ht="12.75" hidden="false" customHeight="true" outlineLevel="0" collapsed="false">
      <c r="A23" s="51" t="n">
        <v>184</v>
      </c>
      <c r="B23" s="9" t="s">
        <v>123</v>
      </c>
      <c r="C23" s="51" t="s">
        <v>1</v>
      </c>
      <c r="D23" s="128" t="s">
        <v>354</v>
      </c>
      <c r="E23" s="173" t="n">
        <f aca="false">NETWORKDAYS(Итого!C$2,Отчёт!C$2,Итого!C$3)*3/5</f>
        <v>10.8</v>
      </c>
      <c r="F23" s="169" t="n">
        <v>0.583333333333333</v>
      </c>
      <c r="G23" s="85" t="n">
        <v>1</v>
      </c>
      <c r="H23" s="86" t="n">
        <f aca="false">G23*F23</f>
        <v>0.583333333333333</v>
      </c>
      <c r="I23" s="98" t="n">
        <v>8</v>
      </c>
      <c r="J23" s="99" t="n">
        <f aca="false">H23*E23</f>
        <v>6.3</v>
      </c>
      <c r="K23" s="129" t="n">
        <v>130</v>
      </c>
      <c r="L23" s="130" t="n">
        <f aca="false">K23*J23</f>
        <v>819</v>
      </c>
      <c r="M23" s="51"/>
      <c r="N23" s="174" t="n">
        <v>43185</v>
      </c>
      <c r="O23" s="175" t="n">
        <f aca="false">7-COUNTIF(P23:V23,"х")</f>
        <v>7</v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1</v>
      </c>
      <c r="V23" s="76" t="n">
        <v>1</v>
      </c>
      <c r="W23" s="126" t="n">
        <f aca="false">COUNTIF(P23:V23,1)</f>
        <v>7</v>
      </c>
      <c r="X23" s="91" t="n">
        <f aca="false">W23/O23</f>
        <v>1</v>
      </c>
      <c r="Y23" s="79"/>
      <c r="Z23" s="19" t="str">
        <f aca="false">IF(OR(AND(E23&gt;0,X23&gt;0),AND(E23=0,X23=0)),"-","Что-то не так!")</f>
        <v>-</v>
      </c>
      <c r="AB23" s="115"/>
    </row>
    <row r="24" customFormat="false" ht="12.75" hidden="false" customHeight="true" outlineLevel="0" collapsed="false">
      <c r="A24" s="51" t="n">
        <v>186</v>
      </c>
      <c r="B24" s="9" t="s">
        <v>123</v>
      </c>
      <c r="C24" s="51" t="s">
        <v>1</v>
      </c>
      <c r="D24" s="128" t="s">
        <v>355</v>
      </c>
      <c r="E24" s="173" t="n">
        <f aca="false">NETWORKDAYS(Итого!C$2,Отчёт!C$2,Итого!C$3)*3/5</f>
        <v>10.8</v>
      </c>
      <c r="F24" s="169" t="n">
        <v>0.583333333333333</v>
      </c>
      <c r="G24" s="85" t="n">
        <v>1</v>
      </c>
      <c r="H24" s="86" t="n">
        <f aca="false">G24*F24</f>
        <v>0.583333333333333</v>
      </c>
      <c r="I24" s="98" t="n">
        <v>6</v>
      </c>
      <c r="J24" s="99" t="n">
        <f aca="false">H24*E24</f>
        <v>6.3</v>
      </c>
      <c r="K24" s="129" t="n">
        <v>130</v>
      </c>
      <c r="L24" s="130" t="n">
        <f aca="false">K24*J24</f>
        <v>819</v>
      </c>
      <c r="M24" s="51"/>
      <c r="N24" s="174" t="n">
        <v>43185</v>
      </c>
      <c r="O24" s="175" t="n">
        <f aca="false">7-COUNTIF(P24:V24,"х")</f>
        <v>6</v>
      </c>
      <c r="P24" s="76" t="n">
        <v>1</v>
      </c>
      <c r="Q24" s="76" t="n">
        <v>0</v>
      </c>
      <c r="R24" s="76" t="n">
        <v>1</v>
      </c>
      <c r="S24" s="76" t="n">
        <v>1</v>
      </c>
      <c r="T24" s="76" t="n">
        <v>1</v>
      </c>
      <c r="U24" s="76" t="s">
        <v>74</v>
      </c>
      <c r="V24" s="76" t="n">
        <v>1</v>
      </c>
      <c r="W24" s="126" t="n">
        <f aca="false">COUNTIF(P24:V24,1)</f>
        <v>5</v>
      </c>
      <c r="X24" s="91" t="n">
        <f aca="false">W24/O24</f>
        <v>0.833333333333333</v>
      </c>
      <c r="Y24" s="79" t="s">
        <v>144</v>
      </c>
      <c r="Z24" s="19" t="str">
        <f aca="false">IF(OR(AND(E24&gt;0,X24&gt;0),AND(E24=0,X24=0)),"-","Что-то не так!")</f>
        <v>-</v>
      </c>
      <c r="AB24" s="115"/>
    </row>
    <row r="25" customFormat="false" ht="12.75" hidden="false" customHeight="true" outlineLevel="0" collapsed="false">
      <c r="A25" s="51" t="n">
        <v>187</v>
      </c>
      <c r="B25" s="9" t="s">
        <v>123</v>
      </c>
      <c r="C25" s="51" t="s">
        <v>1</v>
      </c>
      <c r="D25" s="128" t="s">
        <v>356</v>
      </c>
      <c r="E25" s="173" t="n">
        <f aca="false">NETWORKDAYS(Итого!C$2,Отчёт!C$2,Итого!C$3)*3/5</f>
        <v>10.8</v>
      </c>
      <c r="F25" s="169" t="n">
        <v>0.583333333333333</v>
      </c>
      <c r="G25" s="85" t="n">
        <v>1</v>
      </c>
      <c r="H25" s="86" t="n">
        <f aca="false">G25*F25</f>
        <v>0.583333333333333</v>
      </c>
      <c r="I25" s="98" t="n">
        <v>6</v>
      </c>
      <c r="J25" s="99" t="n">
        <f aca="false">H25*E25</f>
        <v>6.3</v>
      </c>
      <c r="K25" s="129" t="n">
        <v>130</v>
      </c>
      <c r="L25" s="130" t="n">
        <f aca="false">K25*J25</f>
        <v>819</v>
      </c>
      <c r="M25" s="51"/>
      <c r="N25" s="174" t="n">
        <v>43185</v>
      </c>
      <c r="O25" s="175" t="n">
        <f aca="false">7-COUNTIF(P25:V25,"х")</f>
        <v>6</v>
      </c>
      <c r="P25" s="76" t="n">
        <v>0</v>
      </c>
      <c r="Q25" s="76" t="n">
        <v>0</v>
      </c>
      <c r="R25" s="76" t="n">
        <v>1</v>
      </c>
      <c r="S25" s="76" t="n">
        <v>1</v>
      </c>
      <c r="T25" s="76" t="n">
        <v>0</v>
      </c>
      <c r="U25" s="76" t="s">
        <v>74</v>
      </c>
      <c r="V25" s="76" t="n">
        <v>1</v>
      </c>
      <c r="W25" s="126" t="n">
        <f aca="false">COUNTIF(P25:V25,1)</f>
        <v>3</v>
      </c>
      <c r="X25" s="91" t="n">
        <f aca="false">W25/O25</f>
        <v>0.5</v>
      </c>
      <c r="Y25" s="79" t="s">
        <v>222</v>
      </c>
      <c r="Z25" s="19" t="str">
        <f aca="false">IF(OR(AND(E25&gt;0,X25&gt;0),AND(E25=0,X25=0)),"-","Что-то не так!")</f>
        <v>-</v>
      </c>
      <c r="AB25" s="115"/>
    </row>
    <row r="26" customFormat="false" ht="12.75" hidden="false" customHeight="true" outlineLevel="0" collapsed="false">
      <c r="A26" s="51" t="n">
        <v>188</v>
      </c>
      <c r="B26" s="9" t="s">
        <v>123</v>
      </c>
      <c r="C26" s="51" t="s">
        <v>1</v>
      </c>
      <c r="D26" s="128" t="s">
        <v>357</v>
      </c>
      <c r="E26" s="173" t="n">
        <f aca="false">NETWORKDAYS(Итого!C$2,Отчёт!C$2,Итого!C$3)*3/5</f>
        <v>10.8</v>
      </c>
      <c r="F26" s="169" t="n">
        <v>0.583333333333333</v>
      </c>
      <c r="G26" s="85" t="n">
        <v>1</v>
      </c>
      <c r="H26" s="86" t="n">
        <f aca="false">G26*F26</f>
        <v>0.583333333333333</v>
      </c>
      <c r="I26" s="98" t="n">
        <v>8</v>
      </c>
      <c r="J26" s="99" t="n">
        <f aca="false">H26*E26</f>
        <v>6.3</v>
      </c>
      <c r="K26" s="129" t="n">
        <v>130</v>
      </c>
      <c r="L26" s="130" t="n">
        <f aca="false">K26*J26</f>
        <v>819</v>
      </c>
      <c r="M26" s="51"/>
      <c r="N26" s="174" t="n">
        <v>43185</v>
      </c>
      <c r="O26" s="175" t="n">
        <f aca="false">7-COUNTIF(P26:V26,"х")</f>
        <v>7</v>
      </c>
      <c r="P26" s="76" t="n">
        <v>0</v>
      </c>
      <c r="Q26" s="76" t="n">
        <v>1</v>
      </c>
      <c r="R26" s="76" t="n">
        <v>1</v>
      </c>
      <c r="S26" s="76" t="n">
        <v>1</v>
      </c>
      <c r="T26" s="76" t="n">
        <v>1</v>
      </c>
      <c r="U26" s="76" t="n">
        <v>1</v>
      </c>
      <c r="V26" s="76" t="n">
        <v>1</v>
      </c>
      <c r="W26" s="126" t="n">
        <f aca="false">COUNTIF(P26:V26,1)</f>
        <v>6</v>
      </c>
      <c r="X26" s="91" t="n">
        <f aca="false">W26/O26</f>
        <v>0.857142857142857</v>
      </c>
      <c r="Y26" s="79" t="s">
        <v>144</v>
      </c>
      <c r="Z26" s="19" t="str">
        <f aca="false">IF(OR(AND(E26&gt;0,X26&gt;0),AND(E26=0,X26=0)),"-","Что-то не так!")</f>
        <v>-</v>
      </c>
      <c r="AA26" s="19" t="s">
        <v>165</v>
      </c>
      <c r="AB26" s="115"/>
    </row>
    <row r="27" customFormat="false" ht="12.75" hidden="false" customHeight="true" outlineLevel="0" collapsed="false">
      <c r="A27" s="51" t="n">
        <v>189</v>
      </c>
      <c r="B27" s="9" t="s">
        <v>123</v>
      </c>
      <c r="C27" s="51" t="s">
        <v>1</v>
      </c>
      <c r="D27" s="128" t="s">
        <v>358</v>
      </c>
      <c r="E27" s="173" t="n">
        <f aca="false">NETWORKDAYS(Итого!C$2,Отчёт!C$2,Итого!C$3)*3/5</f>
        <v>10.8</v>
      </c>
      <c r="F27" s="169" t="n">
        <v>0.583333333333333</v>
      </c>
      <c r="G27" s="85" t="n">
        <v>1</v>
      </c>
      <c r="H27" s="86" t="n">
        <f aca="false">G27*F27</f>
        <v>0.583333333333333</v>
      </c>
      <c r="I27" s="98" t="n">
        <v>8</v>
      </c>
      <c r="J27" s="99" t="n">
        <f aca="false">H27*E27</f>
        <v>6.3</v>
      </c>
      <c r="K27" s="129" t="n">
        <v>130</v>
      </c>
      <c r="L27" s="130" t="n">
        <f aca="false">K27*J27</f>
        <v>819</v>
      </c>
      <c r="M27" s="51"/>
      <c r="N27" s="174" t="n">
        <v>43185</v>
      </c>
      <c r="O27" s="175" t="n">
        <f aca="false">7-COUNTIF(P27:V27,"х")</f>
        <v>7</v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0</v>
      </c>
      <c r="U27" s="76" t="n">
        <v>1</v>
      </c>
      <c r="V27" s="76" t="n">
        <v>1</v>
      </c>
      <c r="W27" s="126" t="n">
        <f aca="false">COUNTIF(P27:V27,1)</f>
        <v>6</v>
      </c>
      <c r="X27" s="91" t="n">
        <f aca="false">W27/O27</f>
        <v>0.857142857142857</v>
      </c>
      <c r="Y27" s="94" t="s">
        <v>359</v>
      </c>
      <c r="Z27" s="19" t="str">
        <f aca="false">IF(OR(AND(E27&gt;0,X27&gt;0),AND(E27=0,X27=0)),"-","Что-то не так!")</f>
        <v>-</v>
      </c>
      <c r="AB27" s="115"/>
    </row>
    <row r="28" customFormat="false" ht="12.75" hidden="false" customHeight="true" outlineLevel="0" collapsed="false">
      <c r="A28" s="51" t="n">
        <v>190</v>
      </c>
      <c r="B28" s="9" t="s">
        <v>123</v>
      </c>
      <c r="C28" s="51" t="s">
        <v>1</v>
      </c>
      <c r="D28" s="128" t="s">
        <v>360</v>
      </c>
      <c r="E28" s="173" t="n">
        <f aca="false">NETWORKDAYS(Итого!C$2,Отчёт!C$2,Итого!C$3)*3/5</f>
        <v>10.8</v>
      </c>
      <c r="F28" s="169" t="n">
        <v>0.583333333333333</v>
      </c>
      <c r="G28" s="85" t="n">
        <v>1</v>
      </c>
      <c r="H28" s="86" t="n">
        <f aca="false">G28*F28</f>
        <v>0.583333333333333</v>
      </c>
      <c r="I28" s="98" t="n">
        <v>9</v>
      </c>
      <c r="J28" s="99" t="n">
        <f aca="false">H28*E28</f>
        <v>6.3</v>
      </c>
      <c r="K28" s="129" t="n">
        <v>130</v>
      </c>
      <c r="L28" s="130" t="n">
        <f aca="false">K28*J28</f>
        <v>819</v>
      </c>
      <c r="M28" s="51"/>
      <c r="N28" s="174" t="n">
        <v>43185</v>
      </c>
      <c r="O28" s="175" t="n">
        <f aca="false">7-COUNTIF(P28:V28,"х")</f>
        <v>7</v>
      </c>
      <c r="P28" s="76" t="n">
        <v>1</v>
      </c>
      <c r="Q28" s="76" t="n">
        <v>0</v>
      </c>
      <c r="R28" s="76" t="n">
        <v>0</v>
      </c>
      <c r="S28" s="76" t="n">
        <v>0</v>
      </c>
      <c r="T28" s="76" t="n">
        <v>1</v>
      </c>
      <c r="U28" s="76" t="n">
        <v>1</v>
      </c>
      <c r="V28" s="76" t="n">
        <v>1</v>
      </c>
      <c r="W28" s="126" t="n">
        <f aca="false">COUNTIF(P28:V28,1)</f>
        <v>4</v>
      </c>
      <c r="X28" s="91" t="n">
        <f aca="false">W28/O28</f>
        <v>0.571428571428571</v>
      </c>
      <c r="Y28" s="79" t="s">
        <v>342</v>
      </c>
      <c r="Z28" s="19" t="str">
        <f aca="false">IF(OR(AND(E28&gt;0,X28&gt;0),AND(E28=0,X28=0)),"-","Что-то не так!")</f>
        <v>-</v>
      </c>
      <c r="AA28" s="19" t="s">
        <v>330</v>
      </c>
      <c r="AB28" s="115"/>
    </row>
    <row r="29" customFormat="false" ht="12.75" hidden="false" customHeight="true" outlineLevel="0" collapsed="false">
      <c r="A29" s="51" t="n">
        <v>191</v>
      </c>
      <c r="B29" s="9" t="s">
        <v>123</v>
      </c>
      <c r="C29" s="51" t="s">
        <v>1</v>
      </c>
      <c r="D29" s="128" t="s">
        <v>361</v>
      </c>
      <c r="E29" s="173" t="n">
        <f aca="false">NETWORKDAYS(Итого!C$2,Отчёт!C$2,Итого!C$3)*3/5</f>
        <v>10.8</v>
      </c>
      <c r="F29" s="169" t="n">
        <v>0.583333333333333</v>
      </c>
      <c r="G29" s="85" t="n">
        <v>1</v>
      </c>
      <c r="H29" s="86" t="n">
        <f aca="false">G29*F29</f>
        <v>0.583333333333333</v>
      </c>
      <c r="I29" s="98" t="n">
        <v>9</v>
      </c>
      <c r="J29" s="99" t="n">
        <f aca="false">H29*E29</f>
        <v>6.3</v>
      </c>
      <c r="K29" s="129" t="n">
        <v>130</v>
      </c>
      <c r="L29" s="130" t="n">
        <f aca="false">K29*J29</f>
        <v>819</v>
      </c>
      <c r="M29" s="51"/>
      <c r="N29" s="174" t="n">
        <v>43185</v>
      </c>
      <c r="O29" s="175" t="n">
        <f aca="false">7-COUNTIF(P29:V29,"х")</f>
        <v>6</v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1</v>
      </c>
      <c r="U29" s="76" t="s">
        <v>74</v>
      </c>
      <c r="V29" s="76" t="n">
        <v>1</v>
      </c>
      <c r="W29" s="126" t="n">
        <f aca="false">COUNTIF(P29:V29,1)</f>
        <v>6</v>
      </c>
      <c r="X29" s="91" t="n">
        <f aca="false">W29/O29</f>
        <v>1</v>
      </c>
      <c r="Y29" s="79"/>
      <c r="Z29" s="19" t="str">
        <f aca="false">IF(OR(AND(E29&gt;0,X29&gt;0),AND(E29=0,X29=0)),"-","Что-то не так!")</f>
        <v>-</v>
      </c>
      <c r="AB29" s="115"/>
    </row>
    <row r="30" customFormat="false" ht="12.75" hidden="false" customHeight="true" outlineLevel="0" collapsed="false">
      <c r="A30" s="51" t="n">
        <v>192</v>
      </c>
      <c r="B30" s="9" t="s">
        <v>123</v>
      </c>
      <c r="C30" s="51" t="s">
        <v>1</v>
      </c>
      <c r="D30" s="128" t="s">
        <v>362</v>
      </c>
      <c r="E30" s="173" t="n">
        <f aca="false">NETWORKDAYS(Итого!C$2,Отчёт!C$2,Итого!C$3)*3/5</f>
        <v>10.8</v>
      </c>
      <c r="F30" s="169" t="n">
        <v>0.583333333333333</v>
      </c>
      <c r="G30" s="85" t="n">
        <v>1</v>
      </c>
      <c r="H30" s="86" t="n">
        <f aca="false">G30*F30</f>
        <v>0.583333333333333</v>
      </c>
      <c r="I30" s="98" t="n">
        <v>6</v>
      </c>
      <c r="J30" s="99" t="n">
        <f aca="false">H30*E30</f>
        <v>6.3</v>
      </c>
      <c r="K30" s="129" t="n">
        <v>130</v>
      </c>
      <c r="L30" s="130" t="n">
        <f aca="false">K30*J30</f>
        <v>819</v>
      </c>
      <c r="M30" s="51"/>
      <c r="N30" s="174" t="n">
        <v>43185</v>
      </c>
      <c r="O30" s="175" t="n">
        <f aca="false">7-COUNTIF(P30:V30,"х")</f>
        <v>6</v>
      </c>
      <c r="P30" s="76" t="n">
        <v>0</v>
      </c>
      <c r="Q30" s="76" t="n">
        <v>1</v>
      </c>
      <c r="R30" s="76" t="n">
        <v>1</v>
      </c>
      <c r="S30" s="76" t="n">
        <v>1</v>
      </c>
      <c r="T30" s="76" t="n">
        <v>1</v>
      </c>
      <c r="U30" s="76" t="s">
        <v>74</v>
      </c>
      <c r="V30" s="76" t="n">
        <v>1</v>
      </c>
      <c r="W30" s="126" t="n">
        <f aca="false">COUNTIF(P30:V30,1)</f>
        <v>5</v>
      </c>
      <c r="X30" s="91" t="n">
        <f aca="false">W30/O30</f>
        <v>0.833333333333333</v>
      </c>
      <c r="Y30" s="79" t="s">
        <v>363</v>
      </c>
      <c r="Z30" s="19" t="str">
        <f aca="false">IF(OR(AND(E30&gt;0,X30&gt;0),AND(E30=0,X30=0)),"-","Что-то не так!")</f>
        <v>-</v>
      </c>
      <c r="AB30" s="115"/>
    </row>
    <row r="31" customFormat="false" ht="12.75" hidden="false" customHeight="true" outlineLevel="0" collapsed="false">
      <c r="A31" s="51" t="n">
        <v>193</v>
      </c>
      <c r="B31" s="9" t="s">
        <v>123</v>
      </c>
      <c r="C31" s="51" t="s">
        <v>1</v>
      </c>
      <c r="D31" s="128" t="s">
        <v>364</v>
      </c>
      <c r="E31" s="173" t="n">
        <f aca="false">NETWORKDAYS(Итого!C$2,Отчёт!C$2,Итого!C$3)*3/5</f>
        <v>10.8</v>
      </c>
      <c r="F31" s="169" t="n">
        <v>0.583333333333333</v>
      </c>
      <c r="G31" s="85" t="n">
        <v>1</v>
      </c>
      <c r="H31" s="86" t="n">
        <f aca="false">G31*F31</f>
        <v>0.583333333333333</v>
      </c>
      <c r="I31" s="98" t="n">
        <v>6</v>
      </c>
      <c r="J31" s="99" t="n">
        <f aca="false">H31*E31</f>
        <v>6.3</v>
      </c>
      <c r="K31" s="129" t="n">
        <v>130</v>
      </c>
      <c r="L31" s="130" t="n">
        <f aca="false">K31*J31</f>
        <v>819</v>
      </c>
      <c r="M31" s="51"/>
      <c r="N31" s="174" t="n">
        <v>43185</v>
      </c>
      <c r="O31" s="175" t="n">
        <f aca="false">7-COUNTIF(P31:V31,"х")</f>
        <v>6</v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s">
        <v>74</v>
      </c>
      <c r="V31" s="76" t="n">
        <v>1</v>
      </c>
      <c r="W31" s="126" t="n">
        <f aca="false">COUNTIF(P31:V31,1)</f>
        <v>6</v>
      </c>
      <c r="X31" s="91" t="n">
        <f aca="false">W31/O31</f>
        <v>1</v>
      </c>
      <c r="Y31" s="79"/>
      <c r="Z31" s="19" t="str">
        <f aca="false">IF(OR(AND(E31&gt;0,X31&gt;0),AND(E31=0,X31=0)),"-","Что-то не так!")</f>
        <v>-</v>
      </c>
      <c r="AB31" s="115"/>
    </row>
    <row r="32" customFormat="false" ht="12.75" hidden="false" customHeight="true" outlineLevel="0" collapsed="false">
      <c r="A32" s="51" t="n">
        <v>194</v>
      </c>
      <c r="B32" s="9" t="s">
        <v>123</v>
      </c>
      <c r="C32" s="51" t="s">
        <v>1</v>
      </c>
      <c r="D32" s="128" t="s">
        <v>365</v>
      </c>
      <c r="E32" s="173" t="n">
        <f aca="false">NETWORKDAYS(Итого!C$2,Отчёт!C$2,Итого!C$3)*3/5</f>
        <v>10.8</v>
      </c>
      <c r="F32" s="169" t="n">
        <v>0.583333333333333</v>
      </c>
      <c r="G32" s="85" t="n">
        <v>1</v>
      </c>
      <c r="H32" s="86" t="n">
        <f aca="false">G32*F32</f>
        <v>0.583333333333333</v>
      </c>
      <c r="I32" s="98" t="n">
        <v>6</v>
      </c>
      <c r="J32" s="99" t="n">
        <f aca="false">H32*E32</f>
        <v>6.3</v>
      </c>
      <c r="K32" s="129" t="n">
        <v>130</v>
      </c>
      <c r="L32" s="130" t="n">
        <f aca="false">K32*J32</f>
        <v>819</v>
      </c>
      <c r="M32" s="51"/>
      <c r="N32" s="174" t="n">
        <v>43185</v>
      </c>
      <c r="O32" s="175" t="n">
        <f aca="false">7-COUNTIF(P32:V32,"х")</f>
        <v>6</v>
      </c>
      <c r="P32" s="76" t="n">
        <v>1</v>
      </c>
      <c r="Q32" s="76" t="n">
        <v>0</v>
      </c>
      <c r="R32" s="76" t="n">
        <v>1</v>
      </c>
      <c r="S32" s="76" t="n">
        <v>1</v>
      </c>
      <c r="T32" s="76" t="n">
        <v>1</v>
      </c>
      <c r="U32" s="76" t="s">
        <v>74</v>
      </c>
      <c r="V32" s="76" t="n">
        <v>1</v>
      </c>
      <c r="W32" s="126" t="n">
        <f aca="false">COUNTIF(P32:V32,1)</f>
        <v>5</v>
      </c>
      <c r="X32" s="91" t="n">
        <f aca="false">W32/O32</f>
        <v>0.833333333333333</v>
      </c>
      <c r="Y32" s="79" t="s">
        <v>366</v>
      </c>
      <c r="Z32" s="19" t="str">
        <f aca="false">IF(OR(AND(E32&gt;0,X32&gt;0),AND(E32=0,X32=0)),"-","Что-то не так!")</f>
        <v>-</v>
      </c>
      <c r="AB32" s="115"/>
    </row>
    <row r="33" customFormat="false" ht="12.75" hidden="false" customHeight="true" outlineLevel="0" collapsed="false">
      <c r="A33" s="51" t="n">
        <v>195</v>
      </c>
      <c r="B33" s="9" t="s">
        <v>123</v>
      </c>
      <c r="C33" s="51" t="s">
        <v>1</v>
      </c>
      <c r="D33" s="128" t="s">
        <v>367</v>
      </c>
      <c r="E33" s="173" t="n">
        <f aca="false">NETWORKDAYS(Итого!C$2,Отчёт!C$2,Итого!C$3)*3/5</f>
        <v>10.8</v>
      </c>
      <c r="F33" s="169" t="n">
        <v>0.583333333333333</v>
      </c>
      <c r="G33" s="85" t="n">
        <v>1</v>
      </c>
      <c r="H33" s="86" t="n">
        <f aca="false">G33*F33</f>
        <v>0.583333333333333</v>
      </c>
      <c r="I33" s="98" t="n">
        <v>8</v>
      </c>
      <c r="J33" s="99" t="n">
        <f aca="false">H33*E33</f>
        <v>6.3</v>
      </c>
      <c r="K33" s="129" t="n">
        <v>130</v>
      </c>
      <c r="L33" s="130" t="n">
        <f aca="false">K33*J33</f>
        <v>819</v>
      </c>
      <c r="M33" s="51"/>
      <c r="N33" s="174" t="n">
        <v>43185</v>
      </c>
      <c r="O33" s="175" t="n">
        <f aca="false">7-COUNTIF(P33:V33,"х")</f>
        <v>7</v>
      </c>
      <c r="P33" s="76" t="n">
        <v>1</v>
      </c>
      <c r="Q33" s="76" t="n">
        <v>1</v>
      </c>
      <c r="R33" s="76" t="n">
        <v>1</v>
      </c>
      <c r="S33" s="76" t="n">
        <v>1</v>
      </c>
      <c r="T33" s="76" t="n">
        <v>1</v>
      </c>
      <c r="U33" s="76" t="n">
        <v>1</v>
      </c>
      <c r="V33" s="76" t="n">
        <v>1</v>
      </c>
      <c r="W33" s="126" t="n">
        <f aca="false">COUNTIF(P33:V33,1)</f>
        <v>7</v>
      </c>
      <c r="X33" s="91" t="n">
        <f aca="false">W33/O33</f>
        <v>1</v>
      </c>
      <c r="Y33" s="94"/>
      <c r="Z33" s="19" t="str">
        <f aca="false">IF(OR(AND(E33&gt;0,X33&gt;0),AND(E33=0,X33=0)),"-","Что-то не так!")</f>
        <v>-</v>
      </c>
      <c r="AB33" s="115"/>
    </row>
    <row r="34" customFormat="false" ht="12.75" hidden="false" customHeight="true" outlineLevel="0" collapsed="false">
      <c r="A34" s="51" t="n">
        <v>196</v>
      </c>
      <c r="B34" s="9" t="s">
        <v>123</v>
      </c>
      <c r="C34" s="51" t="s">
        <v>1</v>
      </c>
      <c r="D34" s="128" t="s">
        <v>368</v>
      </c>
      <c r="E34" s="173" t="n">
        <f aca="false">NETWORKDAYS(Итого!C$2,Отчёт!C$2,Итого!C$3)*3/5</f>
        <v>10.8</v>
      </c>
      <c r="F34" s="169" t="n">
        <v>0.583333333333333</v>
      </c>
      <c r="G34" s="85" t="n">
        <v>1</v>
      </c>
      <c r="H34" s="86" t="n">
        <f aca="false">G34*F34</f>
        <v>0.583333333333333</v>
      </c>
      <c r="I34" s="98" t="n">
        <v>6</v>
      </c>
      <c r="J34" s="99" t="n">
        <f aca="false">H34*E34</f>
        <v>6.3</v>
      </c>
      <c r="K34" s="129" t="n">
        <v>130</v>
      </c>
      <c r="L34" s="130" t="n">
        <f aca="false">K34*J34</f>
        <v>819</v>
      </c>
      <c r="M34" s="51"/>
      <c r="N34" s="174" t="n">
        <v>43185</v>
      </c>
      <c r="O34" s="175" t="n">
        <f aca="false">7-COUNTIF(P34:V34,"х")</f>
        <v>7</v>
      </c>
      <c r="P34" s="76" t="n">
        <v>0</v>
      </c>
      <c r="Q34" s="76" t="n">
        <v>0</v>
      </c>
      <c r="R34" s="76" t="n">
        <v>0</v>
      </c>
      <c r="S34" s="76" t="n">
        <v>1</v>
      </c>
      <c r="T34" s="76" t="n">
        <v>1</v>
      </c>
      <c r="U34" s="76" t="n">
        <v>1</v>
      </c>
      <c r="V34" s="76" t="n">
        <v>1</v>
      </c>
      <c r="W34" s="126" t="n">
        <f aca="false">COUNTIF(P34:V34,1)</f>
        <v>4</v>
      </c>
      <c r="X34" s="91" t="n">
        <f aca="false">W34/O34</f>
        <v>0.571428571428571</v>
      </c>
      <c r="Y34" s="79" t="s">
        <v>369</v>
      </c>
      <c r="Z34" s="19" t="str">
        <f aca="false">IF(OR(AND(E34&gt;0,X34&gt;0),AND(E34=0,X34=0)),"-","Что-то не так!")</f>
        <v>-</v>
      </c>
      <c r="AB34" s="115"/>
    </row>
    <row r="35" customFormat="false" ht="12.75" hidden="false" customHeight="true" outlineLevel="0" collapsed="false">
      <c r="A35" s="51" t="n">
        <v>197</v>
      </c>
      <c r="B35" s="9" t="s">
        <v>123</v>
      </c>
      <c r="C35" s="51" t="s">
        <v>1</v>
      </c>
      <c r="D35" s="128" t="s">
        <v>370</v>
      </c>
      <c r="E35" s="173" t="n">
        <f aca="false">NETWORKDAYS(Итого!C$2,Отчёт!C$2,Итого!C$3)*3/5</f>
        <v>10.8</v>
      </c>
      <c r="F35" s="169" t="n">
        <v>0.583333333333333</v>
      </c>
      <c r="G35" s="85" t="n">
        <v>1</v>
      </c>
      <c r="H35" s="86" t="n">
        <f aca="false">G35*F35</f>
        <v>0.583333333333333</v>
      </c>
      <c r="I35" s="98" t="n">
        <v>8</v>
      </c>
      <c r="J35" s="99" t="n">
        <f aca="false">H35*E35</f>
        <v>6.3</v>
      </c>
      <c r="K35" s="129" t="n">
        <v>130</v>
      </c>
      <c r="L35" s="130" t="n">
        <f aca="false">K35*J35</f>
        <v>819</v>
      </c>
      <c r="M35" s="51"/>
      <c r="N35" s="174" t="n">
        <v>43185</v>
      </c>
      <c r="O35" s="175" t="n">
        <f aca="false">7-COUNTIF(P35:V35,"х")</f>
        <v>6</v>
      </c>
      <c r="P35" s="76" t="n">
        <v>1</v>
      </c>
      <c r="Q35" s="76" t="n">
        <v>1</v>
      </c>
      <c r="R35" s="76" t="n">
        <v>1</v>
      </c>
      <c r="S35" s="76" t="n">
        <v>1</v>
      </c>
      <c r="T35" s="76" t="n">
        <v>1</v>
      </c>
      <c r="U35" s="76" t="s">
        <v>74</v>
      </c>
      <c r="V35" s="76" t="n">
        <v>1</v>
      </c>
      <c r="W35" s="126" t="n">
        <f aca="false">COUNTIF(P35:V35,1)</f>
        <v>6</v>
      </c>
      <c r="X35" s="91" t="n">
        <f aca="false">W35/O35</f>
        <v>1</v>
      </c>
      <c r="Y35" s="79"/>
      <c r="Z35" s="19" t="str">
        <f aca="false">IF(OR(AND(E35&gt;0,X35&gt;0),AND(E35=0,X35=0)),"-","Что-то не так!")</f>
        <v>-</v>
      </c>
      <c r="AB35" s="115"/>
    </row>
    <row r="36" customFormat="false" ht="12.75" hidden="false" customHeight="true" outlineLevel="0" collapsed="false">
      <c r="A36" s="51" t="n">
        <v>198</v>
      </c>
      <c r="B36" s="9" t="s">
        <v>123</v>
      </c>
      <c r="C36" s="51" t="s">
        <v>1</v>
      </c>
      <c r="D36" s="128" t="s">
        <v>371</v>
      </c>
      <c r="E36" s="173" t="n">
        <f aca="false">NETWORKDAYS(Итого!C$2,Отчёт!C$2,Итого!C$3)*3/5</f>
        <v>10.8</v>
      </c>
      <c r="F36" s="169" t="n">
        <v>0.583333333333333</v>
      </c>
      <c r="G36" s="85" t="n">
        <v>1</v>
      </c>
      <c r="H36" s="86" t="n">
        <f aca="false">G36*F36</f>
        <v>0.583333333333333</v>
      </c>
      <c r="I36" s="98" t="n">
        <v>8</v>
      </c>
      <c r="J36" s="99" t="n">
        <f aca="false">H36*E36</f>
        <v>6.3</v>
      </c>
      <c r="K36" s="129" t="n">
        <v>130</v>
      </c>
      <c r="L36" s="130" t="n">
        <f aca="false">K36*J36</f>
        <v>819</v>
      </c>
      <c r="M36" s="51"/>
      <c r="N36" s="174" t="n">
        <v>43185</v>
      </c>
      <c r="O36" s="175" t="n">
        <f aca="false">7-COUNTIF(P36:V36,"х")</f>
        <v>6</v>
      </c>
      <c r="P36" s="76" t="n">
        <v>1</v>
      </c>
      <c r="Q36" s="76" t="n">
        <v>1</v>
      </c>
      <c r="R36" s="76" t="n">
        <v>1</v>
      </c>
      <c r="S36" s="76" t="n">
        <v>1</v>
      </c>
      <c r="T36" s="76" t="n">
        <v>1</v>
      </c>
      <c r="U36" s="76" t="s">
        <v>74</v>
      </c>
      <c r="V36" s="76" t="n">
        <v>1</v>
      </c>
      <c r="W36" s="126" t="n">
        <f aca="false">COUNTIF(P36:V36,1)</f>
        <v>6</v>
      </c>
      <c r="X36" s="91" t="n">
        <f aca="false">W36/O36</f>
        <v>1</v>
      </c>
      <c r="Y36" s="142"/>
      <c r="Z36" s="19" t="str">
        <f aca="false">IF(OR(AND(E36&gt;0,X36&gt;0),AND(E36=0,X36=0)),"-","Что-то не так!")</f>
        <v>-</v>
      </c>
      <c r="AB36" s="115"/>
    </row>
    <row r="37" customFormat="false" ht="12.75" hidden="false" customHeight="true" outlineLevel="0" collapsed="false">
      <c r="A37" s="51" t="n">
        <v>199</v>
      </c>
      <c r="B37" s="9" t="s">
        <v>123</v>
      </c>
      <c r="C37" s="51" t="s">
        <v>1</v>
      </c>
      <c r="D37" s="51" t="s">
        <v>372</v>
      </c>
      <c r="E37" s="173" t="n">
        <f aca="false">NETWORKDAYS(Итого!C$2,Отчёт!C$2,Итого!C$3)*3/5</f>
        <v>10.8</v>
      </c>
      <c r="F37" s="169" t="n">
        <v>0.583333333333333</v>
      </c>
      <c r="G37" s="85" t="n">
        <v>1</v>
      </c>
      <c r="H37" s="86" t="n">
        <f aca="false">G37*F37</f>
        <v>0.583333333333333</v>
      </c>
      <c r="I37" s="98" t="n">
        <v>9</v>
      </c>
      <c r="J37" s="99" t="n">
        <f aca="false">H37*E37</f>
        <v>6.3</v>
      </c>
      <c r="K37" s="129" t="n">
        <v>130</v>
      </c>
      <c r="L37" s="130" t="n">
        <f aca="false">K37*J37</f>
        <v>819</v>
      </c>
      <c r="M37" s="51"/>
      <c r="N37" s="174" t="n">
        <v>43185</v>
      </c>
      <c r="O37" s="175" t="n">
        <f aca="false">7-COUNTIF(P37:V37,"х")</f>
        <v>7</v>
      </c>
      <c r="P37" s="76" t="n">
        <v>1</v>
      </c>
      <c r="Q37" s="76" t="n">
        <v>1</v>
      </c>
      <c r="R37" s="76" t="n">
        <v>1</v>
      </c>
      <c r="S37" s="76" t="n">
        <v>1</v>
      </c>
      <c r="T37" s="76" t="n">
        <v>1</v>
      </c>
      <c r="U37" s="76" t="n">
        <v>1</v>
      </c>
      <c r="V37" s="76" t="n">
        <v>1</v>
      </c>
      <c r="W37" s="126" t="n">
        <f aca="false">COUNTIF(P37:V37,1)</f>
        <v>7</v>
      </c>
      <c r="X37" s="91" t="n">
        <f aca="false">W37/O37</f>
        <v>1</v>
      </c>
      <c r="Y37" s="79"/>
      <c r="AB37" s="115"/>
    </row>
    <row r="38" customFormat="false" ht="12.75" hidden="false" customHeight="true" outlineLevel="0" collapsed="false">
      <c r="A38" s="51" t="n">
        <v>200</v>
      </c>
      <c r="B38" s="9" t="s">
        <v>123</v>
      </c>
      <c r="C38" s="51" t="s">
        <v>1</v>
      </c>
      <c r="D38" s="128" t="s">
        <v>373</v>
      </c>
      <c r="E38" s="173" t="n">
        <f aca="false">NETWORKDAYS(Итого!C$2,Отчёт!C$2,Итого!C$3)*3/5</f>
        <v>10.8</v>
      </c>
      <c r="F38" s="169" t="n">
        <v>0.583333333333333</v>
      </c>
      <c r="G38" s="85" t="n">
        <v>1</v>
      </c>
      <c r="H38" s="86" t="n">
        <f aca="false">G38*F38</f>
        <v>0.583333333333333</v>
      </c>
      <c r="I38" s="98" t="n">
        <v>8</v>
      </c>
      <c r="J38" s="99" t="n">
        <f aca="false">H38*E38</f>
        <v>6.3</v>
      </c>
      <c r="K38" s="129" t="n">
        <v>130</v>
      </c>
      <c r="L38" s="130" t="n">
        <f aca="false">K38*J38</f>
        <v>819</v>
      </c>
      <c r="M38" s="51"/>
      <c r="N38" s="174" t="n">
        <v>43185</v>
      </c>
      <c r="O38" s="175" t="n">
        <f aca="false">7-COUNTIF(P38:V38,"х")</f>
        <v>7</v>
      </c>
      <c r="P38" s="76" t="n">
        <v>0</v>
      </c>
      <c r="Q38" s="76" t="n">
        <v>1</v>
      </c>
      <c r="R38" s="76" t="n">
        <v>1</v>
      </c>
      <c r="S38" s="76" t="n">
        <v>1</v>
      </c>
      <c r="T38" s="76" t="n">
        <v>1</v>
      </c>
      <c r="U38" s="76" t="n">
        <v>1</v>
      </c>
      <c r="V38" s="76" t="n">
        <v>1</v>
      </c>
      <c r="W38" s="126" t="n">
        <f aca="false">COUNTIF(P38:V38,1)</f>
        <v>6</v>
      </c>
      <c r="X38" s="91" t="n">
        <f aca="false">W38/O38</f>
        <v>0.857142857142857</v>
      </c>
      <c r="Y38" s="79" t="s">
        <v>374</v>
      </c>
      <c r="Z38" s="19" t="str">
        <f aca="false">IF(OR(AND(E38&gt;0,X38&gt;0),AND(E38=0,X38=0)),"-","Что-то не так!")</f>
        <v>-</v>
      </c>
      <c r="AB38" s="115"/>
    </row>
    <row r="39" customFormat="false" ht="12.75" hidden="false" customHeight="true" outlineLevel="0" collapsed="false">
      <c r="A39" s="51" t="n">
        <v>201</v>
      </c>
      <c r="B39" s="9" t="s">
        <v>123</v>
      </c>
      <c r="C39" s="51" t="s">
        <v>1</v>
      </c>
      <c r="D39" s="128" t="s">
        <v>375</v>
      </c>
      <c r="E39" s="173" t="n">
        <f aca="false">NETWORKDAYS(Итого!C$2,Отчёт!C$2,Итого!C$3)*3/5</f>
        <v>10.8</v>
      </c>
      <c r="F39" s="169" t="n">
        <v>0.583333333333333</v>
      </c>
      <c r="G39" s="85" t="n">
        <v>1</v>
      </c>
      <c r="H39" s="86" t="n">
        <f aca="false">G39*F39</f>
        <v>0.583333333333333</v>
      </c>
      <c r="I39" s="98" t="n">
        <v>9</v>
      </c>
      <c r="J39" s="99" t="n">
        <f aca="false">H39*E39</f>
        <v>6.3</v>
      </c>
      <c r="K39" s="129" t="n">
        <v>130</v>
      </c>
      <c r="L39" s="130" t="n">
        <f aca="false">K39*J39</f>
        <v>819</v>
      </c>
      <c r="M39" s="51"/>
      <c r="N39" s="174" t="n">
        <v>43185</v>
      </c>
      <c r="O39" s="175" t="n">
        <f aca="false">7-COUNTIF(P39:V39,"х")</f>
        <v>6</v>
      </c>
      <c r="P39" s="76" t="n">
        <v>1</v>
      </c>
      <c r="Q39" s="76" t="n">
        <v>1</v>
      </c>
      <c r="R39" s="76" t="n">
        <v>1</v>
      </c>
      <c r="S39" s="76" t="n">
        <v>1</v>
      </c>
      <c r="T39" s="76" t="n">
        <v>1</v>
      </c>
      <c r="U39" s="76" t="s">
        <v>74</v>
      </c>
      <c r="V39" s="76" t="n">
        <v>1</v>
      </c>
      <c r="W39" s="126" t="n">
        <f aca="false">COUNTIF(P39:V39,1)</f>
        <v>6</v>
      </c>
      <c r="X39" s="91" t="n">
        <f aca="false">W39/O39</f>
        <v>1</v>
      </c>
      <c r="Y39" s="142"/>
      <c r="Z39" s="19" t="str">
        <f aca="false">IF(OR(AND(E39&gt;0,X39&gt;0),AND(E39=0,X39=0)),"-","Что-то не так!")</f>
        <v>-</v>
      </c>
      <c r="AB39" s="115"/>
    </row>
    <row r="40" customFormat="false" ht="12.75" hidden="false" customHeight="true" outlineLevel="0" collapsed="false">
      <c r="A40" s="51" t="n">
        <v>202</v>
      </c>
      <c r="B40" s="9" t="s">
        <v>123</v>
      </c>
      <c r="C40" s="51" t="s">
        <v>1</v>
      </c>
      <c r="D40" s="128" t="s">
        <v>376</v>
      </c>
      <c r="E40" s="173" t="n">
        <f aca="false">NETWORKDAYS(Итого!C$2,Отчёт!C$2,Итого!C$3)*3/5</f>
        <v>10.8</v>
      </c>
      <c r="F40" s="169" t="n">
        <v>0.583333333333333</v>
      </c>
      <c r="G40" s="85" t="n">
        <v>1</v>
      </c>
      <c r="H40" s="86" t="n">
        <f aca="false">G40*F40</f>
        <v>0.583333333333333</v>
      </c>
      <c r="I40" s="98" t="n">
        <v>6</v>
      </c>
      <c r="J40" s="99" t="n">
        <f aca="false">H40*E40</f>
        <v>6.3</v>
      </c>
      <c r="K40" s="129" t="n">
        <v>130</v>
      </c>
      <c r="L40" s="130" t="n">
        <f aca="false">K40*J40</f>
        <v>819</v>
      </c>
      <c r="M40" s="51"/>
      <c r="N40" s="174" t="n">
        <v>43185</v>
      </c>
      <c r="O40" s="175" t="n">
        <f aca="false">7-COUNTIF(P40:V40,"х")</f>
        <v>6</v>
      </c>
      <c r="P40" s="76" t="n">
        <v>1</v>
      </c>
      <c r="Q40" s="76" t="n">
        <v>0</v>
      </c>
      <c r="R40" s="76" t="n">
        <v>0</v>
      </c>
      <c r="S40" s="76" t="n">
        <v>1</v>
      </c>
      <c r="T40" s="76" t="n">
        <v>1</v>
      </c>
      <c r="U40" s="76" t="s">
        <v>74</v>
      </c>
      <c r="V40" s="76" t="n">
        <v>1</v>
      </c>
      <c r="W40" s="126" t="n">
        <f aca="false">COUNTIF(P40:V40,1)</f>
        <v>4</v>
      </c>
      <c r="X40" s="91" t="n">
        <f aca="false">W40/O40</f>
        <v>0.666666666666667</v>
      </c>
      <c r="Y40" s="79" t="s">
        <v>347</v>
      </c>
      <c r="Z40" s="19" t="str">
        <f aca="false">IF(OR(AND(E40&gt;0,X40&gt;0),AND(E40=0,X40=0)),"-","Что-то не так!")</f>
        <v>-</v>
      </c>
      <c r="AB40" s="115"/>
    </row>
    <row r="41" customFormat="false" ht="12.75" hidden="false" customHeight="true" outlineLevel="0" collapsed="false">
      <c r="A41" s="51" t="n">
        <v>203</v>
      </c>
      <c r="B41" s="9" t="s">
        <v>123</v>
      </c>
      <c r="C41" s="51" t="s">
        <v>1</v>
      </c>
      <c r="D41" s="128" t="s">
        <v>377</v>
      </c>
      <c r="E41" s="173" t="n">
        <f aca="false">NETWORKDAYS(Итого!C$2,Отчёт!C$2,Итого!C$3)*3/5</f>
        <v>10.8</v>
      </c>
      <c r="F41" s="169" t="n">
        <v>0.583333333333333</v>
      </c>
      <c r="G41" s="85" t="n">
        <v>1</v>
      </c>
      <c r="H41" s="86" t="n">
        <f aca="false">G41*F41</f>
        <v>0.583333333333333</v>
      </c>
      <c r="I41" s="98" t="n">
        <v>8</v>
      </c>
      <c r="J41" s="99" t="n">
        <f aca="false">H41*E41</f>
        <v>6.3</v>
      </c>
      <c r="K41" s="129" t="n">
        <v>130</v>
      </c>
      <c r="L41" s="130" t="n">
        <f aca="false">K41*J41</f>
        <v>819</v>
      </c>
      <c r="M41" s="51"/>
      <c r="N41" s="174" t="n">
        <v>43185</v>
      </c>
      <c r="O41" s="175" t="n">
        <f aca="false">7-COUNTIF(P41:V41,"х")</f>
        <v>6</v>
      </c>
      <c r="P41" s="76" t="n">
        <v>0</v>
      </c>
      <c r="Q41" s="76" t="n">
        <v>1</v>
      </c>
      <c r="R41" s="76" t="n">
        <v>1</v>
      </c>
      <c r="S41" s="76" t="n">
        <v>0</v>
      </c>
      <c r="T41" s="76" t="n">
        <v>1</v>
      </c>
      <c r="U41" s="76" t="s">
        <v>74</v>
      </c>
      <c r="V41" s="76" t="n">
        <v>1</v>
      </c>
      <c r="W41" s="126" t="n">
        <f aca="false">COUNTIF(P41:V41,1)</f>
        <v>4</v>
      </c>
      <c r="X41" s="91" t="n">
        <f aca="false">W41/O41</f>
        <v>0.666666666666667</v>
      </c>
      <c r="Y41" s="79" t="s">
        <v>347</v>
      </c>
      <c r="Z41" s="19" t="str">
        <f aca="false">IF(OR(AND(E41&gt;0,X41&gt;0),AND(E41=0,X41=0)),"-","Что-то не так!")</f>
        <v>-</v>
      </c>
      <c r="AB41" s="115"/>
    </row>
    <row r="42" customFormat="false" ht="12.75" hidden="false" customHeight="true" outlineLevel="0" collapsed="false">
      <c r="A42" s="51" t="n">
        <v>204</v>
      </c>
      <c r="B42" s="9" t="s">
        <v>123</v>
      </c>
      <c r="C42" s="51" t="s">
        <v>1</v>
      </c>
      <c r="D42" s="128" t="s">
        <v>378</v>
      </c>
      <c r="E42" s="173" t="n">
        <f aca="false">NETWORKDAYS(Итого!C$2,Отчёт!C$2,Итого!C$3)*3/5</f>
        <v>10.8</v>
      </c>
      <c r="F42" s="169" t="n">
        <v>0.583333333333333</v>
      </c>
      <c r="G42" s="85" t="n">
        <v>1</v>
      </c>
      <c r="H42" s="86" t="n">
        <f aca="false">G42*F42</f>
        <v>0.583333333333333</v>
      </c>
      <c r="I42" s="98" t="n">
        <v>8</v>
      </c>
      <c r="J42" s="99" t="n">
        <f aca="false">H42*E42</f>
        <v>6.3</v>
      </c>
      <c r="K42" s="129" t="n">
        <v>130</v>
      </c>
      <c r="L42" s="130" t="n">
        <f aca="false">K42*J42</f>
        <v>819</v>
      </c>
      <c r="M42" s="51"/>
      <c r="N42" s="174" t="n">
        <v>43185</v>
      </c>
      <c r="O42" s="175" t="n">
        <f aca="false">7-COUNTIF(P42:V42,"х")</f>
        <v>7</v>
      </c>
      <c r="P42" s="76" t="n">
        <v>1</v>
      </c>
      <c r="Q42" s="76" t="n">
        <v>1</v>
      </c>
      <c r="R42" s="76" t="n">
        <v>1</v>
      </c>
      <c r="S42" s="76" t="n">
        <v>1</v>
      </c>
      <c r="T42" s="76" t="n">
        <v>1</v>
      </c>
      <c r="U42" s="76" t="n">
        <v>1</v>
      </c>
      <c r="V42" s="76" t="n">
        <v>1</v>
      </c>
      <c r="W42" s="126" t="n">
        <f aca="false">COUNTIF(P42:V42,1)</f>
        <v>7</v>
      </c>
      <c r="X42" s="91" t="n">
        <f aca="false">W42/O42</f>
        <v>1</v>
      </c>
      <c r="Y42" s="79"/>
      <c r="Z42" s="19" t="str">
        <f aca="false">IF(OR(AND(E42&gt;0,X42&gt;0),AND(E42=0,X42=0)),"-","Что-то не так!")</f>
        <v>-</v>
      </c>
      <c r="AB42" s="115"/>
    </row>
    <row r="43" customFormat="false" ht="12.75" hidden="false" customHeight="true" outlineLevel="0" collapsed="false">
      <c r="A43" s="51" t="n">
        <v>205</v>
      </c>
      <c r="B43" s="9" t="s">
        <v>123</v>
      </c>
      <c r="C43" s="51" t="s">
        <v>1</v>
      </c>
      <c r="D43" s="128" t="s">
        <v>379</v>
      </c>
      <c r="E43" s="173" t="n">
        <f aca="false">NETWORKDAYS(Итого!C$2,Отчёт!C$2,Итого!C$3)*3/5</f>
        <v>10.8</v>
      </c>
      <c r="F43" s="169" t="n">
        <v>0.583333333333333</v>
      </c>
      <c r="G43" s="85" t="n">
        <v>1</v>
      </c>
      <c r="H43" s="86" t="n">
        <f aca="false">G43*F43</f>
        <v>0.583333333333333</v>
      </c>
      <c r="I43" s="98" t="n">
        <v>6</v>
      </c>
      <c r="J43" s="99" t="n">
        <f aca="false">H43*E43</f>
        <v>6.3</v>
      </c>
      <c r="K43" s="129" t="n">
        <v>130</v>
      </c>
      <c r="L43" s="130" t="n">
        <f aca="false">K43*J43</f>
        <v>819</v>
      </c>
      <c r="M43" s="51"/>
      <c r="N43" s="174" t="n">
        <v>43185</v>
      </c>
      <c r="O43" s="175" t="n">
        <f aca="false">7-COUNTIF(P43:V43,"х")</f>
        <v>6</v>
      </c>
      <c r="P43" s="76" t="n">
        <v>0</v>
      </c>
      <c r="Q43" s="76" t="n">
        <v>1</v>
      </c>
      <c r="R43" s="76" t="n">
        <v>1</v>
      </c>
      <c r="S43" s="76" t="n">
        <v>1</v>
      </c>
      <c r="T43" s="76" t="n">
        <v>0</v>
      </c>
      <c r="U43" s="76" t="s">
        <v>74</v>
      </c>
      <c r="V43" s="76" t="n">
        <v>1</v>
      </c>
      <c r="W43" s="126" t="n">
        <f aca="false">COUNTIF(P43:V43,1)</f>
        <v>4</v>
      </c>
      <c r="X43" s="91" t="n">
        <f aca="false">W43/O43</f>
        <v>0.666666666666667</v>
      </c>
      <c r="Y43" s="79" t="s">
        <v>380</v>
      </c>
      <c r="Z43" s="19" t="str">
        <f aca="false">IF(OR(AND(E43&gt;0,X43&gt;0),AND(E43=0,X43=0)),"-","Что-то не так!")</f>
        <v>-</v>
      </c>
      <c r="AB43" s="115"/>
    </row>
    <row r="44" customFormat="false" ht="12.75" hidden="false" customHeight="true" outlineLevel="0" collapsed="false">
      <c r="A44" s="51" t="n">
        <v>206</v>
      </c>
      <c r="B44" s="9" t="s">
        <v>123</v>
      </c>
      <c r="C44" s="51" t="s">
        <v>1</v>
      </c>
      <c r="D44" s="128" t="s">
        <v>381</v>
      </c>
      <c r="E44" s="173" t="n">
        <f aca="false">NETWORKDAYS(Итого!C$2,Отчёт!C$2,Итого!C$3)*3/5</f>
        <v>10.8</v>
      </c>
      <c r="F44" s="169" t="n">
        <v>0.583333333333333</v>
      </c>
      <c r="G44" s="85" t="n">
        <v>1</v>
      </c>
      <c r="H44" s="86" t="n">
        <f aca="false">G44*F44</f>
        <v>0.583333333333333</v>
      </c>
      <c r="I44" s="98" t="n">
        <v>8</v>
      </c>
      <c r="J44" s="99" t="n">
        <f aca="false">H44*E44</f>
        <v>6.3</v>
      </c>
      <c r="K44" s="129" t="n">
        <v>130</v>
      </c>
      <c r="L44" s="130" t="n">
        <f aca="false">K44*J44</f>
        <v>819</v>
      </c>
      <c r="M44" s="51"/>
      <c r="N44" s="174" t="n">
        <v>43185</v>
      </c>
      <c r="O44" s="175" t="n">
        <f aca="false">7-COUNTIF(P44:V44,"х")</f>
        <v>6</v>
      </c>
      <c r="P44" s="76" t="n">
        <v>1</v>
      </c>
      <c r="Q44" s="76" t="n">
        <v>1</v>
      </c>
      <c r="R44" s="76" t="n">
        <v>0</v>
      </c>
      <c r="S44" s="76" t="n">
        <v>1</v>
      </c>
      <c r="T44" s="76" t="n">
        <v>1</v>
      </c>
      <c r="U44" s="76" t="s">
        <v>74</v>
      </c>
      <c r="V44" s="76" t="n">
        <v>1</v>
      </c>
      <c r="W44" s="126" t="n">
        <f aca="false">COUNTIF(P44:V44,1)</f>
        <v>5</v>
      </c>
      <c r="X44" s="91" t="n">
        <f aca="false">W44/O44</f>
        <v>0.833333333333333</v>
      </c>
      <c r="Y44" s="79" t="s">
        <v>382</v>
      </c>
      <c r="Z44" s="19" t="str">
        <f aca="false">IF(OR(AND(E44&gt;0,X44&gt;0),AND(E44=0,X44=0)),"-","Что-то не так!")</f>
        <v>-</v>
      </c>
      <c r="AB44" s="115"/>
    </row>
    <row r="45" customFormat="false" ht="12.75" hidden="false" customHeight="true" outlineLevel="0" collapsed="false">
      <c r="A45" s="51" t="n">
        <v>207</v>
      </c>
      <c r="B45" s="9" t="s">
        <v>123</v>
      </c>
      <c r="C45" s="51" t="s">
        <v>1</v>
      </c>
      <c r="D45" s="128" t="s">
        <v>383</v>
      </c>
      <c r="E45" s="173" t="n">
        <f aca="false">NETWORKDAYS(Итого!C$2,Отчёт!C$2,Итого!C$3)*3/5</f>
        <v>10.8</v>
      </c>
      <c r="F45" s="169" t="n">
        <v>0.583333333333333</v>
      </c>
      <c r="G45" s="85" t="n">
        <v>1</v>
      </c>
      <c r="H45" s="86" t="n">
        <f aca="false">G45*F45</f>
        <v>0.583333333333333</v>
      </c>
      <c r="I45" s="98" t="n">
        <v>6</v>
      </c>
      <c r="J45" s="99" t="n">
        <f aca="false">H45*E45</f>
        <v>6.3</v>
      </c>
      <c r="K45" s="129" t="n">
        <v>130</v>
      </c>
      <c r="L45" s="130" t="n">
        <f aca="false">K45*J45</f>
        <v>819</v>
      </c>
      <c r="M45" s="51"/>
      <c r="N45" s="174" t="n">
        <v>43185</v>
      </c>
      <c r="O45" s="175" t="n">
        <f aca="false">7-COUNTIF(P45:V45,"х")</f>
        <v>7</v>
      </c>
      <c r="P45" s="76" t="n">
        <v>0</v>
      </c>
      <c r="Q45" s="76" t="n">
        <v>1</v>
      </c>
      <c r="R45" s="76" t="n">
        <v>0</v>
      </c>
      <c r="S45" s="76" t="n">
        <v>1</v>
      </c>
      <c r="T45" s="76" t="n">
        <v>1</v>
      </c>
      <c r="U45" s="76" t="n">
        <v>1</v>
      </c>
      <c r="V45" s="76" t="n">
        <v>1</v>
      </c>
      <c r="W45" s="126" t="n">
        <f aca="false">COUNTIF(P45:V45,1)</f>
        <v>5</v>
      </c>
      <c r="X45" s="91" t="n">
        <f aca="false">W45/O45</f>
        <v>0.714285714285714</v>
      </c>
      <c r="Y45" s="79" t="s">
        <v>342</v>
      </c>
      <c r="Z45" s="19" t="str">
        <f aca="false">IF(OR(AND(E45&gt;0,X45&gt;0),AND(E45=0,X45=0)),"-","Что-то не так!")</f>
        <v>-</v>
      </c>
      <c r="AB45" s="115"/>
    </row>
    <row r="46" customFormat="false" ht="12.75" hidden="false" customHeight="true" outlineLevel="0" collapsed="false">
      <c r="A46" s="51" t="n">
        <v>208</v>
      </c>
      <c r="B46" s="9" t="s">
        <v>123</v>
      </c>
      <c r="C46" s="51" t="s">
        <v>1</v>
      </c>
      <c r="D46" s="128" t="s">
        <v>384</v>
      </c>
      <c r="E46" s="173" t="n">
        <f aca="false">NETWORKDAYS(Итого!C$2,Отчёт!C$2,Итого!C$3)*3/5</f>
        <v>10.8</v>
      </c>
      <c r="F46" s="169" t="n">
        <v>0.583333333333333</v>
      </c>
      <c r="G46" s="85" t="n">
        <v>1</v>
      </c>
      <c r="H46" s="86" t="n">
        <f aca="false">G46*F46</f>
        <v>0.583333333333333</v>
      </c>
      <c r="I46" s="98" t="n">
        <v>8</v>
      </c>
      <c r="J46" s="99" t="n">
        <f aca="false">H46*E46</f>
        <v>6.3</v>
      </c>
      <c r="K46" s="129" t="n">
        <v>130</v>
      </c>
      <c r="L46" s="130" t="n">
        <f aca="false">K46*J46</f>
        <v>819</v>
      </c>
      <c r="M46" s="51"/>
      <c r="N46" s="174" t="n">
        <v>43185</v>
      </c>
      <c r="O46" s="175" t="n">
        <f aca="false">7-COUNTIF(P46:V46,"х")</f>
        <v>6</v>
      </c>
      <c r="P46" s="76" t="n">
        <v>1</v>
      </c>
      <c r="Q46" s="76" t="n">
        <v>1</v>
      </c>
      <c r="R46" s="76" t="n">
        <v>1</v>
      </c>
      <c r="S46" s="76" t="n">
        <v>1</v>
      </c>
      <c r="T46" s="76" t="n">
        <v>1</v>
      </c>
      <c r="U46" s="76" t="s">
        <v>74</v>
      </c>
      <c r="V46" s="76" t="n">
        <v>1</v>
      </c>
      <c r="W46" s="126" t="n">
        <f aca="false">COUNTIF(P46:V46,1)</f>
        <v>6</v>
      </c>
      <c r="X46" s="91" t="n">
        <f aca="false">W46/O46</f>
        <v>1</v>
      </c>
      <c r="Y46" s="79"/>
      <c r="Z46" s="19" t="str">
        <f aca="false">IF(OR(AND(E46&gt;0,X46&gt;0),AND(E46=0,X46=0)),"-","Что-то не так!")</f>
        <v>-</v>
      </c>
      <c r="AB46" s="115"/>
    </row>
    <row r="47" customFormat="false" ht="12.75" hidden="false" customHeight="true" outlineLevel="0" collapsed="false">
      <c r="A47" s="51" t="n">
        <v>209</v>
      </c>
      <c r="B47" s="9" t="s">
        <v>123</v>
      </c>
      <c r="C47" s="51" t="s">
        <v>1</v>
      </c>
      <c r="D47" s="128" t="s">
        <v>385</v>
      </c>
      <c r="E47" s="173" t="n">
        <f aca="false">NETWORKDAYS(Итого!C$2,Отчёт!C$2,Итого!C$3)*3/5</f>
        <v>10.8</v>
      </c>
      <c r="F47" s="169" t="n">
        <v>0.583333333333333</v>
      </c>
      <c r="G47" s="85" t="n">
        <v>1</v>
      </c>
      <c r="H47" s="86" t="n">
        <f aca="false">G47*F47</f>
        <v>0.583333333333333</v>
      </c>
      <c r="I47" s="98" t="n">
        <v>8</v>
      </c>
      <c r="J47" s="99" t="n">
        <f aca="false">H47*E47</f>
        <v>6.3</v>
      </c>
      <c r="K47" s="129" t="n">
        <v>130</v>
      </c>
      <c r="L47" s="130" t="n">
        <f aca="false">K47*J47</f>
        <v>819</v>
      </c>
      <c r="M47" s="51"/>
      <c r="N47" s="174" t="n">
        <v>43185</v>
      </c>
      <c r="O47" s="175" t="n">
        <f aca="false">7-COUNTIF(P47:V47,"х")</f>
        <v>7</v>
      </c>
      <c r="P47" s="76" t="n">
        <v>1</v>
      </c>
      <c r="Q47" s="76" t="n">
        <v>0</v>
      </c>
      <c r="R47" s="76" t="n">
        <v>1</v>
      </c>
      <c r="S47" s="76" t="n">
        <v>1</v>
      </c>
      <c r="T47" s="76" t="n">
        <v>1</v>
      </c>
      <c r="U47" s="76" t="n">
        <v>1</v>
      </c>
      <c r="V47" s="76" t="n">
        <v>1</v>
      </c>
      <c r="W47" s="126" t="n">
        <f aca="false">COUNTIF(P47:V47,1)</f>
        <v>6</v>
      </c>
      <c r="X47" s="91" t="n">
        <f aca="false">W47/O47</f>
        <v>0.857142857142857</v>
      </c>
      <c r="Y47" s="79" t="s">
        <v>386</v>
      </c>
      <c r="Z47" s="19" t="str">
        <f aca="false">IF(OR(AND(E47&gt;0,X47&gt;0),AND(E47=0,X47=0)),"-","Что-то не так!")</f>
        <v>-</v>
      </c>
      <c r="AB47" s="115"/>
    </row>
    <row r="48" customFormat="false" ht="12.75" hidden="false" customHeight="true" outlineLevel="0" collapsed="false">
      <c r="A48" s="51" t="n">
        <v>210</v>
      </c>
      <c r="B48" s="9" t="s">
        <v>123</v>
      </c>
      <c r="C48" s="51" t="s">
        <v>1</v>
      </c>
      <c r="D48" s="128" t="s">
        <v>387</v>
      </c>
      <c r="E48" s="173" t="n">
        <f aca="false">NETWORKDAYS(Итого!C$2,Отчёт!C$2,Итого!C$3)*3/5</f>
        <v>10.8</v>
      </c>
      <c r="F48" s="169" t="n">
        <v>0.583333333333333</v>
      </c>
      <c r="G48" s="85" t="n">
        <v>1</v>
      </c>
      <c r="H48" s="86" t="n">
        <f aca="false">G48*F48</f>
        <v>0.583333333333333</v>
      </c>
      <c r="I48" s="98" t="n">
        <v>8</v>
      </c>
      <c r="J48" s="99" t="n">
        <f aca="false">H48*E48</f>
        <v>6.3</v>
      </c>
      <c r="K48" s="129" t="n">
        <v>130</v>
      </c>
      <c r="L48" s="130" t="n">
        <f aca="false">K48*J48</f>
        <v>819</v>
      </c>
      <c r="M48" s="51"/>
      <c r="N48" s="174" t="n">
        <v>43185</v>
      </c>
      <c r="O48" s="175" t="n">
        <f aca="false">7-COUNTIF(P48:V48,"х")</f>
        <v>7</v>
      </c>
      <c r="P48" s="76" t="n">
        <v>1</v>
      </c>
      <c r="Q48" s="76" t="n">
        <v>1</v>
      </c>
      <c r="R48" s="76" t="n">
        <v>0</v>
      </c>
      <c r="S48" s="76" t="n">
        <v>1</v>
      </c>
      <c r="T48" s="76" t="n">
        <v>1</v>
      </c>
      <c r="U48" s="76" t="n">
        <v>1</v>
      </c>
      <c r="V48" s="76" t="n">
        <v>1</v>
      </c>
      <c r="W48" s="126" t="n">
        <f aca="false">COUNTIF(P48:V48,1)</f>
        <v>6</v>
      </c>
      <c r="X48" s="91" t="n">
        <f aca="false">W48/O48</f>
        <v>0.857142857142857</v>
      </c>
      <c r="Y48" s="94" t="s">
        <v>388</v>
      </c>
      <c r="Z48" s="19" t="str">
        <f aca="false">IF(OR(AND(E48&gt;0,X48&gt;0),AND(E48=0,X48=0)),"-","Что-то не так!")</f>
        <v>-</v>
      </c>
      <c r="AA48" s="19" t="s">
        <v>165</v>
      </c>
      <c r="AB48" s="115"/>
    </row>
    <row r="49" customFormat="false" ht="12.75" hidden="false" customHeight="true" outlineLevel="0" collapsed="false">
      <c r="A49" s="51" t="n">
        <v>211</v>
      </c>
      <c r="B49" s="9" t="s">
        <v>123</v>
      </c>
      <c r="C49" s="51" t="s">
        <v>1</v>
      </c>
      <c r="D49" s="128" t="s">
        <v>389</v>
      </c>
      <c r="E49" s="173" t="n">
        <f aca="false">NETWORKDAYS(Итого!C$2,Отчёт!C$2,Итого!C$3)*3/5</f>
        <v>10.8</v>
      </c>
      <c r="F49" s="169" t="n">
        <v>0.583333333333333</v>
      </c>
      <c r="G49" s="85" t="n">
        <v>1</v>
      </c>
      <c r="H49" s="86" t="n">
        <f aca="false">G49*F49</f>
        <v>0.583333333333333</v>
      </c>
      <c r="I49" s="98" t="n">
        <v>8</v>
      </c>
      <c r="J49" s="99" t="n">
        <f aca="false">H49*E49</f>
        <v>6.3</v>
      </c>
      <c r="K49" s="129" t="n">
        <v>130</v>
      </c>
      <c r="L49" s="130" t="n">
        <f aca="false">K49*J49</f>
        <v>819</v>
      </c>
      <c r="M49" s="51"/>
      <c r="N49" s="174" t="n">
        <v>43185</v>
      </c>
      <c r="O49" s="175" t="n">
        <f aca="false">7-COUNTIF(P49:V49,"х")</f>
        <v>7</v>
      </c>
      <c r="P49" s="76" t="n">
        <v>1</v>
      </c>
      <c r="Q49" s="76" t="n">
        <v>1</v>
      </c>
      <c r="R49" s="76" t="n">
        <v>0</v>
      </c>
      <c r="S49" s="76" t="n">
        <v>0</v>
      </c>
      <c r="T49" s="76" t="n">
        <v>1</v>
      </c>
      <c r="U49" s="76" t="n">
        <v>1</v>
      </c>
      <c r="V49" s="76" t="n">
        <v>1</v>
      </c>
      <c r="W49" s="126" t="n">
        <f aca="false">COUNTIF(P49:V49,1)</f>
        <v>5</v>
      </c>
      <c r="X49" s="91" t="n">
        <f aca="false">W49/O49</f>
        <v>0.714285714285714</v>
      </c>
      <c r="Y49" s="79" t="s">
        <v>144</v>
      </c>
      <c r="Z49" s="19" t="str">
        <f aca="false">IF(OR(AND(E49&gt;0,X49&gt;0),AND(E49=0,X49=0)),"-","Что-то не так!")</f>
        <v>-</v>
      </c>
      <c r="AA49" s="19" t="s">
        <v>165</v>
      </c>
      <c r="AB49" s="115"/>
    </row>
    <row r="50" customFormat="false" ht="12.75" hidden="false" customHeight="true" outlineLevel="0" collapsed="false">
      <c r="A50" s="51" t="n">
        <v>212</v>
      </c>
      <c r="B50" s="9" t="s">
        <v>123</v>
      </c>
      <c r="C50" s="51" t="s">
        <v>1</v>
      </c>
      <c r="D50" s="128" t="s">
        <v>390</v>
      </c>
      <c r="E50" s="173" t="n">
        <f aca="false">NETWORKDAYS(Итого!C$2,Отчёт!C$2,Итого!C$3)*3/5</f>
        <v>10.8</v>
      </c>
      <c r="F50" s="169" t="n">
        <v>0.583333333333333</v>
      </c>
      <c r="G50" s="85" t="n">
        <v>1</v>
      </c>
      <c r="H50" s="86" t="n">
        <f aca="false">G50*F50</f>
        <v>0.583333333333333</v>
      </c>
      <c r="I50" s="98" t="n">
        <v>8</v>
      </c>
      <c r="J50" s="99" t="n">
        <f aca="false">H50*E50</f>
        <v>6.3</v>
      </c>
      <c r="K50" s="129" t="n">
        <v>130</v>
      </c>
      <c r="L50" s="130" t="n">
        <f aca="false">K50*J50</f>
        <v>819</v>
      </c>
      <c r="M50" s="51"/>
      <c r="N50" s="174" t="n">
        <v>43185</v>
      </c>
      <c r="O50" s="175" t="n">
        <f aca="false">7-COUNTIF(P50:V50,"х")</f>
        <v>6</v>
      </c>
      <c r="P50" s="76" t="n">
        <v>1</v>
      </c>
      <c r="Q50" s="76" t="n">
        <v>0</v>
      </c>
      <c r="R50" s="76" t="n">
        <v>1</v>
      </c>
      <c r="S50" s="76" t="n">
        <v>1</v>
      </c>
      <c r="T50" s="76" t="n">
        <v>1</v>
      </c>
      <c r="U50" s="76" t="s">
        <v>74</v>
      </c>
      <c r="V50" s="76" t="n">
        <v>1</v>
      </c>
      <c r="W50" s="126" t="n">
        <f aca="false">COUNTIF(P50:V50,1)</f>
        <v>5</v>
      </c>
      <c r="X50" s="91" t="n">
        <f aca="false">W50/O50</f>
        <v>0.833333333333333</v>
      </c>
      <c r="Y50" s="142" t="s">
        <v>144</v>
      </c>
      <c r="Z50" s="19" t="str">
        <f aca="false">IF(OR(AND(E50&gt;0,X50&gt;0),AND(E50=0,X50=0)),"-","Что-то не так!")</f>
        <v>-</v>
      </c>
      <c r="AB50" s="115"/>
    </row>
    <row r="51" customFormat="false" ht="12.75" hidden="false" customHeight="true" outlineLevel="0" collapsed="false">
      <c r="A51" s="51" t="n">
        <v>213</v>
      </c>
      <c r="B51" s="9" t="s">
        <v>123</v>
      </c>
      <c r="C51" s="51" t="s">
        <v>1</v>
      </c>
      <c r="D51" s="128" t="s">
        <v>391</v>
      </c>
      <c r="E51" s="173" t="n">
        <f aca="false">NETWORKDAYS(Итого!C$2,Отчёт!C$2,Итого!C$3)*3/5</f>
        <v>10.8</v>
      </c>
      <c r="F51" s="169" t="n">
        <v>0.583333333333333</v>
      </c>
      <c r="G51" s="85" t="n">
        <v>1</v>
      </c>
      <c r="H51" s="86" t="n">
        <f aca="false">G51*F51</f>
        <v>0.583333333333333</v>
      </c>
      <c r="I51" s="98" t="n">
        <v>9</v>
      </c>
      <c r="J51" s="99" t="n">
        <f aca="false">H51*E51</f>
        <v>6.3</v>
      </c>
      <c r="K51" s="129" t="n">
        <v>130</v>
      </c>
      <c r="L51" s="130" t="n">
        <f aca="false">K51*J51</f>
        <v>819</v>
      </c>
      <c r="M51" s="51"/>
      <c r="N51" s="174" t="n">
        <v>43185</v>
      </c>
      <c r="O51" s="175" t="n">
        <f aca="false">7-COUNTIF(P51:V51,"х")</f>
        <v>7</v>
      </c>
      <c r="P51" s="76" t="n">
        <v>1</v>
      </c>
      <c r="Q51" s="76" t="n">
        <v>1</v>
      </c>
      <c r="R51" s="76" t="n">
        <v>1</v>
      </c>
      <c r="S51" s="76" t="n">
        <v>1</v>
      </c>
      <c r="T51" s="76" t="n">
        <v>1</v>
      </c>
      <c r="U51" s="76" t="n">
        <v>1</v>
      </c>
      <c r="V51" s="76" t="n">
        <v>1</v>
      </c>
      <c r="W51" s="126" t="n">
        <f aca="false">COUNTIF(P51:V51,1)</f>
        <v>7</v>
      </c>
      <c r="X51" s="91" t="n">
        <f aca="false">W51/O51</f>
        <v>1</v>
      </c>
      <c r="Y51" s="79"/>
      <c r="Z51" s="19" t="str">
        <f aca="false">IF(OR(AND(E51&gt;0,X51&gt;0),AND(E51=0,X51=0)),"-","Что-то не так!")</f>
        <v>-</v>
      </c>
      <c r="AB51" s="115"/>
    </row>
    <row r="52" customFormat="false" ht="12.75" hidden="false" customHeight="true" outlineLevel="0" collapsed="false">
      <c r="A52" s="51" t="n">
        <v>214</v>
      </c>
      <c r="B52" s="9" t="s">
        <v>123</v>
      </c>
      <c r="C52" s="51" t="s">
        <v>1</v>
      </c>
      <c r="D52" s="128" t="s">
        <v>392</v>
      </c>
      <c r="E52" s="173" t="n">
        <f aca="false">NETWORKDAYS(Итого!C$2,Отчёт!C$2,Итого!C$3)*3/5</f>
        <v>10.8</v>
      </c>
      <c r="F52" s="169" t="n">
        <v>0.583333333333333</v>
      </c>
      <c r="G52" s="85" t="n">
        <v>1</v>
      </c>
      <c r="H52" s="86" t="n">
        <f aca="false">G52*F52</f>
        <v>0.583333333333333</v>
      </c>
      <c r="I52" s="98" t="n">
        <v>9</v>
      </c>
      <c r="J52" s="99" t="n">
        <f aca="false">H52*E52</f>
        <v>6.3</v>
      </c>
      <c r="K52" s="129" t="n">
        <v>130</v>
      </c>
      <c r="L52" s="130" t="n">
        <f aca="false">K52*J52</f>
        <v>819</v>
      </c>
      <c r="M52" s="51"/>
      <c r="N52" s="174" t="n">
        <v>43185</v>
      </c>
      <c r="O52" s="175" t="n">
        <f aca="false">7-COUNTIF(P52:V52,"х")</f>
        <v>7</v>
      </c>
      <c r="P52" s="76" t="n">
        <v>0</v>
      </c>
      <c r="Q52" s="76" t="n">
        <v>0</v>
      </c>
      <c r="R52" s="76" t="n">
        <v>0</v>
      </c>
      <c r="S52" s="76" t="n">
        <v>1</v>
      </c>
      <c r="T52" s="76" t="n">
        <v>1</v>
      </c>
      <c r="U52" s="76" t="n">
        <v>1</v>
      </c>
      <c r="V52" s="76" t="n">
        <v>0</v>
      </c>
      <c r="W52" s="126" t="n">
        <f aca="false">COUNTIF(P52:V52,1)</f>
        <v>3</v>
      </c>
      <c r="X52" s="91" t="n">
        <f aca="false">W52/O52</f>
        <v>0.428571428571429</v>
      </c>
      <c r="Y52" s="94" t="s">
        <v>347</v>
      </c>
      <c r="Z52" s="19" t="str">
        <f aca="false">IF(OR(AND(E52&gt;0,X52&gt;0),AND(E52=0,X52=0)),"-","Что-то не так!")</f>
        <v>-</v>
      </c>
      <c r="AB52" s="115"/>
    </row>
    <row r="53" customFormat="false" ht="12.75" hidden="false" customHeight="true" outlineLevel="0" collapsed="false">
      <c r="A53" s="51" t="n">
        <v>215</v>
      </c>
      <c r="B53" s="9" t="s">
        <v>123</v>
      </c>
      <c r="C53" s="51" t="s">
        <v>1</v>
      </c>
      <c r="D53" s="128" t="s">
        <v>393</v>
      </c>
      <c r="E53" s="173" t="n">
        <f aca="false">NETWORKDAYS(Итого!C$2,Отчёт!C$2,Итого!C$3)*3/5</f>
        <v>10.8</v>
      </c>
      <c r="F53" s="169" t="n">
        <v>0.583333333333333</v>
      </c>
      <c r="G53" s="85" t="n">
        <v>1</v>
      </c>
      <c r="H53" s="86" t="n">
        <f aca="false">G53*F53</f>
        <v>0.583333333333333</v>
      </c>
      <c r="I53" s="98" t="n">
        <v>9</v>
      </c>
      <c r="J53" s="99" t="n">
        <f aca="false">H53*E53</f>
        <v>6.3</v>
      </c>
      <c r="K53" s="129" t="n">
        <v>130</v>
      </c>
      <c r="L53" s="130" t="n">
        <f aca="false">K53*J53</f>
        <v>819</v>
      </c>
      <c r="M53" s="51"/>
      <c r="N53" s="174" t="n">
        <v>43185</v>
      </c>
      <c r="O53" s="175" t="n">
        <f aca="false">7-COUNTIF(P53:V53,"х")</f>
        <v>6</v>
      </c>
      <c r="P53" s="76" t="n">
        <v>0</v>
      </c>
      <c r="Q53" s="76" t="n">
        <v>0</v>
      </c>
      <c r="R53" s="76" t="n">
        <v>1</v>
      </c>
      <c r="S53" s="76" t="n">
        <v>0</v>
      </c>
      <c r="T53" s="76" t="n">
        <v>0</v>
      </c>
      <c r="U53" s="76" t="s">
        <v>74</v>
      </c>
      <c r="V53" s="76" t="n">
        <v>1</v>
      </c>
      <c r="W53" s="126" t="n">
        <f aca="false">COUNTIF(P53:V53,1)</f>
        <v>2</v>
      </c>
      <c r="X53" s="91" t="n">
        <f aca="false">W53/O53</f>
        <v>0.333333333333333</v>
      </c>
      <c r="Y53" s="79" t="s">
        <v>394</v>
      </c>
      <c r="Z53" s="19" t="str">
        <f aca="false">IF(OR(AND(E53&gt;0,X53&gt;0),AND(E53=0,X53=0)),"-","Что-то не так!")</f>
        <v>-</v>
      </c>
      <c r="AB53" s="115"/>
    </row>
    <row r="54" customFormat="false" ht="12.75" hidden="false" customHeight="true" outlineLevel="0" collapsed="false">
      <c r="A54" s="51" t="n">
        <v>216</v>
      </c>
      <c r="B54" s="9" t="s">
        <v>123</v>
      </c>
      <c r="C54" s="51" t="s">
        <v>1</v>
      </c>
      <c r="D54" s="128" t="s">
        <v>395</v>
      </c>
      <c r="E54" s="173" t="n">
        <f aca="false">NETWORKDAYS(Итого!C$2,Отчёт!C$2,Итого!C$3)*3/5</f>
        <v>10.8</v>
      </c>
      <c r="F54" s="169" t="n">
        <v>0.583333333333333</v>
      </c>
      <c r="G54" s="85" t="n">
        <v>1</v>
      </c>
      <c r="H54" s="86" t="n">
        <f aca="false">G54*F54</f>
        <v>0.583333333333333</v>
      </c>
      <c r="I54" s="98" t="n">
        <v>6</v>
      </c>
      <c r="J54" s="99" t="n">
        <f aca="false">H54*E54</f>
        <v>6.3</v>
      </c>
      <c r="K54" s="129" t="n">
        <v>130</v>
      </c>
      <c r="L54" s="130" t="n">
        <f aca="false">K54*J54</f>
        <v>819</v>
      </c>
      <c r="M54" s="51"/>
      <c r="N54" s="174" t="n">
        <v>43185</v>
      </c>
      <c r="O54" s="175" t="n">
        <f aca="false">7-COUNTIF(P54:V54,"х")</f>
        <v>6</v>
      </c>
      <c r="P54" s="76" t="n">
        <v>1</v>
      </c>
      <c r="Q54" s="76" t="n">
        <v>1</v>
      </c>
      <c r="R54" s="76" t="n">
        <v>1</v>
      </c>
      <c r="S54" s="76" t="n">
        <v>1</v>
      </c>
      <c r="T54" s="76" t="n">
        <v>1</v>
      </c>
      <c r="U54" s="76" t="s">
        <v>74</v>
      </c>
      <c r="V54" s="76" t="n">
        <v>1</v>
      </c>
      <c r="W54" s="126" t="n">
        <f aca="false">COUNTIF(P54:V54,1)</f>
        <v>6</v>
      </c>
      <c r="X54" s="91" t="n">
        <f aca="false">W54/O54</f>
        <v>1</v>
      </c>
      <c r="Y54" s="142"/>
      <c r="Z54" s="19" t="str">
        <f aca="false">IF(OR(AND(E54&gt;0,X54&gt;0),AND(E54=0,X54=0)),"-","Что-то не так!")</f>
        <v>-</v>
      </c>
      <c r="AB54" s="115"/>
    </row>
    <row r="55" customFormat="false" ht="12.75" hidden="false" customHeight="true" outlineLevel="0" collapsed="false">
      <c r="A55" s="51" t="n">
        <v>217</v>
      </c>
      <c r="B55" s="9" t="s">
        <v>123</v>
      </c>
      <c r="C55" s="51" t="s">
        <v>1</v>
      </c>
      <c r="D55" s="128" t="s">
        <v>396</v>
      </c>
      <c r="E55" s="173" t="n">
        <f aca="false">NETWORKDAYS(Итого!C$2,Отчёт!C$2,Итого!C$3)*3/5</f>
        <v>10.8</v>
      </c>
      <c r="F55" s="169" t="n">
        <v>0.583333333333333</v>
      </c>
      <c r="G55" s="85" t="n">
        <v>1</v>
      </c>
      <c r="H55" s="86" t="n">
        <f aca="false">G55*F55</f>
        <v>0.583333333333333</v>
      </c>
      <c r="I55" s="98" t="n">
        <v>6</v>
      </c>
      <c r="J55" s="99" t="n">
        <f aca="false">H55*E55</f>
        <v>6.3</v>
      </c>
      <c r="K55" s="129" t="n">
        <v>130</v>
      </c>
      <c r="L55" s="130" t="n">
        <f aca="false">K55*J55</f>
        <v>819</v>
      </c>
      <c r="M55" s="51"/>
      <c r="N55" s="174" t="n">
        <v>43185</v>
      </c>
      <c r="O55" s="175" t="n">
        <f aca="false">7-COUNTIF(P55:V55,"х")</f>
        <v>6</v>
      </c>
      <c r="P55" s="76" t="n">
        <v>1</v>
      </c>
      <c r="Q55" s="76" t="n">
        <v>0</v>
      </c>
      <c r="R55" s="76" t="n">
        <v>1</v>
      </c>
      <c r="S55" s="76" t="n">
        <v>1</v>
      </c>
      <c r="T55" s="76" t="n">
        <v>1</v>
      </c>
      <c r="U55" s="76" t="s">
        <v>74</v>
      </c>
      <c r="V55" s="76" t="n">
        <v>0</v>
      </c>
      <c r="W55" s="126" t="n">
        <f aca="false">COUNTIF(P55:V55,1)</f>
        <v>4</v>
      </c>
      <c r="X55" s="91" t="n">
        <f aca="false">W55/O55</f>
        <v>0.666666666666667</v>
      </c>
      <c r="Y55" s="79" t="s">
        <v>397</v>
      </c>
      <c r="Z55" s="19" t="str">
        <f aca="false">IF(OR(AND(E55&gt;0,X55&gt;0),AND(E55=0,X55=0)),"-","Что-то не так!")</f>
        <v>-</v>
      </c>
      <c r="AB55" s="115"/>
    </row>
    <row r="56" customFormat="false" ht="12.75" hidden="false" customHeight="true" outlineLevel="0" collapsed="false">
      <c r="A56" s="51" t="n">
        <v>218</v>
      </c>
      <c r="B56" s="9" t="s">
        <v>123</v>
      </c>
      <c r="C56" s="51" t="s">
        <v>1</v>
      </c>
      <c r="D56" s="128" t="s">
        <v>398</v>
      </c>
      <c r="E56" s="173" t="n">
        <f aca="false">NETWORKDAYS(Итого!C$2,Отчёт!C$2,Итого!C$3)*3/5</f>
        <v>10.8</v>
      </c>
      <c r="F56" s="169" t="n">
        <v>0.583333333333333</v>
      </c>
      <c r="G56" s="85" t="n">
        <v>1</v>
      </c>
      <c r="H56" s="86" t="n">
        <f aca="false">G56*F56</f>
        <v>0.583333333333333</v>
      </c>
      <c r="I56" s="98" t="n">
        <v>6</v>
      </c>
      <c r="J56" s="99" t="n">
        <f aca="false">H56*E56</f>
        <v>6.3</v>
      </c>
      <c r="K56" s="129" t="n">
        <v>130</v>
      </c>
      <c r="L56" s="130" t="n">
        <f aca="false">K56*J56</f>
        <v>819</v>
      </c>
      <c r="M56" s="51"/>
      <c r="N56" s="174" t="n">
        <v>43185</v>
      </c>
      <c r="O56" s="175" t="n">
        <f aca="false">7-COUNTIF(P56:V56,"х")</f>
        <v>6</v>
      </c>
      <c r="P56" s="76" t="n">
        <v>0</v>
      </c>
      <c r="Q56" s="76" t="n">
        <v>1</v>
      </c>
      <c r="R56" s="76" t="n">
        <v>0</v>
      </c>
      <c r="S56" s="76" t="n">
        <v>0</v>
      </c>
      <c r="T56" s="76" t="n">
        <v>1</v>
      </c>
      <c r="U56" s="76" t="s">
        <v>74</v>
      </c>
      <c r="V56" s="76" t="n">
        <v>1</v>
      </c>
      <c r="W56" s="126" t="n">
        <f aca="false">COUNTIF(P56:V56,1)</f>
        <v>3</v>
      </c>
      <c r="X56" s="91" t="n">
        <f aca="false">W56/O56</f>
        <v>0.5</v>
      </c>
      <c r="Y56" s="79" t="s">
        <v>399</v>
      </c>
      <c r="Z56" s="19" t="str">
        <f aca="false">IF(OR(AND(E56&gt;0,X56&gt;0),AND(E56=0,X56=0)),"-","Что-то не так!")</f>
        <v>-</v>
      </c>
      <c r="AB56" s="115"/>
    </row>
    <row r="57" customFormat="false" ht="12.75" hidden="false" customHeight="true" outlineLevel="0" collapsed="false">
      <c r="A57" s="51" t="n">
        <v>219</v>
      </c>
      <c r="B57" s="9" t="s">
        <v>123</v>
      </c>
      <c r="C57" s="51" t="s">
        <v>1</v>
      </c>
      <c r="D57" s="128" t="s">
        <v>400</v>
      </c>
      <c r="E57" s="173" t="n">
        <f aca="false">NETWORKDAYS(Итого!C$2,Отчёт!C$2,Итого!C$3)*3/5</f>
        <v>10.8</v>
      </c>
      <c r="F57" s="169" t="n">
        <v>0.583333333333333</v>
      </c>
      <c r="G57" s="85" t="n">
        <v>1</v>
      </c>
      <c r="H57" s="86" t="n">
        <f aca="false">G57*F57</f>
        <v>0.583333333333333</v>
      </c>
      <c r="I57" s="98" t="n">
        <v>6</v>
      </c>
      <c r="J57" s="99" t="n">
        <f aca="false">H57*E57</f>
        <v>6.3</v>
      </c>
      <c r="K57" s="129" t="n">
        <v>130</v>
      </c>
      <c r="L57" s="130" t="n">
        <f aca="false">K57*J57</f>
        <v>819</v>
      </c>
      <c r="M57" s="51"/>
      <c r="N57" s="174" t="n">
        <v>43185</v>
      </c>
      <c r="O57" s="175" t="n">
        <f aca="false">7-COUNTIF(P57:V57,"х")</f>
        <v>6</v>
      </c>
      <c r="P57" s="76" t="n">
        <v>1</v>
      </c>
      <c r="Q57" s="76" t="n">
        <v>0</v>
      </c>
      <c r="R57" s="76" t="n">
        <v>1</v>
      </c>
      <c r="S57" s="76" t="n">
        <v>1</v>
      </c>
      <c r="T57" s="76" t="n">
        <v>1</v>
      </c>
      <c r="U57" s="76" t="s">
        <v>74</v>
      </c>
      <c r="V57" s="76" t="n">
        <v>1</v>
      </c>
      <c r="W57" s="126" t="n">
        <f aca="false">COUNTIF(P57:V57,1)</f>
        <v>5</v>
      </c>
      <c r="X57" s="91" t="n">
        <f aca="false">W57/O57</f>
        <v>0.833333333333333</v>
      </c>
      <c r="Y57" s="79" t="s">
        <v>401</v>
      </c>
      <c r="Z57" s="19" t="str">
        <f aca="false">IF(OR(AND(E57&gt;0,X57&gt;0),AND(E57=0,X57=0)),"-","Что-то не так!")</f>
        <v>-</v>
      </c>
      <c r="AA57" s="19" t="s">
        <v>165</v>
      </c>
      <c r="AB57" s="115"/>
    </row>
    <row r="58" customFormat="false" ht="12.75" hidden="false" customHeight="true" outlineLevel="0" collapsed="false">
      <c r="A58" s="51" t="n">
        <v>220</v>
      </c>
      <c r="B58" s="9" t="s">
        <v>123</v>
      </c>
      <c r="C58" s="51" t="s">
        <v>1</v>
      </c>
      <c r="D58" s="128" t="s">
        <v>402</v>
      </c>
      <c r="E58" s="173" t="n">
        <f aca="false">NETWORKDAYS(Итого!C$2,Отчёт!C$2,Итого!C$3)*3/5</f>
        <v>10.8</v>
      </c>
      <c r="F58" s="169" t="n">
        <v>0.583333333333333</v>
      </c>
      <c r="G58" s="85" t="n">
        <v>1</v>
      </c>
      <c r="H58" s="86" t="n">
        <f aca="false">G58*F58</f>
        <v>0.583333333333333</v>
      </c>
      <c r="I58" s="98" t="n">
        <v>9</v>
      </c>
      <c r="J58" s="99" t="n">
        <f aca="false">H58*E58</f>
        <v>6.3</v>
      </c>
      <c r="K58" s="129" t="n">
        <v>130</v>
      </c>
      <c r="L58" s="130" t="n">
        <f aca="false">K58*J58</f>
        <v>819</v>
      </c>
      <c r="M58" s="51"/>
      <c r="N58" s="174" t="n">
        <v>43185</v>
      </c>
      <c r="O58" s="175" t="n">
        <f aca="false">7-COUNTIF(P58:V58,"х")</f>
        <v>6</v>
      </c>
      <c r="P58" s="76" t="n">
        <v>1</v>
      </c>
      <c r="Q58" s="76" t="n">
        <v>1</v>
      </c>
      <c r="R58" s="76" t="n">
        <v>1</v>
      </c>
      <c r="S58" s="76" t="n">
        <v>1</v>
      </c>
      <c r="T58" s="76" t="n">
        <v>1</v>
      </c>
      <c r="U58" s="76" t="s">
        <v>74</v>
      </c>
      <c r="V58" s="76" t="n">
        <v>1</v>
      </c>
      <c r="W58" s="126" t="n">
        <f aca="false">COUNTIF(P58:V58,1)</f>
        <v>6</v>
      </c>
      <c r="X58" s="91" t="n">
        <f aca="false">W58/O58</f>
        <v>1</v>
      </c>
      <c r="Y58" s="79"/>
      <c r="Z58" s="19" t="str">
        <f aca="false">IF(OR(AND(E58&gt;0,X58&gt;0),AND(E58=0,X58=0)),"-","Что-то не так!")</f>
        <v>-</v>
      </c>
      <c r="AA58" s="19" t="s">
        <v>165</v>
      </c>
      <c r="AB58" s="115"/>
    </row>
    <row r="59" customFormat="false" ht="12.75" hidden="false" customHeight="true" outlineLevel="0" collapsed="false">
      <c r="A59" s="51" t="n">
        <v>221</v>
      </c>
      <c r="B59" s="9" t="s">
        <v>123</v>
      </c>
      <c r="C59" s="51" t="s">
        <v>1</v>
      </c>
      <c r="D59" s="128" t="s">
        <v>403</v>
      </c>
      <c r="E59" s="173" t="n">
        <f aca="false">NETWORKDAYS(Итого!C$2,Отчёт!C$2,Итого!C$3)*3/5</f>
        <v>10.8</v>
      </c>
      <c r="F59" s="169" t="n">
        <v>0.583333333333333</v>
      </c>
      <c r="G59" s="85" t="n">
        <v>1</v>
      </c>
      <c r="H59" s="86" t="n">
        <f aca="false">G59*F59</f>
        <v>0.583333333333333</v>
      </c>
      <c r="I59" s="98" t="n">
        <v>9</v>
      </c>
      <c r="J59" s="99" t="n">
        <f aca="false">H59*E59</f>
        <v>6.3</v>
      </c>
      <c r="K59" s="129" t="n">
        <v>130</v>
      </c>
      <c r="L59" s="130" t="n">
        <f aca="false">K59*J59</f>
        <v>819</v>
      </c>
      <c r="M59" s="51"/>
      <c r="N59" s="174" t="n">
        <v>43185</v>
      </c>
      <c r="O59" s="175" t="n">
        <f aca="false">7-COUNTIF(P59:V59,"х")</f>
        <v>6</v>
      </c>
      <c r="P59" s="76" t="n">
        <v>1</v>
      </c>
      <c r="Q59" s="76" t="n">
        <v>1</v>
      </c>
      <c r="R59" s="76" t="n">
        <v>0</v>
      </c>
      <c r="S59" s="76" t="n">
        <v>1</v>
      </c>
      <c r="T59" s="76" t="n">
        <v>1</v>
      </c>
      <c r="U59" s="76" t="s">
        <v>74</v>
      </c>
      <c r="V59" s="76" t="n">
        <v>1</v>
      </c>
      <c r="W59" s="126" t="n">
        <f aca="false">COUNTIF(P59:V59,1)</f>
        <v>5</v>
      </c>
      <c r="X59" s="91" t="n">
        <f aca="false">W59/O59</f>
        <v>0.833333333333333</v>
      </c>
      <c r="Y59" s="79" t="s">
        <v>374</v>
      </c>
      <c r="Z59" s="19" t="str">
        <f aca="false">IF(OR(AND(E59&gt;0,X59&gt;0),AND(E59=0,X59=0)),"-","Что-то не так!")</f>
        <v>-</v>
      </c>
      <c r="AB59" s="115"/>
    </row>
    <row r="60" customFormat="false" ht="12.75" hidden="false" customHeight="true" outlineLevel="0" collapsed="false">
      <c r="A60" s="51" t="n">
        <v>222</v>
      </c>
      <c r="B60" s="9" t="s">
        <v>123</v>
      </c>
      <c r="C60" s="51" t="s">
        <v>1</v>
      </c>
      <c r="D60" s="128" t="s">
        <v>404</v>
      </c>
      <c r="E60" s="173" t="n">
        <f aca="false">NETWORKDAYS(Итого!C$2,Отчёт!C$2,Итого!C$3)*3/5</f>
        <v>10.8</v>
      </c>
      <c r="F60" s="169" t="n">
        <v>0.583333333333333</v>
      </c>
      <c r="G60" s="85" t="n">
        <v>1</v>
      </c>
      <c r="H60" s="86" t="n">
        <f aca="false">G60*F60</f>
        <v>0.583333333333333</v>
      </c>
      <c r="I60" s="98" t="n">
        <v>6</v>
      </c>
      <c r="J60" s="99" t="n">
        <f aca="false">H60*E60</f>
        <v>6.3</v>
      </c>
      <c r="K60" s="129" t="n">
        <v>130</v>
      </c>
      <c r="L60" s="130" t="n">
        <f aca="false">K60*J60</f>
        <v>819</v>
      </c>
      <c r="M60" s="51"/>
      <c r="N60" s="174" t="n">
        <v>43185</v>
      </c>
      <c r="O60" s="175" t="n">
        <f aca="false">7-COUNTIF(P60:V60,"х")</f>
        <v>7</v>
      </c>
      <c r="P60" s="76" t="n">
        <v>1</v>
      </c>
      <c r="Q60" s="76" t="n">
        <v>1</v>
      </c>
      <c r="R60" s="76" t="n">
        <v>1</v>
      </c>
      <c r="S60" s="76" t="n">
        <v>1</v>
      </c>
      <c r="T60" s="76" t="n">
        <v>1</v>
      </c>
      <c r="U60" s="76" t="n">
        <v>1</v>
      </c>
      <c r="V60" s="76" t="n">
        <v>1</v>
      </c>
      <c r="W60" s="126" t="n">
        <f aca="false">COUNTIF(P60:V60,1)</f>
        <v>7</v>
      </c>
      <c r="X60" s="91" t="n">
        <f aca="false">W60/O60</f>
        <v>1</v>
      </c>
      <c r="Y60" s="79"/>
      <c r="Z60" s="19" t="str">
        <f aca="false">IF(OR(AND(E60&gt;0,X60&gt;0),AND(E60=0,X60=0)),"-","Что-то не так!")</f>
        <v>-</v>
      </c>
      <c r="AB60" s="115"/>
    </row>
    <row r="61" customFormat="false" ht="12.75" hidden="false" customHeight="true" outlineLevel="0" collapsed="false">
      <c r="A61" s="51" t="n">
        <v>223</v>
      </c>
      <c r="B61" s="9" t="s">
        <v>123</v>
      </c>
      <c r="C61" s="51" t="s">
        <v>1</v>
      </c>
      <c r="D61" s="128" t="s">
        <v>405</v>
      </c>
      <c r="E61" s="173" t="n">
        <f aca="false">NETWORKDAYS(Итого!C$2,Отчёт!C$2,Итого!C$3)*3/5</f>
        <v>10.8</v>
      </c>
      <c r="F61" s="169" t="n">
        <v>0.583333333333333</v>
      </c>
      <c r="G61" s="85" t="n">
        <v>1</v>
      </c>
      <c r="H61" s="86" t="n">
        <f aca="false">G61*F61</f>
        <v>0.583333333333333</v>
      </c>
      <c r="I61" s="98" t="n">
        <v>6</v>
      </c>
      <c r="J61" s="99" t="n">
        <f aca="false">H61*E61</f>
        <v>6.3</v>
      </c>
      <c r="K61" s="129" t="n">
        <v>130</v>
      </c>
      <c r="L61" s="130" t="n">
        <f aca="false">K61*J61</f>
        <v>819</v>
      </c>
      <c r="M61" s="51"/>
      <c r="N61" s="174" t="n">
        <v>43185</v>
      </c>
      <c r="O61" s="175" t="n">
        <f aca="false">7-COUNTIF(P61:V61,"х")</f>
        <v>6</v>
      </c>
      <c r="P61" s="76" t="n">
        <v>1</v>
      </c>
      <c r="Q61" s="76" t="n">
        <v>1</v>
      </c>
      <c r="R61" s="76" t="n">
        <v>1</v>
      </c>
      <c r="S61" s="76" t="n">
        <v>1</v>
      </c>
      <c r="T61" s="76" t="n">
        <v>1</v>
      </c>
      <c r="U61" s="76" t="s">
        <v>74</v>
      </c>
      <c r="V61" s="76" t="n">
        <v>1</v>
      </c>
      <c r="W61" s="126" t="n">
        <f aca="false">COUNTIF(P61:V61,1)</f>
        <v>6</v>
      </c>
      <c r="X61" s="91" t="n">
        <f aca="false">W61/O61</f>
        <v>1</v>
      </c>
      <c r="Y61" s="79"/>
      <c r="Z61" s="19" t="str">
        <f aca="false">IF(OR(AND(E61&gt;0,X61&gt;0),AND(E61=0,X61=0)),"-","Что-то не так!")</f>
        <v>-</v>
      </c>
      <c r="AB61" s="115"/>
    </row>
    <row r="62" customFormat="false" ht="12.75" hidden="false" customHeight="true" outlineLevel="0" collapsed="false">
      <c r="A62" s="51" t="n">
        <v>224</v>
      </c>
      <c r="B62" s="9" t="s">
        <v>123</v>
      </c>
      <c r="C62" s="51" t="s">
        <v>1</v>
      </c>
      <c r="D62" s="128" t="s">
        <v>406</v>
      </c>
      <c r="E62" s="173" t="n">
        <f aca="false">NETWORKDAYS(Итого!C$2,Отчёт!C$2,Итого!C$3)*3/5</f>
        <v>10.8</v>
      </c>
      <c r="F62" s="169" t="n">
        <v>0.583333333333333</v>
      </c>
      <c r="G62" s="85" t="n">
        <v>1</v>
      </c>
      <c r="H62" s="86" t="n">
        <f aca="false">G62*F62</f>
        <v>0.583333333333333</v>
      </c>
      <c r="I62" s="98" t="n">
        <v>8</v>
      </c>
      <c r="J62" s="99" t="n">
        <f aca="false">H62*E62</f>
        <v>6.3</v>
      </c>
      <c r="K62" s="129" t="n">
        <v>130</v>
      </c>
      <c r="L62" s="130" t="n">
        <f aca="false">K62*J62</f>
        <v>819</v>
      </c>
      <c r="M62" s="51"/>
      <c r="N62" s="174" t="n">
        <v>43185</v>
      </c>
      <c r="O62" s="175" t="n">
        <f aca="false">7-COUNTIF(P62:V62,"х")</f>
        <v>6</v>
      </c>
      <c r="P62" s="76" t="n">
        <v>1</v>
      </c>
      <c r="Q62" s="76" t="n">
        <v>1</v>
      </c>
      <c r="R62" s="76" t="n">
        <v>1</v>
      </c>
      <c r="S62" s="76" t="n">
        <v>1</v>
      </c>
      <c r="T62" s="76" t="n">
        <v>1</v>
      </c>
      <c r="U62" s="76" t="s">
        <v>74</v>
      </c>
      <c r="V62" s="76" t="n">
        <v>1</v>
      </c>
      <c r="W62" s="126" t="n">
        <f aca="false">COUNTIF(P62:V62,1)</f>
        <v>6</v>
      </c>
      <c r="X62" s="91" t="n">
        <f aca="false">W62/O62</f>
        <v>1</v>
      </c>
      <c r="Y62" s="79"/>
      <c r="Z62" s="19" t="str">
        <f aca="false">IF(OR(AND(E62&gt;0,X62&gt;0),AND(E62=0,X62=0)),"-","Что-то не так!")</f>
        <v>-</v>
      </c>
      <c r="AB62" s="115"/>
    </row>
    <row r="63" customFormat="false" ht="12.75" hidden="false" customHeight="true" outlineLevel="0" collapsed="false">
      <c r="A63" s="51" t="n">
        <v>225</v>
      </c>
      <c r="B63" s="9" t="s">
        <v>123</v>
      </c>
      <c r="C63" s="51" t="s">
        <v>1</v>
      </c>
      <c r="D63" s="128" t="s">
        <v>407</v>
      </c>
      <c r="E63" s="173" t="n">
        <f aca="false">NETWORKDAYS(Итого!C$2,Отчёт!C$2,Итого!C$3)*3/5</f>
        <v>10.8</v>
      </c>
      <c r="F63" s="169" t="n">
        <v>0.583333333333333</v>
      </c>
      <c r="G63" s="85" t="n">
        <v>1</v>
      </c>
      <c r="H63" s="86" t="n">
        <f aca="false">G63*F63</f>
        <v>0.583333333333333</v>
      </c>
      <c r="I63" s="98" t="n">
        <v>8</v>
      </c>
      <c r="J63" s="99" t="n">
        <f aca="false">H63*E63</f>
        <v>6.3</v>
      </c>
      <c r="K63" s="129" t="n">
        <v>130</v>
      </c>
      <c r="L63" s="130" t="n">
        <f aca="false">K63*J63</f>
        <v>819</v>
      </c>
      <c r="M63" s="51"/>
      <c r="N63" s="174" t="n">
        <v>43185</v>
      </c>
      <c r="O63" s="175" t="n">
        <f aca="false">7-COUNTIF(P63:V63,"х")</f>
        <v>7</v>
      </c>
      <c r="P63" s="76" t="n">
        <v>1</v>
      </c>
      <c r="Q63" s="76" t="n">
        <v>1</v>
      </c>
      <c r="R63" s="76" t="n">
        <v>1</v>
      </c>
      <c r="S63" s="76" t="n">
        <v>1</v>
      </c>
      <c r="T63" s="76" t="n">
        <v>1</v>
      </c>
      <c r="U63" s="76" t="n">
        <v>1</v>
      </c>
      <c r="V63" s="76" t="n">
        <v>1</v>
      </c>
      <c r="W63" s="126" t="n">
        <f aca="false">COUNTIF(P63:V63,1)</f>
        <v>7</v>
      </c>
      <c r="X63" s="91" t="n">
        <f aca="false">W63/O63</f>
        <v>1</v>
      </c>
      <c r="Y63" s="79"/>
      <c r="Z63" s="19" t="str">
        <f aca="false">IF(OR(AND(E63&gt;0,X63&gt;0),AND(E63=0,X63=0)),"-","Что-то не так!")</f>
        <v>-</v>
      </c>
      <c r="AA63" s="19" t="s">
        <v>165</v>
      </c>
      <c r="AB63" s="115"/>
    </row>
    <row r="64" customFormat="false" ht="12.75" hidden="false" customHeight="true" outlineLevel="0" collapsed="false">
      <c r="A64" s="51" t="n">
        <v>226</v>
      </c>
      <c r="B64" s="9" t="s">
        <v>123</v>
      </c>
      <c r="C64" s="51" t="s">
        <v>1</v>
      </c>
      <c r="D64" s="128" t="s">
        <v>408</v>
      </c>
      <c r="E64" s="173" t="n">
        <f aca="false">NETWORKDAYS(Итого!C$2,Отчёт!C$2,Итого!C$3)*3/5</f>
        <v>10.8</v>
      </c>
      <c r="F64" s="169" t="n">
        <v>0.583333333333333</v>
      </c>
      <c r="G64" s="85" t="n">
        <v>1</v>
      </c>
      <c r="H64" s="86" t="n">
        <f aca="false">G64*F64</f>
        <v>0.583333333333333</v>
      </c>
      <c r="I64" s="98" t="n">
        <v>6</v>
      </c>
      <c r="J64" s="99" t="n">
        <f aca="false">H64*E64</f>
        <v>6.3</v>
      </c>
      <c r="K64" s="129" t="n">
        <v>130</v>
      </c>
      <c r="L64" s="130" t="n">
        <f aca="false">K64*J64</f>
        <v>819</v>
      </c>
      <c r="M64" s="51"/>
      <c r="N64" s="174" t="n">
        <v>43185</v>
      </c>
      <c r="O64" s="175" t="n">
        <f aca="false">7-COUNTIF(P64:V64,"х")</f>
        <v>7</v>
      </c>
      <c r="P64" s="76" t="n">
        <v>1</v>
      </c>
      <c r="Q64" s="76" t="n">
        <v>1</v>
      </c>
      <c r="R64" s="76" t="n">
        <v>1</v>
      </c>
      <c r="S64" s="76" t="n">
        <v>1</v>
      </c>
      <c r="T64" s="76" t="n">
        <v>1</v>
      </c>
      <c r="U64" s="76" t="n">
        <v>1</v>
      </c>
      <c r="V64" s="76" t="n">
        <v>0</v>
      </c>
      <c r="W64" s="126" t="n">
        <f aca="false">COUNTIF(P64:V64,1)</f>
        <v>6</v>
      </c>
      <c r="X64" s="91" t="n">
        <f aca="false">W64/O64</f>
        <v>0.857142857142857</v>
      </c>
      <c r="Y64" s="79" t="s">
        <v>409</v>
      </c>
      <c r="Z64" s="19" t="str">
        <f aca="false">IF(OR(AND(E64&gt;0,X64&gt;0),AND(E64=0,X64=0)),"-","Что-то не так!")</f>
        <v>-</v>
      </c>
      <c r="AB64" s="115"/>
    </row>
    <row r="65" customFormat="false" ht="12.75" hidden="false" customHeight="true" outlineLevel="0" collapsed="false">
      <c r="A65" s="51" t="n">
        <v>227</v>
      </c>
      <c r="B65" s="9" t="s">
        <v>123</v>
      </c>
      <c r="C65" s="51" t="s">
        <v>1</v>
      </c>
      <c r="D65" s="128" t="s">
        <v>410</v>
      </c>
      <c r="E65" s="173" t="n">
        <f aca="false">NETWORKDAYS(Итого!C$2,Отчёт!C$2,Итого!C$3)*3/5</f>
        <v>10.8</v>
      </c>
      <c r="F65" s="169" t="n">
        <v>0.583333333333333</v>
      </c>
      <c r="G65" s="85" t="n">
        <v>1</v>
      </c>
      <c r="H65" s="86" t="n">
        <f aca="false">G65*F65</f>
        <v>0.583333333333333</v>
      </c>
      <c r="I65" s="98" t="n">
        <v>6</v>
      </c>
      <c r="J65" s="99" t="n">
        <f aca="false">H65*E65</f>
        <v>6.3</v>
      </c>
      <c r="K65" s="129" t="n">
        <v>130</v>
      </c>
      <c r="L65" s="130" t="n">
        <f aca="false">K65*J65</f>
        <v>819</v>
      </c>
      <c r="M65" s="51"/>
      <c r="N65" s="174" t="n">
        <v>43185</v>
      </c>
      <c r="O65" s="175" t="n">
        <f aca="false">7-COUNTIF(P65:V65,"х")</f>
        <v>6</v>
      </c>
      <c r="P65" s="76" t="n">
        <v>1</v>
      </c>
      <c r="Q65" s="76" t="n">
        <v>1</v>
      </c>
      <c r="R65" s="76" t="n">
        <v>1</v>
      </c>
      <c r="S65" s="76" t="n">
        <v>0</v>
      </c>
      <c r="T65" s="76" t="n">
        <v>1</v>
      </c>
      <c r="U65" s="76" t="s">
        <v>74</v>
      </c>
      <c r="V65" s="76" t="n">
        <v>1</v>
      </c>
      <c r="W65" s="126" t="n">
        <f aca="false">COUNTIF(P65:V65,1)</f>
        <v>5</v>
      </c>
      <c r="X65" s="91" t="n">
        <f aca="false">W65/O65</f>
        <v>0.833333333333333</v>
      </c>
      <c r="Y65" s="79" t="s">
        <v>411</v>
      </c>
      <c r="Z65" s="19" t="str">
        <f aca="false">IF(OR(AND(E65&gt;0,X65&gt;0),AND(E65=0,X65=0)),"-","Что-то не так!")</f>
        <v>-</v>
      </c>
      <c r="AB65" s="115"/>
    </row>
    <row r="66" customFormat="false" ht="12.75" hidden="false" customHeight="true" outlineLevel="0" collapsed="false">
      <c r="A66" s="51" t="n">
        <v>228</v>
      </c>
      <c r="B66" s="9" t="s">
        <v>123</v>
      </c>
      <c r="C66" s="51" t="s">
        <v>1</v>
      </c>
      <c r="D66" s="128" t="s">
        <v>412</v>
      </c>
      <c r="E66" s="173" t="n">
        <f aca="false">NETWORKDAYS(Итого!C$2,Отчёт!C$2,Итого!C$3)*3/5</f>
        <v>10.8</v>
      </c>
      <c r="F66" s="169" t="n">
        <v>0.583333333333333</v>
      </c>
      <c r="G66" s="85" t="n">
        <v>1</v>
      </c>
      <c r="H66" s="86" t="n">
        <f aca="false">G66*F66</f>
        <v>0.583333333333333</v>
      </c>
      <c r="I66" s="98" t="n">
        <v>6</v>
      </c>
      <c r="J66" s="99" t="n">
        <f aca="false">H66*E66</f>
        <v>6.3</v>
      </c>
      <c r="K66" s="129" t="n">
        <v>130</v>
      </c>
      <c r="L66" s="130" t="n">
        <f aca="false">K66*J66</f>
        <v>819</v>
      </c>
      <c r="M66" s="51"/>
      <c r="N66" s="174" t="n">
        <v>43185</v>
      </c>
      <c r="O66" s="175" t="n">
        <f aca="false">7-COUNTIF(P66:V66,"х")</f>
        <v>6</v>
      </c>
      <c r="P66" s="76" t="n">
        <v>1</v>
      </c>
      <c r="Q66" s="76" t="n">
        <v>1</v>
      </c>
      <c r="R66" s="76" t="n">
        <v>0</v>
      </c>
      <c r="S66" s="76" t="n">
        <v>1</v>
      </c>
      <c r="T66" s="76" t="n">
        <v>1</v>
      </c>
      <c r="U66" s="76" t="s">
        <v>74</v>
      </c>
      <c r="V66" s="76" t="n">
        <v>1</v>
      </c>
      <c r="W66" s="126" t="n">
        <f aca="false">COUNTIF(P66:V66,1)</f>
        <v>5</v>
      </c>
      <c r="X66" s="91" t="n">
        <f aca="false">W66/O66</f>
        <v>0.833333333333333</v>
      </c>
      <c r="Y66" s="79" t="s">
        <v>413</v>
      </c>
      <c r="Z66" s="19" t="str">
        <f aca="false">IF(OR(AND(E66&gt;0,X66&gt;0),AND(E66=0,X66=0)),"-","Что-то не так!")</f>
        <v>-</v>
      </c>
      <c r="AB66" s="115"/>
    </row>
    <row r="67" customFormat="false" ht="12.75" hidden="false" customHeight="true" outlineLevel="0" collapsed="false">
      <c r="A67" s="51" t="n">
        <v>229</v>
      </c>
      <c r="B67" s="9" t="s">
        <v>123</v>
      </c>
      <c r="C67" s="51" t="s">
        <v>1</v>
      </c>
      <c r="D67" s="128" t="s">
        <v>414</v>
      </c>
      <c r="E67" s="173" t="n">
        <f aca="false">NETWORKDAYS(Итого!C$2,Отчёт!C$2,Итого!C$3)*3/5</f>
        <v>10.8</v>
      </c>
      <c r="F67" s="169" t="n">
        <v>0.583333333333333</v>
      </c>
      <c r="G67" s="85" t="n">
        <v>1</v>
      </c>
      <c r="H67" s="86" t="n">
        <f aca="false">G67*F67</f>
        <v>0.583333333333333</v>
      </c>
      <c r="I67" s="98" t="n">
        <v>8</v>
      </c>
      <c r="J67" s="99" t="n">
        <f aca="false">H67*E67</f>
        <v>6.3</v>
      </c>
      <c r="K67" s="129" t="n">
        <v>130</v>
      </c>
      <c r="L67" s="130" t="n">
        <f aca="false">K67*J67</f>
        <v>819</v>
      </c>
      <c r="M67" s="51"/>
      <c r="N67" s="174" t="n">
        <v>43185</v>
      </c>
      <c r="O67" s="175" t="n">
        <f aca="false">7-COUNTIF(P67:V67,"х")</f>
        <v>6</v>
      </c>
      <c r="P67" s="76" t="n">
        <v>1</v>
      </c>
      <c r="Q67" s="76" t="n">
        <v>1</v>
      </c>
      <c r="R67" s="76" t="n">
        <v>1</v>
      </c>
      <c r="S67" s="76" t="n">
        <v>1</v>
      </c>
      <c r="T67" s="76" t="n">
        <v>1</v>
      </c>
      <c r="U67" s="76" t="s">
        <v>74</v>
      </c>
      <c r="V67" s="76" t="n">
        <v>1</v>
      </c>
      <c r="W67" s="126" t="n">
        <f aca="false">COUNTIF(P67:V67,1)</f>
        <v>6</v>
      </c>
      <c r="X67" s="91" t="n">
        <f aca="false">W67/O67</f>
        <v>1</v>
      </c>
      <c r="Y67" s="79"/>
      <c r="Z67" s="19" t="str">
        <f aca="false">IF(OR(AND(E67&gt;0,X67&gt;0),AND(E67=0,X67=0)),"-","Что-то не так!")</f>
        <v>-</v>
      </c>
      <c r="AB67" s="115"/>
    </row>
    <row r="68" customFormat="false" ht="12.75" hidden="false" customHeight="true" outlineLevel="0" collapsed="false">
      <c r="A68" s="51" t="n">
        <v>230</v>
      </c>
      <c r="B68" s="9" t="s">
        <v>123</v>
      </c>
      <c r="C68" s="51" t="s">
        <v>1</v>
      </c>
      <c r="D68" s="128" t="s">
        <v>415</v>
      </c>
      <c r="E68" s="173" t="n">
        <f aca="false">NETWORKDAYS(Итого!C$2,Отчёт!C$2,Итого!C$3)*3/5</f>
        <v>10.8</v>
      </c>
      <c r="F68" s="169" t="n">
        <v>0.583333333333333</v>
      </c>
      <c r="G68" s="85" t="n">
        <v>1</v>
      </c>
      <c r="H68" s="86" t="n">
        <f aca="false">G68*F68</f>
        <v>0.583333333333333</v>
      </c>
      <c r="I68" s="98" t="n">
        <v>9</v>
      </c>
      <c r="J68" s="99" t="n">
        <f aca="false">H68*E68</f>
        <v>6.3</v>
      </c>
      <c r="K68" s="129" t="n">
        <v>130</v>
      </c>
      <c r="L68" s="130" t="n">
        <f aca="false">K68*J68</f>
        <v>819</v>
      </c>
      <c r="M68" s="51"/>
      <c r="N68" s="174" t="n">
        <v>43185</v>
      </c>
      <c r="O68" s="175" t="n">
        <f aca="false">7-COUNTIF(P68:V68,"х")</f>
        <v>6</v>
      </c>
      <c r="P68" s="76" t="n">
        <v>0</v>
      </c>
      <c r="Q68" s="76" t="n">
        <v>1</v>
      </c>
      <c r="R68" s="76" t="n">
        <v>1</v>
      </c>
      <c r="S68" s="76" t="n">
        <v>1</v>
      </c>
      <c r="T68" s="76" t="n">
        <v>1</v>
      </c>
      <c r="U68" s="76" t="s">
        <v>74</v>
      </c>
      <c r="V68" s="76" t="n">
        <v>1</v>
      </c>
      <c r="W68" s="126" t="n">
        <f aca="false">COUNTIF(P68:V68,1)</f>
        <v>5</v>
      </c>
      <c r="X68" s="91" t="n">
        <f aca="false">W68/O68</f>
        <v>0.833333333333333</v>
      </c>
      <c r="Y68" s="94" t="s">
        <v>342</v>
      </c>
      <c r="Z68" s="19" t="str">
        <f aca="false">IF(OR(AND(E68&gt;0,X68&gt;0),AND(E68=0,X68=0)),"-","Что-то не так!")</f>
        <v>-</v>
      </c>
      <c r="AB68" s="115"/>
    </row>
    <row r="69" customFormat="false" ht="12.75" hidden="false" customHeight="true" outlineLevel="0" collapsed="false">
      <c r="A69" s="51" t="n">
        <v>231</v>
      </c>
      <c r="B69" s="9" t="s">
        <v>123</v>
      </c>
      <c r="C69" s="51" t="s">
        <v>1</v>
      </c>
      <c r="D69" s="128" t="s">
        <v>416</v>
      </c>
      <c r="E69" s="173" t="n">
        <f aca="false">NETWORKDAYS(Итого!C$2,Отчёт!C$2,Итого!C$3)*3/5</f>
        <v>10.8</v>
      </c>
      <c r="F69" s="169" t="n">
        <v>0.583333333333333</v>
      </c>
      <c r="G69" s="85" t="n">
        <v>1</v>
      </c>
      <c r="H69" s="86" t="n">
        <f aca="false">G69*F69</f>
        <v>0.583333333333333</v>
      </c>
      <c r="I69" s="98" t="n">
        <v>6</v>
      </c>
      <c r="J69" s="99" t="n">
        <f aca="false">H69*E69</f>
        <v>6.3</v>
      </c>
      <c r="K69" s="129" t="n">
        <v>130</v>
      </c>
      <c r="L69" s="130" t="n">
        <f aca="false">K69*J69</f>
        <v>819</v>
      </c>
      <c r="M69" s="51"/>
      <c r="N69" s="174" t="n">
        <v>43185</v>
      </c>
      <c r="O69" s="175" t="n">
        <f aca="false">7-COUNTIF(P69:V69,"х")</f>
        <v>6</v>
      </c>
      <c r="P69" s="76" t="n">
        <v>1</v>
      </c>
      <c r="Q69" s="76" t="n">
        <v>1</v>
      </c>
      <c r="R69" s="76" t="n">
        <v>1</v>
      </c>
      <c r="S69" s="76" t="n">
        <v>1</v>
      </c>
      <c r="T69" s="76" t="n">
        <v>1</v>
      </c>
      <c r="U69" s="76" t="s">
        <v>74</v>
      </c>
      <c r="V69" s="76" t="n">
        <v>1</v>
      </c>
      <c r="W69" s="126" t="n">
        <f aca="false">COUNTIF(P69:V69,1)</f>
        <v>6</v>
      </c>
      <c r="X69" s="91" t="n">
        <f aca="false">W69/O69</f>
        <v>1</v>
      </c>
      <c r="Y69" s="104"/>
      <c r="Z69" s="19" t="str">
        <f aca="false">IF(OR(AND(E69&gt;0,X69&gt;0),AND(E69=0,X69=0)),"-","Что-то не так!")</f>
        <v>-</v>
      </c>
      <c r="AB69" s="115"/>
    </row>
    <row r="70" customFormat="false" ht="12.75" hidden="false" customHeight="true" outlineLevel="0" collapsed="false">
      <c r="A70" s="51" t="n">
        <v>232</v>
      </c>
      <c r="B70" s="9" t="s">
        <v>123</v>
      </c>
      <c r="C70" s="51" t="s">
        <v>1</v>
      </c>
      <c r="D70" s="128" t="s">
        <v>417</v>
      </c>
      <c r="E70" s="173" t="n">
        <f aca="false">NETWORKDAYS(Итого!C$2,Отчёт!C$2,Итого!C$3)*3/5</f>
        <v>10.8</v>
      </c>
      <c r="F70" s="169" t="n">
        <v>0.583333333333333</v>
      </c>
      <c r="G70" s="85" t="n">
        <v>1</v>
      </c>
      <c r="H70" s="86" t="n">
        <f aca="false">G70*F70</f>
        <v>0.583333333333333</v>
      </c>
      <c r="I70" s="98" t="n">
        <v>9</v>
      </c>
      <c r="J70" s="99" t="n">
        <f aca="false">H70*E70</f>
        <v>6.3</v>
      </c>
      <c r="K70" s="129" t="n">
        <v>130</v>
      </c>
      <c r="L70" s="130" t="n">
        <f aca="false">K70*J70</f>
        <v>819</v>
      </c>
      <c r="M70" s="51"/>
      <c r="N70" s="174" t="n">
        <v>43185</v>
      </c>
      <c r="O70" s="175" t="n">
        <f aca="false">7-COUNTIF(P70:V70,"х")</f>
        <v>6</v>
      </c>
      <c r="P70" s="76" t="n">
        <v>1</v>
      </c>
      <c r="Q70" s="76" t="n">
        <v>1</v>
      </c>
      <c r="R70" s="76" t="n">
        <v>1</v>
      </c>
      <c r="S70" s="76" t="n">
        <v>1</v>
      </c>
      <c r="T70" s="76" t="n">
        <v>1</v>
      </c>
      <c r="U70" s="76" t="s">
        <v>74</v>
      </c>
      <c r="V70" s="76" t="n">
        <v>1</v>
      </c>
      <c r="W70" s="126" t="n">
        <f aca="false">COUNTIF(P70:V70,1)</f>
        <v>6</v>
      </c>
      <c r="X70" s="91" t="n">
        <f aca="false">W70/O70</f>
        <v>1</v>
      </c>
      <c r="Y70" s="79"/>
      <c r="Z70" s="19" t="str">
        <f aca="false">IF(OR(AND(E70&gt;0,X70&gt;0),AND(E70=0,X70=0)),"-","Что-то не так!")</f>
        <v>-</v>
      </c>
      <c r="AB70" s="115"/>
    </row>
    <row r="71" customFormat="false" ht="12.75" hidden="false" customHeight="true" outlineLevel="0" collapsed="false">
      <c r="A71" s="51" t="n">
        <v>233</v>
      </c>
      <c r="B71" s="9" t="s">
        <v>123</v>
      </c>
      <c r="C71" s="51" t="s">
        <v>1</v>
      </c>
      <c r="D71" s="128" t="s">
        <v>418</v>
      </c>
      <c r="E71" s="173" t="n">
        <f aca="false">NETWORKDAYS(Итого!C$2,Отчёт!C$2,Итого!C$3)*3/5</f>
        <v>10.8</v>
      </c>
      <c r="F71" s="169" t="n">
        <v>0.583333333333333</v>
      </c>
      <c r="G71" s="85" t="n">
        <v>1</v>
      </c>
      <c r="H71" s="86" t="n">
        <f aca="false">G71*F71</f>
        <v>0.583333333333333</v>
      </c>
      <c r="I71" s="98" t="n">
        <v>9</v>
      </c>
      <c r="J71" s="99" t="n">
        <f aca="false">H71*E71</f>
        <v>6.3</v>
      </c>
      <c r="K71" s="129" t="n">
        <v>130</v>
      </c>
      <c r="L71" s="130" t="n">
        <f aca="false">K71*J71</f>
        <v>819</v>
      </c>
      <c r="M71" s="51"/>
      <c r="N71" s="174" t="n">
        <v>43185</v>
      </c>
      <c r="O71" s="175" t="n">
        <f aca="false">7-COUNTIF(P71:V71,"х")</f>
        <v>7</v>
      </c>
      <c r="P71" s="76" t="n">
        <v>1</v>
      </c>
      <c r="Q71" s="76" t="n">
        <v>0</v>
      </c>
      <c r="R71" s="76" t="n">
        <v>1</v>
      </c>
      <c r="S71" s="76" t="n">
        <v>1</v>
      </c>
      <c r="T71" s="76" t="n">
        <v>1</v>
      </c>
      <c r="U71" s="76" t="n">
        <v>1</v>
      </c>
      <c r="V71" s="76" t="n">
        <v>1</v>
      </c>
      <c r="W71" s="126" t="n">
        <f aca="false">COUNTIF(P71:V71,1)</f>
        <v>6</v>
      </c>
      <c r="X71" s="91" t="n">
        <f aca="false">W71/O71</f>
        <v>0.857142857142857</v>
      </c>
      <c r="Y71" s="142" t="s">
        <v>369</v>
      </c>
      <c r="Z71" s="19" t="str">
        <f aca="false">IF(OR(AND(E71&gt;0,X71&gt;0),AND(E71=0,X71=0)),"-","Что-то не так!")</f>
        <v>-</v>
      </c>
      <c r="AA71" s="19" t="s">
        <v>165</v>
      </c>
      <c r="AB71" s="115"/>
    </row>
    <row r="72" customFormat="false" ht="12.75" hidden="false" customHeight="true" outlineLevel="0" collapsed="false">
      <c r="A72" s="51" t="n">
        <v>234</v>
      </c>
      <c r="B72" s="9" t="s">
        <v>123</v>
      </c>
      <c r="C72" s="51" t="s">
        <v>1</v>
      </c>
      <c r="D72" s="128" t="s">
        <v>419</v>
      </c>
      <c r="E72" s="173" t="n">
        <f aca="false">NETWORKDAYS(Итого!C$2,Отчёт!C$2,Итого!C$3)*3/5</f>
        <v>10.8</v>
      </c>
      <c r="F72" s="169" t="n">
        <v>0.583333333333333</v>
      </c>
      <c r="G72" s="85" t="n">
        <v>1</v>
      </c>
      <c r="H72" s="86" t="n">
        <f aca="false">G72*F72</f>
        <v>0.583333333333333</v>
      </c>
      <c r="I72" s="98" t="n">
        <v>8</v>
      </c>
      <c r="J72" s="99" t="n">
        <f aca="false">H72*E72</f>
        <v>6.3</v>
      </c>
      <c r="K72" s="129" t="n">
        <v>130</v>
      </c>
      <c r="L72" s="130" t="n">
        <f aca="false">K72*J72</f>
        <v>819</v>
      </c>
      <c r="M72" s="51"/>
      <c r="N72" s="174" t="n">
        <v>43185</v>
      </c>
      <c r="O72" s="175" t="n">
        <f aca="false">7-COUNTIF(P72:V72,"х")</f>
        <v>7</v>
      </c>
      <c r="P72" s="76" t="n">
        <v>1</v>
      </c>
      <c r="Q72" s="76" t="n">
        <v>1</v>
      </c>
      <c r="R72" s="76" t="n">
        <v>0</v>
      </c>
      <c r="S72" s="76" t="n">
        <v>1</v>
      </c>
      <c r="T72" s="76" t="n">
        <v>1</v>
      </c>
      <c r="U72" s="76" t="n">
        <v>1</v>
      </c>
      <c r="V72" s="76" t="n">
        <v>1</v>
      </c>
      <c r="W72" s="126" t="n">
        <f aca="false">COUNTIF(P72:V72,1)</f>
        <v>6</v>
      </c>
      <c r="X72" s="91" t="n">
        <f aca="false">W72/O72</f>
        <v>0.857142857142857</v>
      </c>
      <c r="Y72" s="142" t="s">
        <v>342</v>
      </c>
      <c r="Z72" s="19" t="str">
        <f aca="false">IF(OR(AND(E72&gt;0,X72&gt;0),AND(E72=0,X72=0)),"-","Что-то не так!")</f>
        <v>-</v>
      </c>
      <c r="AB72" s="115"/>
    </row>
    <row r="73" customFormat="false" ht="12.75" hidden="false" customHeight="true" outlineLevel="0" collapsed="false">
      <c r="A73" s="51" t="n">
        <v>235</v>
      </c>
      <c r="B73" s="9" t="s">
        <v>123</v>
      </c>
      <c r="C73" s="51" t="s">
        <v>1</v>
      </c>
      <c r="D73" s="128" t="s">
        <v>420</v>
      </c>
      <c r="E73" s="173" t="n">
        <f aca="false">NETWORKDAYS(Итого!C$2,Отчёт!C$2,Итого!C$3)*3/5</f>
        <v>10.8</v>
      </c>
      <c r="F73" s="169" t="n">
        <v>0.583333333333333</v>
      </c>
      <c r="G73" s="85" t="n">
        <v>1</v>
      </c>
      <c r="H73" s="86" t="n">
        <f aca="false">G73*F73</f>
        <v>0.583333333333333</v>
      </c>
      <c r="I73" s="98" t="n">
        <v>8</v>
      </c>
      <c r="J73" s="99" t="n">
        <f aca="false">H73*E73</f>
        <v>6.3</v>
      </c>
      <c r="K73" s="129" t="n">
        <v>130</v>
      </c>
      <c r="L73" s="130" t="n">
        <f aca="false">K73*J73</f>
        <v>819</v>
      </c>
      <c r="M73" s="51"/>
      <c r="N73" s="174" t="n">
        <v>43185</v>
      </c>
      <c r="O73" s="175" t="n">
        <f aca="false">7-COUNTIF(P73:V73,"х")</f>
        <v>7</v>
      </c>
      <c r="P73" s="76" t="n">
        <v>1</v>
      </c>
      <c r="Q73" s="76" t="n">
        <v>0</v>
      </c>
      <c r="R73" s="76" t="n">
        <v>1</v>
      </c>
      <c r="S73" s="76" t="n">
        <v>1</v>
      </c>
      <c r="T73" s="76" t="n">
        <v>1</v>
      </c>
      <c r="U73" s="76" t="n">
        <v>1</v>
      </c>
      <c r="V73" s="76" t="n">
        <v>1</v>
      </c>
      <c r="W73" s="126" t="n">
        <f aca="false">COUNTIF(P73:V73,1)</f>
        <v>6</v>
      </c>
      <c r="X73" s="91" t="n">
        <f aca="false">W73/O73</f>
        <v>0.857142857142857</v>
      </c>
      <c r="Y73" s="177" t="s">
        <v>411</v>
      </c>
      <c r="Z73" s="19" t="str">
        <f aca="false">IF(OR(AND(E73&gt;0,X73&gt;0),AND(E73=0,X73=0)),"-","Что-то не так!")</f>
        <v>-</v>
      </c>
      <c r="AB73" s="115"/>
    </row>
    <row r="74" customFormat="false" ht="12.75" hidden="false" customHeight="true" outlineLevel="0" collapsed="false">
      <c r="A74" s="51" t="n">
        <v>236</v>
      </c>
      <c r="B74" s="9" t="s">
        <v>123</v>
      </c>
      <c r="C74" s="51" t="s">
        <v>1</v>
      </c>
      <c r="D74" s="128" t="s">
        <v>421</v>
      </c>
      <c r="E74" s="173" t="n">
        <f aca="false">NETWORKDAYS(Итого!C$2,Отчёт!C$2,Итого!C$3)*3/5</f>
        <v>10.8</v>
      </c>
      <c r="F74" s="169" t="n">
        <v>0.583333333333333</v>
      </c>
      <c r="G74" s="85" t="n">
        <v>1</v>
      </c>
      <c r="H74" s="86" t="n">
        <f aca="false">G74*F74</f>
        <v>0.583333333333333</v>
      </c>
      <c r="I74" s="98" t="n">
        <v>6</v>
      </c>
      <c r="J74" s="99" t="n">
        <f aca="false">H74*E74</f>
        <v>6.3</v>
      </c>
      <c r="K74" s="129" t="n">
        <v>130</v>
      </c>
      <c r="L74" s="130" t="n">
        <f aca="false">K74*J74</f>
        <v>819</v>
      </c>
      <c r="M74" s="51"/>
      <c r="N74" s="174" t="n">
        <v>43185</v>
      </c>
      <c r="O74" s="175" t="n">
        <f aca="false">7-COUNTIF(P74:V74,"х")</f>
        <v>6</v>
      </c>
      <c r="P74" s="76" t="n">
        <v>1</v>
      </c>
      <c r="Q74" s="76" t="n">
        <v>1</v>
      </c>
      <c r="R74" s="76" t="n">
        <v>1</v>
      </c>
      <c r="S74" s="76" t="n">
        <v>1</v>
      </c>
      <c r="T74" s="76" t="n">
        <v>1</v>
      </c>
      <c r="U74" s="76" t="s">
        <v>74</v>
      </c>
      <c r="V74" s="76" t="n">
        <v>1</v>
      </c>
      <c r="W74" s="126" t="n">
        <f aca="false">COUNTIF(P74:V74,1)</f>
        <v>6</v>
      </c>
      <c r="X74" s="91" t="n">
        <f aca="false">W74/O74</f>
        <v>1</v>
      </c>
      <c r="Y74" s="79"/>
      <c r="Z74" s="19" t="str">
        <f aca="false">IF(OR(AND(E74&gt;0,X74&gt;0),AND(E74=0,X74=0)),"-","Что-то не так!")</f>
        <v>-</v>
      </c>
      <c r="AA74" s="19" t="s">
        <v>330</v>
      </c>
      <c r="AB74" s="115"/>
    </row>
    <row r="75" customFormat="false" ht="12.75" hidden="false" customHeight="true" outlineLevel="0" collapsed="false">
      <c r="A75" s="51" t="n">
        <v>237</v>
      </c>
      <c r="B75" s="9" t="s">
        <v>123</v>
      </c>
      <c r="C75" s="51" t="s">
        <v>1</v>
      </c>
      <c r="D75" s="128" t="s">
        <v>422</v>
      </c>
      <c r="E75" s="173" t="n">
        <f aca="false">NETWORKDAYS(Итого!C$2,Отчёт!C$2,Итого!C$3)*3/5</f>
        <v>10.8</v>
      </c>
      <c r="F75" s="169" t="n">
        <v>0.583333333333333</v>
      </c>
      <c r="G75" s="85" t="n">
        <v>1</v>
      </c>
      <c r="H75" s="86" t="n">
        <f aca="false">G75*F75</f>
        <v>0.583333333333333</v>
      </c>
      <c r="I75" s="98" t="n">
        <v>7</v>
      </c>
      <c r="J75" s="99" t="n">
        <f aca="false">H75*E75</f>
        <v>6.3</v>
      </c>
      <c r="K75" s="129" t="n">
        <v>130</v>
      </c>
      <c r="L75" s="130" t="n">
        <f aca="false">K75*J75</f>
        <v>819</v>
      </c>
      <c r="M75" s="51"/>
      <c r="N75" s="174" t="n">
        <v>43185</v>
      </c>
      <c r="O75" s="175" t="n">
        <f aca="false">7-COUNTIF(P75:V75,"х")</f>
        <v>6</v>
      </c>
      <c r="P75" s="76" t="n">
        <v>1</v>
      </c>
      <c r="Q75" s="76" t="n">
        <v>1</v>
      </c>
      <c r="R75" s="76" t="n">
        <v>1</v>
      </c>
      <c r="S75" s="76" t="n">
        <v>1</v>
      </c>
      <c r="T75" s="76" t="n">
        <v>1</v>
      </c>
      <c r="U75" s="76" t="s">
        <v>74</v>
      </c>
      <c r="V75" s="76" t="n">
        <v>1</v>
      </c>
      <c r="W75" s="126" t="n">
        <f aca="false">COUNTIF(P75:V75,1)</f>
        <v>6</v>
      </c>
      <c r="X75" s="91" t="n">
        <f aca="false">W75/O75</f>
        <v>1</v>
      </c>
      <c r="Y75" s="142"/>
      <c r="Z75" s="19" t="str">
        <f aca="false">IF(OR(AND(E75&gt;0,X75&gt;0),AND(E75=0,X75=0)),"-","Что-то не так!")</f>
        <v>-</v>
      </c>
      <c r="AB75" s="115"/>
    </row>
    <row r="76" customFormat="false" ht="12.75" hidden="false" customHeight="true" outlineLevel="0" collapsed="false">
      <c r="A76" s="51" t="n">
        <v>238</v>
      </c>
      <c r="B76" s="9" t="s">
        <v>123</v>
      </c>
      <c r="C76" s="51" t="s">
        <v>1</v>
      </c>
      <c r="D76" s="51" t="s">
        <v>423</v>
      </c>
      <c r="E76" s="173" t="n">
        <f aca="false">NETWORKDAYS(Итого!C$2,Отчёт!C$2,Итого!C$3)*3/5</f>
        <v>10.8</v>
      </c>
      <c r="F76" s="169" t="n">
        <v>0.583333333333333</v>
      </c>
      <c r="G76" s="85" t="n">
        <v>1</v>
      </c>
      <c r="H76" s="86" t="n">
        <f aca="false">G76*F76</f>
        <v>0.583333333333333</v>
      </c>
      <c r="I76" s="98" t="n">
        <v>7</v>
      </c>
      <c r="J76" s="99" t="n">
        <f aca="false">H76*E76</f>
        <v>6.3</v>
      </c>
      <c r="K76" s="129" t="n">
        <v>130</v>
      </c>
      <c r="L76" s="130" t="n">
        <f aca="false">K76*J76</f>
        <v>819</v>
      </c>
      <c r="M76" s="51"/>
      <c r="N76" s="174" t="n">
        <v>43185</v>
      </c>
      <c r="O76" s="175" t="n">
        <f aca="false">7-COUNTIF(P76:V76,"х")</f>
        <v>6</v>
      </c>
      <c r="P76" s="76" t="n">
        <v>0</v>
      </c>
      <c r="Q76" s="76" t="n">
        <v>1</v>
      </c>
      <c r="R76" s="76" t="n">
        <v>0</v>
      </c>
      <c r="S76" s="76" t="n">
        <v>1</v>
      </c>
      <c r="T76" s="76" t="n">
        <v>1</v>
      </c>
      <c r="U76" s="76" t="s">
        <v>74</v>
      </c>
      <c r="V76" s="76" t="n">
        <v>1</v>
      </c>
      <c r="W76" s="126" t="n">
        <f aca="false">COUNTIF(P76:V76,1)</f>
        <v>4</v>
      </c>
      <c r="X76" s="91" t="n">
        <f aca="false">W76/O76</f>
        <v>0.666666666666667</v>
      </c>
      <c r="Y76" s="79" t="s">
        <v>369</v>
      </c>
      <c r="Z76" s="19" t="str">
        <f aca="false">IF(OR(AND(E76&gt;0,X76&gt;0),AND(E76=0,X76=0)),"-","Что-то не так!")</f>
        <v>-</v>
      </c>
      <c r="AB76" s="115"/>
    </row>
    <row r="77" customFormat="false" ht="12.75" hidden="false" customHeight="true" outlineLevel="0" collapsed="false">
      <c r="A77" s="51" t="n">
        <v>239</v>
      </c>
      <c r="B77" s="9" t="s">
        <v>123</v>
      </c>
      <c r="C77" s="51" t="s">
        <v>1</v>
      </c>
      <c r="D77" s="51" t="s">
        <v>424</v>
      </c>
      <c r="E77" s="173" t="n">
        <f aca="false">NETWORKDAYS(Итого!C$2,Отчёт!C$2,Итого!C$3)*3/5</f>
        <v>10.8</v>
      </c>
      <c r="F77" s="169" t="n">
        <v>0.583333333333333</v>
      </c>
      <c r="G77" s="85" t="n">
        <v>1</v>
      </c>
      <c r="H77" s="86" t="n">
        <f aca="false">G77*F77</f>
        <v>0.583333333333333</v>
      </c>
      <c r="I77" s="98" t="n">
        <v>8</v>
      </c>
      <c r="J77" s="99" t="n">
        <f aca="false">H77*E77</f>
        <v>6.3</v>
      </c>
      <c r="K77" s="129" t="n">
        <v>131</v>
      </c>
      <c r="L77" s="130" t="n">
        <f aca="false">K77*J77</f>
        <v>825.3</v>
      </c>
      <c r="M77" s="51"/>
      <c r="N77" s="174" t="n">
        <v>43185</v>
      </c>
      <c r="O77" s="175" t="n">
        <f aca="false">7-COUNTIF(P77:V77,"х")</f>
        <v>7</v>
      </c>
      <c r="P77" s="76" t="n">
        <v>1</v>
      </c>
      <c r="Q77" s="76" t="n">
        <v>1</v>
      </c>
      <c r="R77" s="76" t="n">
        <v>1</v>
      </c>
      <c r="S77" s="76" t="n">
        <v>1</v>
      </c>
      <c r="T77" s="76" t="n">
        <v>1</v>
      </c>
      <c r="U77" s="76" t="n">
        <v>1</v>
      </c>
      <c r="V77" s="76" t="n">
        <v>1</v>
      </c>
      <c r="W77" s="126" t="n">
        <f aca="false">COUNTIF(P77:V77,1)</f>
        <v>7</v>
      </c>
      <c r="X77" s="91" t="n">
        <f aca="false">W77/O77</f>
        <v>1</v>
      </c>
      <c r="Y77" s="79"/>
      <c r="Z77" s="19" t="str">
        <f aca="false">IF(OR(AND(E77&gt;0,X77&gt;0),AND(E77=0,X77=0)),"-","Что-то не так!")</f>
        <v>-</v>
      </c>
      <c r="AB77" s="115"/>
    </row>
    <row r="78" customFormat="false" ht="12.75" hidden="false" customHeight="true" outlineLevel="0" collapsed="false">
      <c r="A78" s="1"/>
      <c r="B78" s="16"/>
      <c r="C78" s="1"/>
      <c r="D78" s="106"/>
      <c r="E78" s="1"/>
      <c r="F78" s="1"/>
      <c r="G78" s="1"/>
      <c r="H78" s="1"/>
      <c r="I78" s="1"/>
      <c r="J78" s="1"/>
      <c r="K78" s="1"/>
      <c r="L78" s="46" t="n">
        <f aca="false">SUM(L3:L75)</f>
        <v>59787</v>
      </c>
      <c r="M78" s="134"/>
      <c r="N78" s="134"/>
      <c r="O78" s="16"/>
      <c r="P78" s="1"/>
      <c r="Q78" s="1"/>
      <c r="R78" s="1"/>
      <c r="S78" s="1"/>
      <c r="T78" s="1"/>
      <c r="U78" s="1"/>
      <c r="V78" s="1"/>
      <c r="W78" s="1" t="n">
        <f aca="false">COUNT(N3:N77)</f>
        <v>75</v>
      </c>
      <c r="Y78" s="49"/>
    </row>
    <row r="79" customFormat="false" ht="12.75" hidden="false" customHeight="true" outlineLevel="0" collapsed="false">
      <c r="D79" s="45"/>
      <c r="V79" s="19" t="s">
        <v>206</v>
      </c>
      <c r="W79" s="30" t="n">
        <f aca="false">COUNTIF(N3:N77,"=26.03.18")</f>
        <v>75</v>
      </c>
      <c r="Y79" s="49"/>
    </row>
    <row r="80" customFormat="false" ht="12.75" hidden="false" customHeight="true" outlineLevel="0" collapsed="false">
      <c r="D80" s="45"/>
      <c r="Y80" s="49"/>
    </row>
    <row r="81" customFormat="false" ht="12.75" hidden="false" customHeight="true" outlineLevel="0" collapsed="false">
      <c r="D81" s="45"/>
      <c r="Y81" s="49"/>
    </row>
    <row r="82" customFormat="false" ht="12.75" hidden="false" customHeight="true" outlineLevel="0" collapsed="false">
      <c r="D82" s="45"/>
      <c r="Y82" s="49"/>
    </row>
    <row r="83" customFormat="false" ht="12.75" hidden="false" customHeight="true" outlineLevel="0" collapsed="false">
      <c r="D83" s="45"/>
      <c r="Y83" s="49"/>
    </row>
    <row r="84" customFormat="false" ht="12.75" hidden="false" customHeight="true" outlineLevel="0" collapsed="false">
      <c r="D84" s="45"/>
      <c r="Y84" s="49"/>
    </row>
    <row r="85" customFormat="false" ht="12.75" hidden="false" customHeight="true" outlineLevel="0" collapsed="false">
      <c r="D85" s="45"/>
      <c r="Y85" s="49"/>
    </row>
    <row r="86" customFormat="false" ht="12.75" hidden="false" customHeight="true" outlineLevel="0" collapsed="false">
      <c r="D86" s="45"/>
      <c r="Y86" s="49"/>
    </row>
    <row r="87" customFormat="false" ht="12.75" hidden="false" customHeight="true" outlineLevel="0" collapsed="false">
      <c r="D87" s="45"/>
      <c r="Y87" s="49"/>
    </row>
    <row r="88" customFormat="false" ht="12.75" hidden="false" customHeight="true" outlineLevel="0" collapsed="false">
      <c r="D88" s="45"/>
      <c r="Y88" s="49"/>
    </row>
    <row r="89" customFormat="false" ht="12.75" hidden="false" customHeight="true" outlineLevel="0" collapsed="false">
      <c r="D89" s="45"/>
      <c r="Y89" s="49"/>
    </row>
    <row r="90" customFormat="false" ht="12.75" hidden="false" customHeight="true" outlineLevel="0" collapsed="false">
      <c r="D90" s="45"/>
      <c r="Y90" s="49"/>
    </row>
    <row r="91" customFormat="false" ht="12.75" hidden="false" customHeight="true" outlineLevel="0" collapsed="false">
      <c r="D91" s="45"/>
      <c r="Y91" s="49"/>
    </row>
    <row r="92" customFormat="false" ht="12.75" hidden="false" customHeight="true" outlineLevel="0" collapsed="false">
      <c r="D92" s="45"/>
      <c r="Y92" s="49"/>
    </row>
    <row r="93" customFormat="false" ht="12.75" hidden="false" customHeight="true" outlineLevel="0" collapsed="false">
      <c r="D93" s="45"/>
      <c r="Y93" s="49"/>
    </row>
    <row r="94" customFormat="false" ht="12.75" hidden="false" customHeight="true" outlineLevel="0" collapsed="false">
      <c r="D94" s="45"/>
      <c r="Y94" s="49"/>
    </row>
    <row r="95" customFormat="false" ht="12.75" hidden="false" customHeight="true" outlineLevel="0" collapsed="false">
      <c r="D95" s="45"/>
      <c r="Y95" s="49"/>
    </row>
    <row r="96" customFormat="false" ht="12.75" hidden="false" customHeight="true" outlineLevel="0" collapsed="false">
      <c r="D96" s="45"/>
      <c r="Y96" s="49"/>
    </row>
    <row r="97" customFormat="false" ht="12.75" hidden="false" customHeight="true" outlineLevel="0" collapsed="false">
      <c r="D97" s="45"/>
      <c r="Y97" s="49"/>
    </row>
    <row r="98" customFormat="false" ht="12.75" hidden="false" customHeight="true" outlineLevel="0" collapsed="false">
      <c r="D98" s="45"/>
      <c r="Y98" s="49"/>
    </row>
    <row r="99" customFormat="false" ht="12.75" hidden="false" customHeight="true" outlineLevel="0" collapsed="false">
      <c r="D99" s="45"/>
      <c r="Y99" s="49"/>
    </row>
    <row r="100" customFormat="false" ht="12.75" hidden="false" customHeight="true" outlineLevel="0" collapsed="false">
      <c r="D100" s="45"/>
      <c r="Y100" s="49"/>
    </row>
    <row r="101" customFormat="false" ht="12.75" hidden="false" customHeight="true" outlineLevel="0" collapsed="false">
      <c r="D101" s="45"/>
      <c r="Y101" s="49"/>
    </row>
    <row r="102" customFormat="false" ht="12.75" hidden="false" customHeight="true" outlineLevel="0" collapsed="false">
      <c r="D102" s="45"/>
      <c r="Y102" s="49"/>
    </row>
    <row r="103" customFormat="false" ht="12.75" hidden="false" customHeight="true" outlineLevel="0" collapsed="false">
      <c r="D103" s="45"/>
      <c r="Y103" s="49"/>
    </row>
    <row r="104" customFormat="false" ht="12.75" hidden="false" customHeight="true" outlineLevel="0" collapsed="false">
      <c r="D104" s="45"/>
      <c r="Y104" s="49"/>
    </row>
    <row r="105" customFormat="false" ht="12.75" hidden="false" customHeight="true" outlineLevel="0" collapsed="false">
      <c r="D105" s="45"/>
      <c r="Y105" s="49"/>
    </row>
    <row r="106" customFormat="false" ht="12.75" hidden="false" customHeight="true" outlineLevel="0" collapsed="false">
      <c r="D106" s="45"/>
      <c r="Y106" s="49"/>
    </row>
    <row r="107" customFormat="false" ht="12.75" hidden="false" customHeight="true" outlineLevel="0" collapsed="false">
      <c r="D107" s="45"/>
      <c r="Y107" s="49"/>
    </row>
    <row r="108" customFormat="false" ht="12.75" hidden="false" customHeight="true" outlineLevel="0" collapsed="false">
      <c r="D108" s="45"/>
      <c r="Y108" s="49"/>
    </row>
    <row r="109" customFormat="false" ht="12.75" hidden="false" customHeight="true" outlineLevel="0" collapsed="false">
      <c r="D109" s="45"/>
      <c r="Y109" s="49"/>
    </row>
    <row r="110" customFormat="false" ht="12.75" hidden="false" customHeight="true" outlineLevel="0" collapsed="false">
      <c r="D110" s="45"/>
      <c r="Y110" s="49"/>
    </row>
    <row r="111" customFormat="false" ht="12.75" hidden="false" customHeight="true" outlineLevel="0" collapsed="false">
      <c r="D111" s="45"/>
      <c r="Y111" s="49"/>
    </row>
    <row r="112" customFormat="false" ht="12.75" hidden="false" customHeight="true" outlineLevel="0" collapsed="false">
      <c r="D112" s="45"/>
      <c r="Y112" s="49"/>
    </row>
    <row r="113" customFormat="false" ht="12.75" hidden="false" customHeight="true" outlineLevel="0" collapsed="false">
      <c r="D113" s="45"/>
      <c r="Y113" s="49"/>
    </row>
    <row r="114" customFormat="false" ht="12.75" hidden="false" customHeight="true" outlineLevel="0" collapsed="false">
      <c r="D114" s="45"/>
      <c r="Y114" s="49"/>
    </row>
    <row r="115" customFormat="false" ht="12.75" hidden="false" customHeight="true" outlineLevel="0" collapsed="false">
      <c r="D115" s="45"/>
      <c r="Y115" s="49"/>
    </row>
    <row r="116" customFormat="false" ht="12.75" hidden="false" customHeight="true" outlineLevel="0" collapsed="false">
      <c r="D116" s="45"/>
      <c r="Y116" s="49"/>
    </row>
    <row r="117" customFormat="false" ht="12.75" hidden="false" customHeight="true" outlineLevel="0" collapsed="false">
      <c r="D117" s="45"/>
      <c r="Y117" s="49"/>
    </row>
    <row r="118" customFormat="false" ht="12.75" hidden="false" customHeight="true" outlineLevel="0" collapsed="false">
      <c r="D118" s="45"/>
      <c r="Y118" s="49"/>
    </row>
    <row r="119" customFormat="false" ht="12.75" hidden="false" customHeight="true" outlineLevel="0" collapsed="false">
      <c r="D119" s="45"/>
      <c r="Y119" s="49"/>
    </row>
    <row r="120" customFormat="false" ht="12.75" hidden="false" customHeight="true" outlineLevel="0" collapsed="false">
      <c r="D120" s="45"/>
      <c r="Y120" s="49"/>
    </row>
    <row r="121" customFormat="false" ht="12.75" hidden="false" customHeight="true" outlineLevel="0" collapsed="false">
      <c r="D121" s="45"/>
      <c r="Y121" s="49"/>
    </row>
    <row r="122" customFormat="false" ht="12.75" hidden="false" customHeight="true" outlineLevel="0" collapsed="false">
      <c r="D122" s="45"/>
      <c r="Y122" s="49"/>
    </row>
    <row r="123" customFormat="false" ht="12.75" hidden="false" customHeight="true" outlineLevel="0" collapsed="false">
      <c r="D123" s="45"/>
      <c r="Y123" s="49"/>
    </row>
    <row r="124" customFormat="false" ht="12.75" hidden="false" customHeight="true" outlineLevel="0" collapsed="false">
      <c r="D124" s="45"/>
      <c r="Y124" s="49"/>
    </row>
    <row r="125" customFormat="false" ht="12.75" hidden="false" customHeight="true" outlineLevel="0" collapsed="false">
      <c r="D125" s="45"/>
      <c r="Y125" s="49"/>
    </row>
    <row r="126" customFormat="false" ht="12.75" hidden="false" customHeight="true" outlineLevel="0" collapsed="false">
      <c r="D126" s="45"/>
      <c r="Y126" s="49"/>
    </row>
    <row r="127" customFormat="false" ht="12.75" hidden="false" customHeight="true" outlineLevel="0" collapsed="false">
      <c r="D127" s="45"/>
      <c r="Y127" s="49"/>
    </row>
    <row r="128" customFormat="false" ht="12.75" hidden="false" customHeight="true" outlineLevel="0" collapsed="false">
      <c r="D128" s="45"/>
      <c r="Y128" s="49"/>
    </row>
    <row r="129" customFormat="false" ht="12.75" hidden="false" customHeight="true" outlineLevel="0" collapsed="false">
      <c r="D129" s="45"/>
      <c r="Y129" s="49"/>
    </row>
    <row r="130" customFormat="false" ht="12.75" hidden="false" customHeight="true" outlineLevel="0" collapsed="false">
      <c r="D130" s="45"/>
      <c r="Y130" s="49"/>
    </row>
    <row r="131" customFormat="false" ht="12.75" hidden="false" customHeight="true" outlineLevel="0" collapsed="false">
      <c r="D131" s="45"/>
      <c r="Y131" s="49"/>
    </row>
    <row r="132" customFormat="false" ht="12.75" hidden="false" customHeight="true" outlineLevel="0" collapsed="false">
      <c r="D132" s="45"/>
      <c r="Y132" s="49"/>
    </row>
    <row r="133" customFormat="false" ht="12.75" hidden="false" customHeight="true" outlineLevel="0" collapsed="false">
      <c r="D133" s="45"/>
      <c r="Y133" s="49"/>
    </row>
    <row r="134" customFormat="false" ht="12.75" hidden="false" customHeight="true" outlineLevel="0" collapsed="false">
      <c r="D134" s="45"/>
      <c r="Y134" s="49"/>
    </row>
    <row r="135" customFormat="false" ht="12.75" hidden="false" customHeight="true" outlineLevel="0" collapsed="false">
      <c r="D135" s="45"/>
      <c r="Y135" s="49"/>
    </row>
    <row r="136" customFormat="false" ht="12.75" hidden="false" customHeight="true" outlineLevel="0" collapsed="false">
      <c r="D136" s="45"/>
      <c r="Y136" s="49"/>
    </row>
    <row r="137" customFormat="false" ht="12.75" hidden="false" customHeight="true" outlineLevel="0" collapsed="false">
      <c r="D137" s="45"/>
      <c r="Y137" s="49"/>
    </row>
    <row r="138" customFormat="false" ht="12.75" hidden="false" customHeight="true" outlineLevel="0" collapsed="false">
      <c r="D138" s="45"/>
      <c r="Y138" s="49"/>
    </row>
    <row r="139" customFormat="false" ht="12.75" hidden="false" customHeight="true" outlineLevel="0" collapsed="false">
      <c r="D139" s="45"/>
      <c r="Y139" s="49"/>
    </row>
    <row r="140" customFormat="false" ht="12.75" hidden="false" customHeight="true" outlineLevel="0" collapsed="false">
      <c r="D140" s="45"/>
      <c r="Y140" s="49"/>
    </row>
    <row r="141" customFormat="false" ht="12.75" hidden="false" customHeight="true" outlineLevel="0" collapsed="false">
      <c r="D141" s="45"/>
      <c r="Y141" s="49"/>
    </row>
    <row r="142" customFormat="false" ht="12.75" hidden="false" customHeight="true" outlineLevel="0" collapsed="false">
      <c r="D142" s="45"/>
      <c r="Y142" s="49"/>
    </row>
    <row r="143" customFormat="false" ht="12.75" hidden="false" customHeight="true" outlineLevel="0" collapsed="false">
      <c r="D143" s="45"/>
      <c r="Y143" s="49"/>
    </row>
    <row r="144" customFormat="false" ht="12.75" hidden="false" customHeight="true" outlineLevel="0" collapsed="false">
      <c r="D144" s="45"/>
      <c r="Y144" s="49"/>
    </row>
    <row r="145" customFormat="false" ht="12.75" hidden="false" customHeight="true" outlineLevel="0" collapsed="false">
      <c r="D145" s="45"/>
      <c r="Y145" s="49"/>
    </row>
    <row r="146" customFormat="false" ht="12.75" hidden="false" customHeight="true" outlineLevel="0" collapsed="false">
      <c r="D146" s="45"/>
      <c r="Y146" s="49"/>
    </row>
    <row r="147" customFormat="false" ht="12.75" hidden="false" customHeight="true" outlineLevel="0" collapsed="false">
      <c r="D147" s="45"/>
      <c r="Y147" s="49"/>
    </row>
    <row r="148" customFormat="false" ht="12.75" hidden="false" customHeight="true" outlineLevel="0" collapsed="false">
      <c r="D148" s="45"/>
      <c r="Y148" s="49"/>
    </row>
    <row r="149" customFormat="false" ht="12.75" hidden="false" customHeight="true" outlineLevel="0" collapsed="false">
      <c r="D149" s="45"/>
      <c r="Y149" s="49"/>
    </row>
    <row r="150" customFormat="false" ht="12.75" hidden="false" customHeight="true" outlineLevel="0" collapsed="false">
      <c r="D150" s="45"/>
      <c r="Y150" s="49"/>
    </row>
    <row r="151" customFormat="false" ht="12.75" hidden="false" customHeight="true" outlineLevel="0" collapsed="false">
      <c r="D151" s="45"/>
      <c r="Y151" s="49"/>
    </row>
    <row r="152" customFormat="false" ht="12.75" hidden="false" customHeight="true" outlineLevel="0" collapsed="false">
      <c r="D152" s="45"/>
      <c r="Y152" s="49"/>
    </row>
    <row r="153" customFormat="false" ht="12.75" hidden="false" customHeight="true" outlineLevel="0" collapsed="false">
      <c r="D153" s="45"/>
      <c r="Y153" s="49"/>
    </row>
    <row r="154" customFormat="false" ht="12.75" hidden="false" customHeight="true" outlineLevel="0" collapsed="false">
      <c r="D154" s="45"/>
      <c r="Y154" s="49"/>
    </row>
    <row r="155" customFormat="false" ht="12.75" hidden="false" customHeight="true" outlineLevel="0" collapsed="false">
      <c r="D155" s="45"/>
      <c r="Y155" s="49"/>
    </row>
    <row r="156" customFormat="false" ht="12.75" hidden="false" customHeight="true" outlineLevel="0" collapsed="false">
      <c r="D156" s="45"/>
      <c r="Y156" s="49"/>
    </row>
    <row r="157" customFormat="false" ht="12.75" hidden="false" customHeight="true" outlineLevel="0" collapsed="false">
      <c r="D157" s="45"/>
      <c r="Y157" s="49"/>
    </row>
    <row r="158" customFormat="false" ht="12.75" hidden="false" customHeight="true" outlineLevel="0" collapsed="false">
      <c r="D158" s="45"/>
      <c r="Y158" s="49"/>
    </row>
    <row r="159" customFormat="false" ht="12.75" hidden="false" customHeight="true" outlineLevel="0" collapsed="false">
      <c r="D159" s="45"/>
      <c r="Y159" s="49"/>
    </row>
    <row r="160" customFormat="false" ht="12.75" hidden="false" customHeight="true" outlineLevel="0" collapsed="false">
      <c r="D160" s="45"/>
      <c r="Y160" s="49"/>
    </row>
    <row r="161" customFormat="false" ht="12.75" hidden="false" customHeight="true" outlineLevel="0" collapsed="false">
      <c r="D161" s="45"/>
      <c r="Y161" s="49"/>
    </row>
    <row r="162" customFormat="false" ht="12.75" hidden="false" customHeight="true" outlineLevel="0" collapsed="false">
      <c r="D162" s="45"/>
      <c r="Y162" s="49"/>
    </row>
    <row r="163" customFormat="false" ht="12.75" hidden="false" customHeight="true" outlineLevel="0" collapsed="false">
      <c r="D163" s="45"/>
      <c r="Y163" s="49"/>
    </row>
    <row r="164" customFormat="false" ht="12.75" hidden="false" customHeight="true" outlineLevel="0" collapsed="false">
      <c r="D164" s="45"/>
      <c r="Y164" s="49"/>
    </row>
    <row r="165" customFormat="false" ht="12.75" hidden="false" customHeight="true" outlineLevel="0" collapsed="false">
      <c r="D165" s="45"/>
      <c r="Y165" s="49"/>
    </row>
    <row r="166" customFormat="false" ht="12.75" hidden="false" customHeight="true" outlineLevel="0" collapsed="false">
      <c r="D166" s="45"/>
      <c r="Y166" s="49"/>
    </row>
    <row r="167" customFormat="false" ht="12.75" hidden="false" customHeight="true" outlineLevel="0" collapsed="false">
      <c r="D167" s="45"/>
      <c r="Y167" s="49"/>
    </row>
    <row r="168" customFormat="false" ht="12.75" hidden="false" customHeight="true" outlineLevel="0" collapsed="false">
      <c r="D168" s="45"/>
      <c r="Y168" s="49"/>
    </row>
    <row r="169" customFormat="false" ht="12.75" hidden="false" customHeight="true" outlineLevel="0" collapsed="false">
      <c r="D169" s="45"/>
      <c r="Y169" s="49"/>
    </row>
    <row r="170" customFormat="false" ht="12.75" hidden="false" customHeight="true" outlineLevel="0" collapsed="false">
      <c r="D170" s="45"/>
      <c r="Y170" s="49"/>
    </row>
    <row r="171" customFormat="false" ht="12.75" hidden="false" customHeight="true" outlineLevel="0" collapsed="false">
      <c r="D171" s="45"/>
      <c r="Y171" s="49"/>
    </row>
    <row r="172" customFormat="false" ht="12.75" hidden="false" customHeight="true" outlineLevel="0" collapsed="false">
      <c r="D172" s="45"/>
      <c r="Y172" s="49"/>
    </row>
    <row r="173" customFormat="false" ht="12.75" hidden="false" customHeight="true" outlineLevel="0" collapsed="false">
      <c r="D173" s="45"/>
      <c r="Y173" s="49"/>
    </row>
    <row r="174" customFormat="false" ht="12.75" hidden="false" customHeight="true" outlineLevel="0" collapsed="false">
      <c r="D174" s="45"/>
      <c r="Y174" s="49"/>
    </row>
    <row r="175" customFormat="false" ht="12.75" hidden="false" customHeight="true" outlineLevel="0" collapsed="false">
      <c r="D175" s="45"/>
      <c r="Y175" s="49"/>
    </row>
    <row r="176" customFormat="false" ht="12.75" hidden="false" customHeight="true" outlineLevel="0" collapsed="false">
      <c r="D176" s="45"/>
      <c r="Y176" s="49"/>
    </row>
    <row r="177" customFormat="false" ht="12.75" hidden="false" customHeight="true" outlineLevel="0" collapsed="false">
      <c r="D177" s="45"/>
      <c r="Y177" s="49"/>
    </row>
    <row r="178" customFormat="false" ht="12.75" hidden="false" customHeight="true" outlineLevel="0" collapsed="false">
      <c r="D178" s="45"/>
      <c r="Y178" s="49"/>
    </row>
    <row r="179" customFormat="false" ht="12.75" hidden="false" customHeight="true" outlineLevel="0" collapsed="false">
      <c r="D179" s="45"/>
      <c r="Y179" s="49"/>
    </row>
    <row r="180" customFormat="false" ht="12.75" hidden="false" customHeight="true" outlineLevel="0" collapsed="false">
      <c r="D180" s="45"/>
      <c r="Y180" s="49"/>
    </row>
    <row r="181" customFormat="false" ht="12.75" hidden="false" customHeight="true" outlineLevel="0" collapsed="false">
      <c r="D181" s="45"/>
      <c r="Y181" s="49"/>
    </row>
    <row r="182" customFormat="false" ht="12.75" hidden="false" customHeight="true" outlineLevel="0" collapsed="false">
      <c r="D182" s="45"/>
      <c r="Y182" s="49"/>
    </row>
    <row r="183" customFormat="false" ht="12.75" hidden="false" customHeight="true" outlineLevel="0" collapsed="false">
      <c r="D183" s="45"/>
      <c r="Y183" s="49"/>
    </row>
    <row r="184" customFormat="false" ht="12.75" hidden="false" customHeight="true" outlineLevel="0" collapsed="false">
      <c r="D184" s="45"/>
      <c r="Y184" s="49"/>
    </row>
    <row r="185" customFormat="false" ht="12.75" hidden="false" customHeight="true" outlineLevel="0" collapsed="false">
      <c r="D185" s="45"/>
      <c r="Y185" s="49"/>
    </row>
    <row r="186" customFormat="false" ht="12.75" hidden="false" customHeight="true" outlineLevel="0" collapsed="false">
      <c r="D186" s="45"/>
      <c r="Y186" s="49"/>
    </row>
    <row r="187" customFormat="false" ht="12.75" hidden="false" customHeight="true" outlineLevel="0" collapsed="false">
      <c r="D187" s="45"/>
      <c r="Y187" s="49"/>
    </row>
    <row r="188" customFormat="false" ht="12.75" hidden="false" customHeight="true" outlineLevel="0" collapsed="false">
      <c r="D188" s="45"/>
      <c r="Y188" s="49"/>
    </row>
    <row r="189" customFormat="false" ht="12.75" hidden="false" customHeight="true" outlineLevel="0" collapsed="false">
      <c r="D189" s="45"/>
      <c r="Y189" s="49"/>
    </row>
    <row r="190" customFormat="false" ht="12.75" hidden="false" customHeight="true" outlineLevel="0" collapsed="false">
      <c r="D190" s="45"/>
      <c r="Y190" s="49"/>
    </row>
    <row r="191" customFormat="false" ht="12.75" hidden="false" customHeight="true" outlineLevel="0" collapsed="false">
      <c r="D191" s="45"/>
      <c r="Y191" s="49"/>
    </row>
    <row r="192" customFormat="false" ht="12.75" hidden="false" customHeight="true" outlineLevel="0" collapsed="false">
      <c r="D192" s="45"/>
      <c r="Y192" s="49"/>
    </row>
    <row r="193" customFormat="false" ht="12.75" hidden="false" customHeight="true" outlineLevel="0" collapsed="false">
      <c r="D193" s="45"/>
      <c r="Y193" s="49"/>
    </row>
    <row r="194" customFormat="false" ht="12.75" hidden="false" customHeight="true" outlineLevel="0" collapsed="false">
      <c r="D194" s="45"/>
      <c r="Y194" s="49"/>
    </row>
    <row r="195" customFormat="false" ht="12.75" hidden="false" customHeight="true" outlineLevel="0" collapsed="false">
      <c r="D195" s="45"/>
      <c r="Y195" s="49"/>
    </row>
    <row r="196" customFormat="false" ht="12.75" hidden="false" customHeight="true" outlineLevel="0" collapsed="false">
      <c r="D196" s="45"/>
      <c r="Y196" s="49"/>
    </row>
    <row r="197" customFormat="false" ht="12.75" hidden="false" customHeight="true" outlineLevel="0" collapsed="false">
      <c r="D197" s="45"/>
      <c r="Y197" s="49"/>
    </row>
    <row r="198" customFormat="false" ht="12.75" hidden="false" customHeight="true" outlineLevel="0" collapsed="false">
      <c r="D198" s="45"/>
      <c r="Y198" s="49"/>
    </row>
    <row r="199" customFormat="false" ht="12.75" hidden="false" customHeight="true" outlineLevel="0" collapsed="false">
      <c r="D199" s="45"/>
      <c r="Y199" s="49"/>
    </row>
    <row r="200" customFormat="false" ht="12.75" hidden="false" customHeight="true" outlineLevel="0" collapsed="false">
      <c r="D200" s="45"/>
      <c r="Y200" s="49"/>
    </row>
    <row r="201" customFormat="false" ht="12.75" hidden="false" customHeight="true" outlineLevel="0" collapsed="false">
      <c r="D201" s="45"/>
      <c r="Y201" s="49"/>
    </row>
    <row r="202" customFormat="false" ht="12.75" hidden="false" customHeight="true" outlineLevel="0" collapsed="false">
      <c r="D202" s="45"/>
      <c r="Y202" s="49"/>
    </row>
    <row r="203" customFormat="false" ht="12.75" hidden="false" customHeight="true" outlineLevel="0" collapsed="false">
      <c r="D203" s="45"/>
      <c r="Y203" s="49"/>
    </row>
    <row r="204" customFormat="false" ht="12.75" hidden="false" customHeight="true" outlineLevel="0" collapsed="false">
      <c r="D204" s="45"/>
      <c r="Y204" s="49"/>
    </row>
    <row r="205" customFormat="false" ht="12.75" hidden="false" customHeight="true" outlineLevel="0" collapsed="false">
      <c r="D205" s="45"/>
      <c r="Y205" s="49"/>
    </row>
    <row r="206" customFormat="false" ht="12.75" hidden="false" customHeight="true" outlineLevel="0" collapsed="false">
      <c r="D206" s="45"/>
      <c r="Y206" s="49"/>
    </row>
    <row r="207" customFormat="false" ht="12.75" hidden="false" customHeight="true" outlineLevel="0" collapsed="false">
      <c r="D207" s="45"/>
      <c r="Y207" s="49"/>
    </row>
    <row r="208" customFormat="false" ht="12.75" hidden="false" customHeight="true" outlineLevel="0" collapsed="false">
      <c r="D208" s="45"/>
      <c r="Y208" s="49"/>
    </row>
    <row r="209" customFormat="false" ht="12.75" hidden="false" customHeight="true" outlineLevel="0" collapsed="false">
      <c r="D209" s="45"/>
      <c r="Y209" s="49"/>
    </row>
    <row r="210" customFormat="false" ht="12.75" hidden="false" customHeight="true" outlineLevel="0" collapsed="false">
      <c r="D210" s="45"/>
      <c r="Y210" s="49"/>
    </row>
    <row r="211" customFormat="false" ht="12.75" hidden="false" customHeight="true" outlineLevel="0" collapsed="false">
      <c r="D211" s="45"/>
      <c r="Y211" s="49"/>
    </row>
    <row r="212" customFormat="false" ht="12.75" hidden="false" customHeight="true" outlineLevel="0" collapsed="false">
      <c r="D212" s="45"/>
      <c r="Y212" s="49"/>
    </row>
    <row r="213" customFormat="false" ht="12.75" hidden="false" customHeight="true" outlineLevel="0" collapsed="false">
      <c r="D213" s="45"/>
      <c r="Y213" s="49"/>
    </row>
    <row r="214" customFormat="false" ht="12.75" hidden="false" customHeight="true" outlineLevel="0" collapsed="false">
      <c r="D214" s="45"/>
      <c r="Y214" s="49"/>
    </row>
    <row r="215" customFormat="false" ht="12.75" hidden="false" customHeight="true" outlineLevel="0" collapsed="false">
      <c r="D215" s="45"/>
      <c r="Y215" s="49"/>
    </row>
    <row r="216" customFormat="false" ht="12.75" hidden="false" customHeight="true" outlineLevel="0" collapsed="false">
      <c r="D216" s="45"/>
      <c r="Y216" s="49"/>
    </row>
    <row r="217" customFormat="false" ht="12.75" hidden="false" customHeight="true" outlineLevel="0" collapsed="false">
      <c r="D217" s="45"/>
      <c r="Y217" s="49"/>
    </row>
    <row r="218" customFormat="false" ht="12.75" hidden="false" customHeight="true" outlineLevel="0" collapsed="false">
      <c r="D218" s="45"/>
      <c r="Y218" s="49"/>
    </row>
    <row r="219" customFormat="false" ht="12.75" hidden="false" customHeight="true" outlineLevel="0" collapsed="false">
      <c r="D219" s="45"/>
      <c r="Y219" s="49"/>
    </row>
    <row r="220" customFormat="false" ht="12.75" hidden="false" customHeight="true" outlineLevel="0" collapsed="false">
      <c r="D220" s="45"/>
      <c r="Y220" s="49"/>
    </row>
    <row r="221" customFormat="false" ht="12.75" hidden="false" customHeight="true" outlineLevel="0" collapsed="false">
      <c r="D221" s="45"/>
      <c r="Y221" s="49"/>
    </row>
    <row r="222" customFormat="false" ht="12.75" hidden="false" customHeight="true" outlineLevel="0" collapsed="false">
      <c r="D222" s="45"/>
      <c r="Y222" s="49"/>
    </row>
    <row r="223" customFormat="false" ht="12.75" hidden="false" customHeight="true" outlineLevel="0" collapsed="false">
      <c r="D223" s="45"/>
      <c r="Y223" s="49"/>
    </row>
    <row r="224" customFormat="false" ht="12.75" hidden="false" customHeight="true" outlineLevel="0" collapsed="false">
      <c r="D224" s="45"/>
      <c r="Y224" s="49"/>
    </row>
    <row r="225" customFormat="false" ht="12.75" hidden="false" customHeight="true" outlineLevel="0" collapsed="false">
      <c r="D225" s="45"/>
      <c r="Y225" s="49"/>
    </row>
    <row r="226" customFormat="false" ht="12.75" hidden="false" customHeight="true" outlineLevel="0" collapsed="false">
      <c r="D226" s="45"/>
      <c r="Y226" s="49"/>
    </row>
    <row r="227" customFormat="false" ht="12.75" hidden="false" customHeight="true" outlineLevel="0" collapsed="false">
      <c r="D227" s="45"/>
      <c r="Y227" s="49"/>
    </row>
    <row r="228" customFormat="false" ht="12.75" hidden="false" customHeight="true" outlineLevel="0" collapsed="false">
      <c r="D228" s="45"/>
      <c r="Y228" s="49"/>
    </row>
    <row r="229" customFormat="false" ht="12.75" hidden="false" customHeight="true" outlineLevel="0" collapsed="false">
      <c r="D229" s="45"/>
      <c r="Y229" s="49"/>
    </row>
    <row r="230" customFormat="false" ht="12.75" hidden="false" customHeight="true" outlineLevel="0" collapsed="false">
      <c r="D230" s="45"/>
      <c r="Y230" s="49"/>
    </row>
    <row r="231" customFormat="false" ht="12.75" hidden="false" customHeight="true" outlineLevel="0" collapsed="false">
      <c r="D231" s="45"/>
      <c r="Y231" s="49"/>
    </row>
    <row r="232" customFormat="false" ht="12.75" hidden="false" customHeight="true" outlineLevel="0" collapsed="false">
      <c r="D232" s="45"/>
      <c r="Y232" s="49"/>
    </row>
    <row r="233" customFormat="false" ht="12.75" hidden="false" customHeight="true" outlineLevel="0" collapsed="false">
      <c r="D233" s="45"/>
      <c r="Y233" s="49"/>
    </row>
    <row r="234" customFormat="false" ht="12.75" hidden="false" customHeight="true" outlineLevel="0" collapsed="false">
      <c r="D234" s="45"/>
      <c r="Y234" s="49"/>
    </row>
    <row r="235" customFormat="false" ht="12.75" hidden="false" customHeight="true" outlineLevel="0" collapsed="false">
      <c r="D235" s="45"/>
      <c r="Y235" s="49"/>
    </row>
    <row r="236" customFormat="false" ht="12.75" hidden="false" customHeight="true" outlineLevel="0" collapsed="false">
      <c r="D236" s="45"/>
      <c r="Y236" s="49"/>
    </row>
    <row r="237" customFormat="false" ht="12.75" hidden="false" customHeight="true" outlineLevel="0" collapsed="false">
      <c r="D237" s="45"/>
      <c r="Y237" s="49"/>
    </row>
    <row r="238" customFormat="false" ht="12.75" hidden="false" customHeight="true" outlineLevel="0" collapsed="false">
      <c r="D238" s="45"/>
      <c r="Y238" s="49"/>
    </row>
    <row r="239" customFormat="false" ht="12.75" hidden="false" customHeight="true" outlineLevel="0" collapsed="false">
      <c r="D239" s="45"/>
      <c r="Y239" s="49"/>
    </row>
    <row r="240" customFormat="false" ht="12.75" hidden="false" customHeight="true" outlineLevel="0" collapsed="false">
      <c r="D240" s="45"/>
      <c r="Y240" s="49"/>
    </row>
    <row r="241" customFormat="false" ht="12.75" hidden="false" customHeight="true" outlineLevel="0" collapsed="false">
      <c r="D241" s="45"/>
      <c r="Y241" s="49"/>
    </row>
    <row r="242" customFormat="false" ht="12.75" hidden="false" customHeight="true" outlineLevel="0" collapsed="false">
      <c r="D242" s="45"/>
      <c r="Y242" s="49"/>
    </row>
    <row r="243" customFormat="false" ht="12.75" hidden="false" customHeight="true" outlineLevel="0" collapsed="false">
      <c r="D243" s="45"/>
      <c r="Y243" s="49"/>
    </row>
    <row r="244" customFormat="false" ht="12.75" hidden="false" customHeight="true" outlineLevel="0" collapsed="false">
      <c r="D244" s="45"/>
      <c r="Y244" s="49"/>
    </row>
    <row r="245" customFormat="false" ht="12.75" hidden="false" customHeight="true" outlineLevel="0" collapsed="false">
      <c r="D245" s="45"/>
      <c r="Y245" s="49"/>
    </row>
    <row r="246" customFormat="false" ht="12.75" hidden="false" customHeight="true" outlineLevel="0" collapsed="false">
      <c r="D246" s="45"/>
      <c r="Y246" s="49"/>
    </row>
    <row r="247" customFormat="false" ht="12.75" hidden="false" customHeight="true" outlineLevel="0" collapsed="false">
      <c r="D247" s="45"/>
      <c r="Y247" s="49"/>
    </row>
    <row r="248" customFormat="false" ht="12.75" hidden="false" customHeight="true" outlineLevel="0" collapsed="false">
      <c r="D248" s="45"/>
      <c r="Y248" s="49"/>
    </row>
    <row r="249" customFormat="false" ht="12.75" hidden="false" customHeight="true" outlineLevel="0" collapsed="false">
      <c r="D249" s="45"/>
      <c r="Y249" s="49"/>
    </row>
    <row r="250" customFormat="false" ht="12.75" hidden="false" customHeight="true" outlineLevel="0" collapsed="false">
      <c r="D250" s="45"/>
      <c r="Y250" s="49"/>
    </row>
    <row r="251" customFormat="false" ht="12.75" hidden="false" customHeight="true" outlineLevel="0" collapsed="false">
      <c r="D251" s="45"/>
      <c r="Y251" s="49"/>
    </row>
    <row r="252" customFormat="false" ht="12.75" hidden="false" customHeight="true" outlineLevel="0" collapsed="false">
      <c r="D252" s="45"/>
      <c r="Y252" s="49"/>
    </row>
    <row r="253" customFormat="false" ht="12.75" hidden="false" customHeight="true" outlineLevel="0" collapsed="false">
      <c r="D253" s="45"/>
      <c r="Y253" s="49"/>
    </row>
    <row r="254" customFormat="false" ht="12.75" hidden="false" customHeight="true" outlineLevel="0" collapsed="false">
      <c r="D254" s="45"/>
      <c r="Y254" s="49"/>
    </row>
    <row r="255" customFormat="false" ht="12.75" hidden="false" customHeight="true" outlineLevel="0" collapsed="false">
      <c r="D255" s="45"/>
      <c r="Y255" s="49"/>
    </row>
    <row r="256" customFormat="false" ht="12.75" hidden="false" customHeight="true" outlineLevel="0" collapsed="false">
      <c r="D256" s="45"/>
      <c r="Y256" s="49"/>
    </row>
    <row r="257" customFormat="false" ht="12.75" hidden="false" customHeight="true" outlineLevel="0" collapsed="false">
      <c r="D257" s="45"/>
      <c r="Y257" s="49"/>
    </row>
    <row r="258" customFormat="false" ht="12.75" hidden="false" customHeight="true" outlineLevel="0" collapsed="false">
      <c r="D258" s="45"/>
      <c r="Y258" s="49"/>
    </row>
    <row r="259" customFormat="false" ht="12.75" hidden="false" customHeight="true" outlineLevel="0" collapsed="false">
      <c r="D259" s="45"/>
      <c r="Y259" s="49"/>
    </row>
    <row r="260" customFormat="false" ht="12.75" hidden="false" customHeight="true" outlineLevel="0" collapsed="false">
      <c r="D260" s="45"/>
      <c r="Y260" s="49"/>
    </row>
    <row r="261" customFormat="false" ht="12.75" hidden="false" customHeight="true" outlineLevel="0" collapsed="false">
      <c r="D261" s="45"/>
      <c r="Y261" s="49"/>
    </row>
    <row r="262" customFormat="false" ht="12.75" hidden="false" customHeight="true" outlineLevel="0" collapsed="false">
      <c r="D262" s="45"/>
      <c r="Y262" s="49"/>
    </row>
    <row r="263" customFormat="false" ht="12.75" hidden="false" customHeight="true" outlineLevel="0" collapsed="false">
      <c r="D263" s="45"/>
      <c r="Y263" s="49"/>
    </row>
    <row r="264" customFormat="false" ht="12.75" hidden="false" customHeight="true" outlineLevel="0" collapsed="false">
      <c r="D264" s="45"/>
      <c r="Y264" s="49"/>
    </row>
    <row r="265" customFormat="false" ht="12.75" hidden="false" customHeight="true" outlineLevel="0" collapsed="false">
      <c r="D265" s="45"/>
      <c r="Y265" s="49"/>
    </row>
    <row r="266" customFormat="false" ht="12.75" hidden="false" customHeight="true" outlineLevel="0" collapsed="false">
      <c r="D266" s="45"/>
      <c r="Y266" s="49"/>
    </row>
    <row r="267" customFormat="false" ht="12.75" hidden="false" customHeight="true" outlineLevel="0" collapsed="false">
      <c r="D267" s="45"/>
      <c r="Y267" s="49"/>
    </row>
    <row r="268" customFormat="false" ht="12.75" hidden="false" customHeight="true" outlineLevel="0" collapsed="false">
      <c r="D268" s="45"/>
      <c r="Y268" s="49"/>
    </row>
    <row r="269" customFormat="false" ht="12.75" hidden="false" customHeight="true" outlineLevel="0" collapsed="false">
      <c r="D269" s="45"/>
      <c r="Y269" s="49"/>
    </row>
    <row r="270" customFormat="false" ht="12.75" hidden="false" customHeight="true" outlineLevel="0" collapsed="false">
      <c r="D270" s="45"/>
      <c r="Y270" s="49"/>
    </row>
    <row r="271" customFormat="false" ht="12.75" hidden="false" customHeight="true" outlineLevel="0" collapsed="false">
      <c r="D271" s="45"/>
      <c r="Y271" s="49"/>
    </row>
    <row r="272" customFormat="false" ht="12.75" hidden="false" customHeight="true" outlineLevel="0" collapsed="false">
      <c r="D272" s="45"/>
      <c r="Y272" s="49"/>
    </row>
    <row r="273" customFormat="false" ht="12.75" hidden="false" customHeight="true" outlineLevel="0" collapsed="false">
      <c r="D273" s="45"/>
      <c r="Y273" s="49"/>
    </row>
    <row r="274" customFormat="false" ht="12.75" hidden="false" customHeight="true" outlineLevel="0" collapsed="false">
      <c r="D274" s="45"/>
      <c r="Y274" s="49"/>
    </row>
    <row r="275" customFormat="false" ht="12.75" hidden="false" customHeight="true" outlineLevel="0" collapsed="false">
      <c r="D275" s="45"/>
      <c r="Y275" s="49"/>
    </row>
    <row r="276" customFormat="false" ht="12.75" hidden="false" customHeight="true" outlineLevel="0" collapsed="false">
      <c r="D276" s="45"/>
      <c r="Y276" s="49"/>
    </row>
    <row r="277" customFormat="false" ht="12.75" hidden="false" customHeight="true" outlineLevel="0" collapsed="false">
      <c r="D277" s="45"/>
      <c r="Y277" s="49"/>
    </row>
    <row r="278" customFormat="false" ht="12.75" hidden="false" customHeight="true" outlineLevel="0" collapsed="false">
      <c r="D278" s="45"/>
      <c r="Y278" s="49"/>
    </row>
    <row r="279" customFormat="false" ht="12.75" hidden="false" customHeight="true" outlineLevel="0" collapsed="false">
      <c r="D279" s="45"/>
      <c r="Y279" s="49"/>
    </row>
    <row r="280" customFormat="false" ht="12.75" hidden="false" customHeight="true" outlineLevel="0" collapsed="false">
      <c r="D280" s="45"/>
      <c r="R280" s="19" t="n">
        <v>0</v>
      </c>
      <c r="Y280" s="49"/>
    </row>
  </sheetData>
  <autoFilter ref="A2:Y79"/>
  <mergeCells count="1">
    <mergeCell ref="AC1:AF1"/>
  </mergeCells>
  <conditionalFormatting sqref="X3:X77">
    <cfRule type="cellIs" priority="2" operator="greaterThan" aboveAverage="0" equalAverage="0" bottom="0" percent="0" rank="0" text="" dxfId="0">
      <formula>1</formula>
    </cfRule>
  </conditionalFormatting>
  <conditionalFormatting sqref="M2:N2">
    <cfRule type="expression" priority="3" aboveAverage="0" equalAverage="0" bottom="0" percent="0" rank="0" text="" dxfId="1">
      <formula>AND(MONTH(M2)=MONTH(EDATE(TODAY(),0-1)),YEAR(M2)=YEAR(EDATE(TODAY(),0-1)))</formula>
    </cfRule>
  </conditionalFormatting>
  <conditionalFormatting sqref="M2:N2">
    <cfRule type="expression" priority="4" aboveAverage="0" equalAverage="0" bottom="0" percent="0" rank="0" text="" dxfId="1">
      <formula>AND(TODAY()-ROUNDDOWN(M2,0)&gt;=(WEEKDAY(TODAY())),TODAY()-ROUNDDOWN(M2,0)&lt;(WEEKDAY(TODAY())+7))</formula>
    </cfRule>
  </conditionalFormatting>
  <conditionalFormatting sqref="P3:V27">
    <cfRule type="cellIs" priority="5" operator="equal" aboveAverage="0" equalAverage="0" bottom="0" percent="0" rank="0" text="" dxfId="2">
      <formula>1</formula>
    </cfRule>
  </conditionalFormatting>
  <conditionalFormatting sqref="P28:V77">
    <cfRule type="cellIs" priority="6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2017-10-05T14:22:24Z</dcterms:created>
  <dc:creator>Dmitriy Martynov</dc:creator>
  <dc:description/>
  <dc:language>ru-RU</dc:language>
  <cp:lastModifiedBy/>
  <dcterms:modified xsi:type="dcterms:W3CDTF">2018-04-06T13:18:09Z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