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46a5a7dc683b71/Documents/HSNC/Marketing/"/>
    </mc:Choice>
  </mc:AlternateContent>
  <xr:revisionPtr revIDLastSave="4" documentId="8_{890989BC-CD0E-4C08-83E5-CE2757D36559}" xr6:coauthVersionLast="47" xr6:coauthVersionMax="47" xr10:uidLastSave="{3CF3A63D-69F9-4897-9A3E-8C895B32E17D}"/>
  <bookViews>
    <workbookView xWindow="-120" yWindow="-120" windowWidth="29040" windowHeight="15840" firstSheet="1" activeTab="8" xr2:uid="{B497A951-6A90-4C1D-ABE5-84E640CB1D18}"/>
  </bookViews>
  <sheets>
    <sheet name="Sheet1" sheetId="12" r:id="rId1"/>
    <sheet name="Churn Rate" sheetId="1" r:id="rId2"/>
    <sheet name="Moving Average" sheetId="2" r:id="rId3"/>
    <sheet name="Exponential Smoothing" sheetId="3" r:id="rId4"/>
    <sheet name="Multiple Regression" sheetId="4" r:id="rId5"/>
    <sheet name="S-Curve" sheetId="5" r:id="rId6"/>
    <sheet name="Trends &amp; Seasonality" sheetId="6" r:id="rId7"/>
    <sheet name="STP" sheetId="7" r:id="rId8"/>
    <sheet name="RFM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2" i="7"/>
  <c r="H3" i="6"/>
  <c r="I3" i="6" s="1"/>
  <c r="H4" i="6"/>
  <c r="I4" i="6" s="1"/>
  <c r="H5" i="6"/>
  <c r="I5" i="6" s="1"/>
  <c r="H6" i="6"/>
  <c r="I6" i="6" s="1"/>
  <c r="H7" i="6"/>
  <c r="I7" i="6" s="1"/>
  <c r="H8" i="6"/>
  <c r="I8" i="6" s="1"/>
  <c r="H9" i="6"/>
  <c r="I9" i="6" s="1"/>
  <c r="H10" i="6"/>
  <c r="I10" i="6" s="1"/>
  <c r="H11" i="6"/>
  <c r="I11" i="6" s="1"/>
  <c r="H12" i="6"/>
  <c r="I12" i="6" s="1"/>
  <c r="H13" i="6"/>
  <c r="I13" i="6" s="1"/>
  <c r="H14" i="6"/>
  <c r="I14" i="6" s="1"/>
  <c r="H15" i="6"/>
  <c r="I15" i="6" s="1"/>
  <c r="H16" i="6"/>
  <c r="I16" i="6" s="1"/>
  <c r="H17" i="6"/>
  <c r="I17" i="6" s="1"/>
  <c r="H18" i="6"/>
  <c r="I18" i="6" s="1"/>
  <c r="H19" i="6"/>
  <c r="I19" i="6" s="1"/>
  <c r="H20" i="6"/>
  <c r="I20" i="6" s="1"/>
  <c r="H21" i="6"/>
  <c r="I21" i="6" s="1"/>
  <c r="H22" i="6"/>
  <c r="I22" i="6" s="1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3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4" i="6"/>
  <c r="E3" i="6"/>
  <c r="L22" i="6" l="1"/>
  <c r="C3" i="3"/>
  <c r="C4" i="3"/>
  <c r="C5" i="3"/>
  <c r="C6" i="3"/>
  <c r="C7" i="3" s="1"/>
  <c r="D14" i="1"/>
  <c r="C14" i="1"/>
  <c r="B14" i="1"/>
  <c r="E14" i="1"/>
  <c r="B15" i="1" s="1"/>
  <c r="C15" i="1" s="1"/>
  <c r="D5" i="1"/>
  <c r="C5" i="1"/>
  <c r="B5" i="1"/>
  <c r="E5" i="1"/>
  <c r="B6" i="1" s="1"/>
  <c r="E4" i="1"/>
  <c r="D4" i="1"/>
  <c r="C4" i="1"/>
  <c r="B4" i="1"/>
  <c r="E3" i="1"/>
  <c r="D3" i="1"/>
  <c r="C3" i="1"/>
  <c r="B3" i="1"/>
  <c r="E2" i="1"/>
  <c r="D2" i="1"/>
  <c r="C2" i="1"/>
  <c r="D15" i="1" l="1"/>
  <c r="E15" i="1" s="1"/>
  <c r="B16" i="1" s="1"/>
  <c r="C6" i="1"/>
  <c r="D6" i="1"/>
  <c r="C16" i="1" l="1"/>
  <c r="D16" i="1"/>
  <c r="E6" i="1"/>
  <c r="B7" i="1" s="1"/>
  <c r="E16" i="1" l="1"/>
  <c r="C7" i="1"/>
  <c r="D7" i="1"/>
  <c r="E7" i="1" l="1"/>
  <c r="B8" i="1" s="1"/>
  <c r="C8" i="1" l="1"/>
  <c r="D8" i="1"/>
  <c r="E8" i="1" l="1"/>
  <c r="B9" i="1" s="1"/>
  <c r="C9" i="1" l="1"/>
  <c r="D9" i="1"/>
  <c r="E9" i="1" l="1"/>
  <c r="B10" i="1" s="1"/>
  <c r="C10" i="1" l="1"/>
  <c r="D10" i="1"/>
  <c r="E10" i="1" l="1"/>
  <c r="B11" i="1" s="1"/>
  <c r="C11" i="1" l="1"/>
  <c r="D11" i="1"/>
  <c r="E11" i="1" l="1"/>
  <c r="B12" i="1" s="1"/>
  <c r="C12" i="1" l="1"/>
  <c r="D12" i="1"/>
  <c r="E12" i="1" l="1"/>
  <c r="B13" i="1" s="1"/>
  <c r="C13" i="1" l="1"/>
  <c r="D13" i="1"/>
  <c r="E13" i="1" l="1"/>
  <c r="B2" i="1" l="1"/>
  <c r="J11" i="5" l="1"/>
  <c r="K11" i="5" s="1"/>
  <c r="L11" i="5" s="1"/>
  <c r="M11" i="5" s="1"/>
  <c r="N11" i="5" s="1"/>
  <c r="I11" i="5"/>
  <c r="H11" i="5"/>
  <c r="G11" i="5"/>
  <c r="H10" i="5"/>
  <c r="I10" i="5"/>
  <c r="J10" i="5"/>
  <c r="K10" i="5"/>
  <c r="L10" i="5"/>
  <c r="M10" i="5"/>
  <c r="N10" i="5"/>
  <c r="O10" i="5"/>
  <c r="P10" i="5" s="1"/>
  <c r="G10" i="5"/>
  <c r="O6" i="5"/>
  <c r="N5" i="5"/>
  <c r="M5" i="5"/>
  <c r="L5" i="5"/>
  <c r="K5" i="5"/>
  <c r="L4" i="5"/>
  <c r="K4" i="5"/>
  <c r="J4" i="5"/>
  <c r="K3" i="5"/>
  <c r="J3" i="5"/>
  <c r="I3" i="5"/>
  <c r="H2" i="5"/>
  <c r="G2" i="5"/>
  <c r="C6" i="5"/>
  <c r="C5" i="5"/>
  <c r="C4" i="5"/>
  <c r="C3" i="5"/>
  <c r="C2" i="5"/>
  <c r="C3" i="2"/>
  <c r="C4" i="2"/>
  <c r="C5" i="2"/>
  <c r="C6" i="2"/>
  <c r="C7" i="2"/>
  <c r="C8" i="2"/>
  <c r="C9" i="2"/>
  <c r="C10" i="2"/>
  <c r="C11" i="2"/>
  <c r="C12" i="2"/>
  <c r="C13" i="2"/>
  <c r="O11" i="5" l="1"/>
  <c r="B8" i="5" l="1"/>
</calcChain>
</file>

<file path=xl/sharedStrings.xml><?xml version="1.0" encoding="utf-8"?>
<sst xmlns="http://schemas.openxmlformats.org/spreadsheetml/2006/main" count="133" uniqueCount="114">
  <si>
    <t xml:space="preserve">Month 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</si>
  <si>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</si>
  <si>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</si>
  <si>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</si>
  <si>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</si>
  <si>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</si>
  <si>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</si>
  <si>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</si>
  <si>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</si>
  <si>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</si>
  <si>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</si>
  <si>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</si>
  <si>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</si>
  <si>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</si>
  <si>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Week </t>
  </si>
  <si>
    <t>Actual Sales</t>
  </si>
  <si>
    <r>
      <t xml:space="preserve">Assume </t>
    </r>
    <r>
      <rPr>
        <sz val="11"/>
        <color theme="1"/>
        <rFont val="Calibri"/>
        <family val="2"/>
      </rPr>
      <t>α = 0.2</t>
    </r>
  </si>
  <si>
    <t xml:space="preserve">Year </t>
  </si>
  <si>
    <t xml:space="preserve">Expenditure on Clothing(DV) </t>
  </si>
  <si>
    <t>Disposable Income (IV)</t>
  </si>
  <si>
    <t>Liquid Assets (IV)</t>
  </si>
  <si>
    <t xml:space="preserve">Price Index for Clothing </t>
  </si>
  <si>
    <t>General Price Index</t>
  </si>
  <si>
    <t xml:space="preserve">Phase </t>
  </si>
  <si>
    <t xml:space="preserve">Baseline Cost </t>
  </si>
  <si>
    <t>% Weight</t>
  </si>
  <si>
    <t xml:space="preserve">Start </t>
  </si>
  <si>
    <t xml:space="preserve">End </t>
  </si>
  <si>
    <t xml:space="preserve">Duration </t>
  </si>
  <si>
    <t xml:space="preserve">Planning Stage </t>
  </si>
  <si>
    <t xml:space="preserve">Week 1 </t>
  </si>
  <si>
    <t>Week 2</t>
  </si>
  <si>
    <t xml:space="preserve">Acquistion Stage </t>
  </si>
  <si>
    <t>Week 3</t>
  </si>
  <si>
    <t>Week 5</t>
  </si>
  <si>
    <t xml:space="preserve">Assembly Stage </t>
  </si>
  <si>
    <t>Week 4</t>
  </si>
  <si>
    <t>Week 6</t>
  </si>
  <si>
    <t xml:space="preserve">manufacturing Stage </t>
  </si>
  <si>
    <t>Week 8</t>
  </si>
  <si>
    <t xml:space="preserve">Delivery Stage </t>
  </si>
  <si>
    <t xml:space="preserve">Week 9 </t>
  </si>
  <si>
    <t xml:space="preserve">Total Cost </t>
  </si>
  <si>
    <t>Forecasted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</si>
  <si>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</si>
  <si>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</si>
  <si>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</si>
  <si>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</si>
  <si>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</si>
  <si>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</si>
  <si>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</si>
  <si>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</si>
  <si>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</si>
  <si>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</si>
  <si>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</si>
  <si>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</si>
  <si>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</si>
  <si>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</si>
  <si>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</si>
  <si>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</si>
  <si>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</si>
  <si>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</si>
  <si>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</si>
  <si>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</si>
  <si>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</si>
  <si>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</si>
  <si>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</si>
  <si>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</si>
  <si>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</si>
  <si>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</si>
  <si>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</si>
  <si>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</si>
  <si>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RESIDUAL OUTPUT</t>
  </si>
  <si>
    <t>Observation</t>
  </si>
  <si>
    <t>Predicted Y</t>
  </si>
  <si>
    <t>Residuals</t>
  </si>
  <si>
    <t>Standard Residuals</t>
  </si>
  <si>
    <t>Completed</t>
  </si>
  <si>
    <t>Cumulative</t>
  </si>
  <si>
    <t xml:space="preserve">Initial </t>
  </si>
  <si>
    <t>New Customer per Year</t>
  </si>
  <si>
    <t>Churn Rate</t>
  </si>
  <si>
    <t>Year</t>
  </si>
  <si>
    <t>Start Customers</t>
  </si>
  <si>
    <t>New Customers</t>
  </si>
  <si>
    <t>Quits</t>
  </si>
  <si>
    <t>End Customers</t>
  </si>
  <si>
    <t>Week 1</t>
  </si>
  <si>
    <t>Week 7</t>
  </si>
  <si>
    <t>Week 9</t>
  </si>
  <si>
    <t xml:space="preserve">Time Period </t>
  </si>
  <si>
    <t xml:space="preserve">Sales </t>
  </si>
  <si>
    <t>SMA</t>
  </si>
  <si>
    <t>Error</t>
  </si>
  <si>
    <t>Season Compnonent</t>
  </si>
  <si>
    <t>Predicted</t>
  </si>
  <si>
    <t>Error Square</t>
  </si>
  <si>
    <t>RMSE</t>
  </si>
  <si>
    <t xml:space="preserve">Segments </t>
  </si>
  <si>
    <t>Yearly Purchase ($)</t>
  </si>
  <si>
    <t>% of Total Customers</t>
  </si>
  <si>
    <t>% Margin</t>
  </si>
  <si>
    <t xml:space="preserve">Number of Competitors </t>
  </si>
  <si>
    <t xml:space="preserve">North America </t>
  </si>
  <si>
    <t xml:space="preserve">South America </t>
  </si>
  <si>
    <t xml:space="preserve">Canada </t>
  </si>
  <si>
    <t xml:space="preserve">Europe </t>
  </si>
  <si>
    <t xml:space="preserve">India </t>
  </si>
  <si>
    <t>Money Earned</t>
  </si>
  <si>
    <t>Attractiveness</t>
  </si>
  <si>
    <t>Capability to serve this segment</t>
  </si>
  <si>
    <t>H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</si>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</sst>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1" fillId="4" borderId="3" applyNumberFormat="0" applyFont="0" applyAlignment="0" applyProtection="0"/>
  </cellStyleXfs>
  <cellXfs count="23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3" fillId="2" borderId="1" xfId="2"/>
    <xf numFmtId="0" fontId="4" fillId="3" borderId="2" xfId="3"/>
    <xf numFmtId="0" fontId="4" fillId="3" borderId="2" xfId="3" applyAlignment="1">
      <alignment horizontal="centerContinuous"/>
    </xf>
    <xf numFmtId="0" fontId="4" fillId="3" borderId="2" xfId="3" applyAlignment="1"/>
    <xf numFmtId="0" fontId="4" fillId="3" borderId="2" xfId="3" applyAlignment="1">
      <alignment horizontal="center"/>
    </xf>
    <xf numFmtId="0" fontId="3" fillId="2" borderId="1" xfId="2" applyAlignment="1">
      <alignment horizontal="center"/>
    </xf>
    <xf numFmtId="0" fontId="2" fillId="5" borderId="0" xfId="1" applyFill="1"/>
    <xf numFmtId="0" fontId="2" fillId="5" borderId="0" xfId="1" applyFill="1" applyAlignment="1">
      <alignment horizontal="left"/>
    </xf>
    <xf numFmtId="0" fontId="2" fillId="0" borderId="0" xfId="1"/>
    <xf numFmtId="10" fontId="4" fillId="3" borderId="2" xfId="3" applyNumberFormat="1"/>
    <xf numFmtId="0" fontId="3" fillId="2" borderId="1" xfId="2" applyAlignment="1">
      <alignment horizontal="left"/>
    </xf>
    <xf numFmtId="2" fontId="2" fillId="0" borderId="0" xfId="1" applyNumberFormat="1"/>
    <xf numFmtId="0" fontId="2" fillId="0" borderId="0" xfId="1" applyAlignment="1">
      <alignment horizontal="center"/>
    </xf>
    <xf numFmtId="0" fontId="3" fillId="2" borderId="1" xfId="2" applyAlignment="1">
      <alignment horizontal="center" wrapText="1"/>
    </xf>
    <xf numFmtId="0" fontId="0" fillId="4" borderId="7" xfId="4" applyFont="1" applyBorder="1" applyAlignment="1">
      <alignment horizontal="center"/>
    </xf>
    <xf numFmtId="0" fontId="0" fillId="4" borderId="8" xfId="4" applyFont="1" applyBorder="1" applyAlignment="1">
      <alignment horizontal="center"/>
    </xf>
    <xf numFmtId="0" fontId="4" fillId="3" borderId="4" xfId="3" applyBorder="1" applyAlignment="1">
      <alignment horizontal="center"/>
    </xf>
    <xf numFmtId="0" fontId="4" fillId="3" borderId="5" xfId="3" applyBorder="1" applyAlignment="1">
      <alignment horizontal="center"/>
    </xf>
    <xf numFmtId="0" fontId="4" fillId="3" borderId="6" xfId="3" applyBorder="1" applyAlignment="1">
      <alignment horizontal="center"/>
    </xf>
    <xf numFmtId="0" fontId="0" fillId="4" borderId="3" xfId="4" applyFont="1"/>
  </cellXfs>
  <cellStyles count="5">
    <cellStyle name="Heading 4" xfId="1" builtinId="19"/>
    <cellStyle name="Input" xfId="2" builtinId="20"/>
    <cellStyle name="Normal" xfId="0" builtinId="0"/>
    <cellStyle name="Note" xfId="4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Actual VS Forecasted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'Moving Average'!$A$2:$A$13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'Moving Average'!$B$2:$B$13</c:f>
              <c:numCache>
                <c:formatCode>General</c:formatCode>
                <c:ptCount val="12"/>
                <c:pt idx="0">
                  <c:v>1200</c:v>
                </c:pt>
                <c:pt idx="1">
                  <c:v>1700</c:v>
                </c:pt>
                <c:pt idx="2">
                  <c:v>2000</c:v>
                </c:pt>
                <c:pt idx="3">
                  <c:v>2100</c:v>
                </c:pt>
                <c:pt idx="4">
                  <c:v>2500</c:v>
                </c:pt>
                <c:pt idx="5">
                  <c:v>2800</c:v>
                </c:pt>
                <c:pt idx="6">
                  <c:v>3100</c:v>
                </c:pt>
                <c:pt idx="7">
                  <c:v>3500</c:v>
                </c:pt>
                <c:pt idx="8">
                  <c:v>3800</c:v>
                </c:pt>
                <c:pt idx="9">
                  <c:v>4100</c:v>
                </c:pt>
                <c:pt idx="10">
                  <c:v>4300</c:v>
                </c:pt>
                <c:pt idx="11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8-460D-9B48-A4BBF7B0FE74}"/>
            </c:ext>
          </c:extLst>
        </c:ser>
        <c:ser>
          <c:idx val="1"/>
          <c:order val="1"/>
          <c:tx>
            <c:strRef>
              <c:f>'Moving Average'!$C$1</c:f>
              <c:strCache>
                <c:ptCount val="1"/>
                <c:pt idx="0">
                  <c:v>Forecasted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'Moving Average'!$A$2:$A$13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'Moving Average'!$C$2:$C$13</c:f>
              <c:numCache>
                <c:formatCode>General</c:formatCode>
                <c:ptCount val="12"/>
                <c:pt idx="0">
                  <c:v>#N/A</c:v>
                </c:pt>
                <c:pt idx="1">
                  <c:v>1450</c:v>
                </c:pt>
                <c:pt idx="2">
                  <c:v>1850</c:v>
                </c:pt>
                <c:pt idx="3">
                  <c:v>2050</c:v>
                </c:pt>
                <c:pt idx="4">
                  <c:v>2300</c:v>
                </c:pt>
                <c:pt idx="5">
                  <c:v>2650</c:v>
                </c:pt>
                <c:pt idx="6">
                  <c:v>2950</c:v>
                </c:pt>
                <c:pt idx="7">
                  <c:v>3300</c:v>
                </c:pt>
                <c:pt idx="8">
                  <c:v>3650</c:v>
                </c:pt>
                <c:pt idx="9">
                  <c:v>3950</c:v>
                </c:pt>
                <c:pt idx="10">
                  <c:v>4200</c:v>
                </c:pt>
                <c:pt idx="11">
                  <c:v>4400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8-460D-9B48-A4BBF7B0F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195024"/>
        <c:axId val="767188904"/>
      </c:lineChart>
      <c:catAx>
        <c:axId val="76719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188904"/>
        <c:crosses val="autoZero"/>
        <c:auto val="1"/>
        <c:lblAlgn val="ctr"/>
        <c:lblOffset val="100"/>
        <c:noMultiLvlLbl val="0"/>
      </c:catAx>
      <c:valAx>
        <c:axId val="76718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19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'Exponential Smoothing'!$B$2:$B$7</c:f>
              <c:numCache>
                <c:formatCode>General</c:formatCode>
                <c:ptCount val="6"/>
                <c:pt idx="0">
                  <c:v>39</c:v>
                </c:pt>
                <c:pt idx="1">
                  <c:v>44</c:v>
                </c:pt>
                <c:pt idx="2">
                  <c:v>40</c:v>
                </c:pt>
                <c:pt idx="3">
                  <c:v>45</c:v>
                </c:pt>
                <c:pt idx="4">
                  <c:v>38</c:v>
                </c:pt>
                <c:pt idx="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EC-4B78-84F3-73BE4AD6C8C5}"/>
            </c:ext>
          </c:extLst>
        </c:ser>
        <c:ser>
          <c:idx val="1"/>
          <c:order val="1"/>
          <c:tx>
            <c:v>Forecast</c:v>
          </c:tx>
          <c:val>
            <c:numRef>
              <c:f>'Exponential Smoothing'!$C$2:$C$7</c:f>
              <c:numCache>
                <c:formatCode>General</c:formatCode>
                <c:ptCount val="6"/>
                <c:pt idx="0">
                  <c:v>#N/A</c:v>
                </c:pt>
                <c:pt idx="1">
                  <c:v>39</c:v>
                </c:pt>
                <c:pt idx="2">
                  <c:v>40</c:v>
                </c:pt>
                <c:pt idx="3">
                  <c:v>40</c:v>
                </c:pt>
                <c:pt idx="4">
                  <c:v>41</c:v>
                </c:pt>
                <c:pt idx="5">
                  <c:v>40.400000000000006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EC-4B78-84F3-73BE4AD6C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190704"/>
        <c:axId val="767187104"/>
      </c:lineChart>
      <c:catAx>
        <c:axId val="767190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767187104"/>
        <c:crosses val="autoZero"/>
        <c:auto val="1"/>
        <c:lblAlgn val="ctr"/>
        <c:lblOffset val="100"/>
        <c:noMultiLvlLbl val="0"/>
      </c:catAx>
      <c:valAx>
        <c:axId val="767187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71907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Regression'!$C$2:$C$11</c:f>
              <c:numCache>
                <c:formatCode>General</c:formatCode>
                <c:ptCount val="10"/>
                <c:pt idx="0">
                  <c:v>82.9</c:v>
                </c:pt>
                <c:pt idx="1">
                  <c:v>88</c:v>
                </c:pt>
                <c:pt idx="2">
                  <c:v>99.9</c:v>
                </c:pt>
                <c:pt idx="3">
                  <c:v>105.3</c:v>
                </c:pt>
                <c:pt idx="4">
                  <c:v>117.7</c:v>
                </c:pt>
                <c:pt idx="5">
                  <c:v>131</c:v>
                </c:pt>
                <c:pt idx="6">
                  <c:v>148.19999999999999</c:v>
                </c:pt>
                <c:pt idx="7">
                  <c:v>161.80000000000001</c:v>
                </c:pt>
                <c:pt idx="8">
                  <c:v>174.2</c:v>
                </c:pt>
                <c:pt idx="9">
                  <c:v>184.7</c:v>
                </c:pt>
              </c:numCache>
            </c:numRef>
          </c:xVal>
          <c:yVal>
            <c:numRef>
              <c:f>'Multiple Regression'!$C$40:$C$49</c:f>
              <c:numCache>
                <c:formatCode>General</c:formatCode>
                <c:ptCount val="10"/>
                <c:pt idx="0">
                  <c:v>-1.4709790073654361E-2</c:v>
                </c:pt>
                <c:pt idx="1">
                  <c:v>0.14633676808853657</c:v>
                </c:pt>
                <c:pt idx="2">
                  <c:v>-7.46293549957322E-3</c:v>
                </c:pt>
                <c:pt idx="3">
                  <c:v>1.1899858906842198E-2</c:v>
                </c:pt>
                <c:pt idx="4">
                  <c:v>-0.2913524084111323</c:v>
                </c:pt>
                <c:pt idx="5">
                  <c:v>0.18766501905405164</c:v>
                </c:pt>
                <c:pt idx="6">
                  <c:v>-0.16415422760005427</c:v>
                </c:pt>
                <c:pt idx="7">
                  <c:v>0.23510193870218643</c:v>
                </c:pt>
                <c:pt idx="8">
                  <c:v>-0.27757199619421868</c:v>
                </c:pt>
                <c:pt idx="9">
                  <c:v>0.17424777302699113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E1-4B93-B890-6C405E4CD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191064"/>
        <c:axId val="767191784"/>
      </c:scatterChart>
      <c:valAx>
        <c:axId val="767191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7191784"/>
        <c:crosses val="autoZero"/>
        <c:crossBetween val="midCat"/>
      </c:valAx>
      <c:valAx>
        <c:axId val="767191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71910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Regression'!$D$2:$D$11</c:f>
              <c:numCache>
                <c:formatCode>General</c:formatCode>
                <c:ptCount val="10"/>
                <c:pt idx="0">
                  <c:v>17.100000000000001</c:v>
                </c:pt>
                <c:pt idx="1">
                  <c:v>21.3</c:v>
                </c:pt>
                <c:pt idx="2">
                  <c:v>25.1</c:v>
                </c:pt>
                <c:pt idx="3">
                  <c:v>29</c:v>
                </c:pt>
                <c:pt idx="4">
                  <c:v>34</c:v>
                </c:pt>
                <c:pt idx="5">
                  <c:v>40</c:v>
                </c:pt>
                <c:pt idx="6">
                  <c:v>44</c:v>
                </c:pt>
                <c:pt idx="7">
                  <c:v>49</c:v>
                </c:pt>
                <c:pt idx="8">
                  <c:v>51</c:v>
                </c:pt>
                <c:pt idx="9">
                  <c:v>53</c:v>
                </c:pt>
              </c:numCache>
            </c:numRef>
          </c:xVal>
          <c:yVal>
            <c:numRef>
              <c:f>'Multiple Regression'!$C$40:$C$49</c:f>
              <c:numCache>
                <c:formatCode>General</c:formatCode>
                <c:ptCount val="10"/>
                <c:pt idx="0">
                  <c:v>-1.4709790073654361E-2</c:v>
                </c:pt>
                <c:pt idx="1">
                  <c:v>0.14633676808853657</c:v>
                </c:pt>
                <c:pt idx="2">
                  <c:v>-7.46293549957322E-3</c:v>
                </c:pt>
                <c:pt idx="3">
                  <c:v>1.1899858906842198E-2</c:v>
                </c:pt>
                <c:pt idx="4">
                  <c:v>-0.2913524084111323</c:v>
                </c:pt>
                <c:pt idx="5">
                  <c:v>0.18766501905405164</c:v>
                </c:pt>
                <c:pt idx="6">
                  <c:v>-0.16415422760005427</c:v>
                </c:pt>
                <c:pt idx="7">
                  <c:v>0.23510193870218643</c:v>
                </c:pt>
                <c:pt idx="8">
                  <c:v>-0.27757199619421868</c:v>
                </c:pt>
                <c:pt idx="9">
                  <c:v>0.17424777302699113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B2-4B61-9770-8A3902C57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206904"/>
        <c:axId val="767199704"/>
      </c:scatterChart>
      <c:valAx>
        <c:axId val="767206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7199704"/>
        <c:crosses val="autoZero"/>
        <c:crossBetween val="midCat"/>
      </c:valAx>
      <c:valAx>
        <c:axId val="767199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72069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3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Regression'!$E$2:$E$11</c:f>
              <c:numCache>
                <c:formatCode>General</c:formatCode>
                <c:ptCount val="10"/>
                <c:pt idx="0">
                  <c:v>92</c:v>
                </c:pt>
                <c:pt idx="1">
                  <c:v>93</c:v>
                </c:pt>
                <c:pt idx="2">
                  <c:v>96</c:v>
                </c:pt>
                <c:pt idx="3">
                  <c:v>94</c:v>
                </c:pt>
                <c:pt idx="4">
                  <c:v>100</c:v>
                </c:pt>
                <c:pt idx="5">
                  <c:v>101</c:v>
                </c:pt>
                <c:pt idx="6">
                  <c:v>105</c:v>
                </c:pt>
                <c:pt idx="7">
                  <c:v>112</c:v>
                </c:pt>
                <c:pt idx="8">
                  <c:v>112</c:v>
                </c:pt>
                <c:pt idx="9">
                  <c:v>112</c:v>
                </c:pt>
              </c:numCache>
            </c:numRef>
          </c:xVal>
          <c:yVal>
            <c:numRef>
              <c:f>'Multiple Regression'!$C$40:$C$49</c:f>
              <c:numCache>
                <c:formatCode>General</c:formatCode>
                <c:ptCount val="10"/>
                <c:pt idx="0">
                  <c:v>-1.4709790073654361E-2</c:v>
                </c:pt>
                <c:pt idx="1">
                  <c:v>0.14633676808853657</c:v>
                </c:pt>
                <c:pt idx="2">
                  <c:v>-7.46293549957322E-3</c:v>
                </c:pt>
                <c:pt idx="3">
                  <c:v>1.1899858906842198E-2</c:v>
                </c:pt>
                <c:pt idx="4">
                  <c:v>-0.2913524084111323</c:v>
                </c:pt>
                <c:pt idx="5">
                  <c:v>0.18766501905405164</c:v>
                </c:pt>
                <c:pt idx="6">
                  <c:v>-0.16415422760005427</c:v>
                </c:pt>
                <c:pt idx="7">
                  <c:v>0.23510193870218643</c:v>
                </c:pt>
                <c:pt idx="8">
                  <c:v>-0.27757199619421868</c:v>
                </c:pt>
                <c:pt idx="9">
                  <c:v>0.17424777302699113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B9-44E3-80D1-1F2DFA076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201144"/>
        <c:axId val="767198984"/>
      </c:scatterChart>
      <c:valAx>
        <c:axId val="767201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7198984"/>
        <c:crosses val="autoZero"/>
        <c:crossBetween val="midCat"/>
      </c:valAx>
      <c:valAx>
        <c:axId val="767198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72011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4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Regression'!$F$2:$F$11</c:f>
              <c:numCache>
                <c:formatCode>General</c:formatCode>
                <c:ptCount val="10"/>
                <c:pt idx="0">
                  <c:v>94</c:v>
                </c:pt>
                <c:pt idx="1">
                  <c:v>96</c:v>
                </c:pt>
                <c:pt idx="2">
                  <c:v>97</c:v>
                </c:pt>
                <c:pt idx="3">
                  <c:v>97</c:v>
                </c:pt>
                <c:pt idx="4">
                  <c:v>100</c:v>
                </c:pt>
                <c:pt idx="5">
                  <c:v>101</c:v>
                </c:pt>
                <c:pt idx="6">
                  <c:v>104</c:v>
                </c:pt>
                <c:pt idx="7">
                  <c:v>109</c:v>
                </c:pt>
                <c:pt idx="8">
                  <c:v>111</c:v>
                </c:pt>
                <c:pt idx="9">
                  <c:v>111</c:v>
                </c:pt>
              </c:numCache>
            </c:numRef>
          </c:xVal>
          <c:yVal>
            <c:numRef>
              <c:f>'Multiple Regression'!$C$40:$C$49</c:f>
              <c:numCache>
                <c:formatCode>General</c:formatCode>
                <c:ptCount val="10"/>
                <c:pt idx="0">
                  <c:v>-1.4709790073654361E-2</c:v>
                </c:pt>
                <c:pt idx="1">
                  <c:v>0.14633676808853657</c:v>
                </c:pt>
                <c:pt idx="2">
                  <c:v>-7.46293549957322E-3</c:v>
                </c:pt>
                <c:pt idx="3">
                  <c:v>1.1899858906842198E-2</c:v>
                </c:pt>
                <c:pt idx="4">
                  <c:v>-0.2913524084111323</c:v>
                </c:pt>
                <c:pt idx="5">
                  <c:v>0.18766501905405164</c:v>
                </c:pt>
                <c:pt idx="6">
                  <c:v>-0.16415422760005427</c:v>
                </c:pt>
                <c:pt idx="7">
                  <c:v>0.23510193870218643</c:v>
                </c:pt>
                <c:pt idx="8">
                  <c:v>-0.27757199619421868</c:v>
                </c:pt>
                <c:pt idx="9">
                  <c:v>0.17424777302699113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84-42C8-ADBA-DF0CF42BA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196464"/>
        <c:axId val="767203664"/>
      </c:scatterChart>
      <c:valAx>
        <c:axId val="76719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7203664"/>
        <c:crosses val="autoZero"/>
        <c:crossBetween val="midCat"/>
      </c:valAx>
      <c:valAx>
        <c:axId val="767203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71964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Cost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'S-Curve'!$G$1:$O$1</c:f>
              <c:strCache>
                <c:ptCount val="9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</c:strCache>
            </c:strRef>
          </c:cat>
          <c:val>
            <c:numRef>
              <c:f>'S-Curve'!$G$11:$O$11</c:f>
              <c:numCache>
                <c:formatCode>0.00%</c:formatCode>
                <c:ptCount val="9"/>
                <c:pt idx="0">
                  <c:v>3.6363636363636362E-2</c:v>
                </c:pt>
                <c:pt idx="1">
                  <c:v>7.2727272727272724E-2</c:v>
                </c:pt>
                <c:pt idx="2">
                  <c:v>0.14545454545454545</c:v>
                </c:pt>
                <c:pt idx="3">
                  <c:v>0.33939393939393936</c:v>
                </c:pt>
                <c:pt idx="4">
                  <c:v>0.58424242424242423</c:v>
                </c:pt>
                <c:pt idx="5">
                  <c:v>0.75636363636363635</c:v>
                </c:pt>
                <c:pt idx="6">
                  <c:v>0.80727272727272725</c:v>
                </c:pt>
                <c:pt idx="7">
                  <c:v>0.85818181818181816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5-4BA9-A25E-F3951263E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5062688"/>
        <c:axId val="755063048"/>
      </c:lineChart>
      <c:catAx>
        <c:axId val="75506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063048"/>
        <c:crosses val="autoZero"/>
        <c:auto val="1"/>
        <c:lblAlgn val="ctr"/>
        <c:lblOffset val="100"/>
        <c:noMultiLvlLbl val="0"/>
      </c:catAx>
      <c:valAx>
        <c:axId val="75506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06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</xdr:row>
      <xdr:rowOff>28575</xdr:rowOff>
    </xdr:from>
    <xdr:to>
      <xdr:col>11</xdr:col>
      <xdr:colOff>38100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CF5B9B-F66F-06AB-9031-65073CFF0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0</xdr:row>
      <xdr:rowOff>104775</xdr:rowOff>
    </xdr:from>
    <xdr:to>
      <xdr:col>9</xdr:col>
      <xdr:colOff>161925</xdr:colOff>
      <xdr:row>10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DC8EC7-90F2-8AB4-79EE-188E8F581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17</xdr:row>
      <xdr:rowOff>161925</xdr:rowOff>
    </xdr:from>
    <xdr:to>
      <xdr:col>15</xdr:col>
      <xdr:colOff>85725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3385B8-3C14-1C53-889C-EA783C2CB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133350</xdr:colOff>
      <xdr:row>17</xdr:row>
      <xdr:rowOff>161925</xdr:rowOff>
    </xdr:from>
    <xdr:to>
      <xdr:col>21</xdr:col>
      <xdr:colOff>133350</xdr:colOff>
      <xdr:row>27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619F84-0BC5-2787-50CD-08AC391F0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133350</xdr:colOff>
      <xdr:row>28</xdr:row>
      <xdr:rowOff>66675</xdr:rowOff>
    </xdr:from>
    <xdr:to>
      <xdr:col>21</xdr:col>
      <xdr:colOff>133350</xdr:colOff>
      <xdr:row>38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51269C-1ADE-5A57-CB05-112415540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85725</xdr:colOff>
      <xdr:row>28</xdr:row>
      <xdr:rowOff>66675</xdr:rowOff>
    </xdr:from>
    <xdr:to>
      <xdr:col>15</xdr:col>
      <xdr:colOff>85725</xdr:colOff>
      <xdr:row>38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7239F1-E307-D5D8-58B9-DCD149AAD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12</xdr:row>
      <xdr:rowOff>33337</xdr:rowOff>
    </xdr:from>
    <xdr:to>
      <xdr:col>9</xdr:col>
      <xdr:colOff>209550</xdr:colOff>
      <xdr:row>26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B0EE9E-E13F-4536-DB09-BC9642EDD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4B2A-EB4B-4DC1-BE98-4D1DF3FD0D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0855-F82C-4026-987E-24662EBF9868}">
  <dimension ref="A1:O16"/>
  <sheetViews>
    <sheetView workbookViewId="0">
      <selection activeCell="J16" sqref="J16"/>
    </sheetView>
  </sheetViews>
  <sheetFormatPr defaultRowHeight="15" x14ac:dyDescent="0.25"/>
  <cols>
    <col min="1" max="1" width="4.85546875" bestFit="1" customWidth="1"/>
    <col min="2" max="3" width="15.28515625" bestFit="1" customWidth="1"/>
    <col min="4" max="4" width="7.5703125" bestFit="1" customWidth="1"/>
    <col min="5" max="5" width="14.42578125" bestFit="1" customWidth="1"/>
    <col min="7" max="7" width="22.28515625" customWidth="1"/>
    <col min="14" max="14" width="22.42578125" bestFit="1" customWidth="1"/>
    <col min="15" max="15" width="6.5703125" bestFit="1" customWidth="1"/>
  </cols>
  <sheetData>
    <row r="1" spans="1:15" x14ac:dyDescent="0.25">
      <c r="A1" s="11" t="s">
        <v>82</v>
      </c>
      <c r="B1" s="11" t="s">
        <v>83</v>
      </c>
      <c r="C1" s="11" t="s">
        <v>84</v>
      </c>
      <c r="D1" s="11" t="s">
        <v>85</v>
      </c>
      <c r="E1" s="11" t="s">
        <v>86</v>
      </c>
      <c r="G1" s="3" t="s">
        <v>79</v>
      </c>
      <c r="H1" s="4">
        <v>47000</v>
      </c>
      <c r="N1" s="1"/>
      <c r="O1" s="2"/>
    </row>
    <row r="2" spans="1:15" x14ac:dyDescent="0.25">
      <c r="A2" s="11">
        <v>1</v>
      </c>
      <c r="B2" s="14">
        <f>H1</f>
        <v>47000</v>
      </c>
      <c r="C2" s="14">
        <f>B2+$H$2</f>
        <v>47980</v>
      </c>
      <c r="D2" s="14">
        <f>B2*$H$3</f>
        <v>9400</v>
      </c>
      <c r="E2" s="14">
        <f>C2-D2</f>
        <v>38580</v>
      </c>
      <c r="G2" s="3" t="s">
        <v>80</v>
      </c>
      <c r="H2" s="4">
        <v>980</v>
      </c>
      <c r="N2" s="1"/>
      <c r="O2" s="1"/>
    </row>
    <row r="3" spans="1:15" x14ac:dyDescent="0.25">
      <c r="A3" s="11">
        <v>2</v>
      </c>
      <c r="B3" s="14">
        <f>E2</f>
        <v>38580</v>
      </c>
      <c r="C3" s="14">
        <f>B3+$H$2</f>
        <v>39560</v>
      </c>
      <c r="D3" s="14">
        <f>B3*$H$3</f>
        <v>7716</v>
      </c>
      <c r="E3" s="14">
        <f>C3-D3</f>
        <v>31844</v>
      </c>
      <c r="G3" s="3" t="s">
        <v>81</v>
      </c>
      <c r="H3" s="4">
        <v>0.2</v>
      </c>
      <c r="N3" s="1"/>
      <c r="O3" s="1"/>
    </row>
    <row r="4" spans="1:15" x14ac:dyDescent="0.25">
      <c r="A4" s="11">
        <v>3</v>
      </c>
      <c r="B4" s="14">
        <f>E3</f>
        <v>31844</v>
      </c>
      <c r="C4" s="14">
        <f>B4+$H$2</f>
        <v>32824</v>
      </c>
      <c r="D4" s="14">
        <f>B4*$H$3</f>
        <v>6368.8</v>
      </c>
      <c r="E4" s="14">
        <f>C4-D4</f>
        <v>26455.200000000001</v>
      </c>
    </row>
    <row r="5" spans="1:15" x14ac:dyDescent="0.25">
      <c r="A5" s="11">
        <v>4</v>
      </c>
      <c r="B5" s="14">
        <f t="shared" ref="B5:B16" si="0">E4</f>
        <v>26455.200000000001</v>
      </c>
      <c r="C5" s="14">
        <f t="shared" ref="C5:C16" si="1">B5+$H$2</f>
        <v>27435.200000000001</v>
      </c>
      <c r="D5" s="14">
        <f t="shared" ref="D5:D16" si="2">B5*$H$3</f>
        <v>5291.0400000000009</v>
      </c>
      <c r="E5" s="14">
        <f t="shared" ref="E5:E16" si="3">C5-D5</f>
        <v>22144.16</v>
      </c>
    </row>
    <row r="6" spans="1:15" x14ac:dyDescent="0.25">
      <c r="A6" s="11">
        <v>5</v>
      </c>
      <c r="B6" s="14">
        <f t="shared" si="0"/>
        <v>22144.16</v>
      </c>
      <c r="C6" s="14">
        <f t="shared" si="1"/>
        <v>23124.16</v>
      </c>
      <c r="D6" s="14">
        <f t="shared" si="2"/>
        <v>4428.8320000000003</v>
      </c>
      <c r="E6" s="14">
        <f t="shared" si="3"/>
        <v>18695.328000000001</v>
      </c>
    </row>
    <row r="7" spans="1:15" x14ac:dyDescent="0.25">
      <c r="A7" s="11">
        <v>6</v>
      </c>
      <c r="B7" s="14">
        <f t="shared" si="0"/>
        <v>18695.328000000001</v>
      </c>
      <c r="C7" s="14">
        <f t="shared" si="1"/>
        <v>19675.328000000001</v>
      </c>
      <c r="D7" s="14">
        <f t="shared" si="2"/>
        <v>3739.0656000000004</v>
      </c>
      <c r="E7" s="14">
        <f t="shared" si="3"/>
        <v>15936.262400000001</v>
      </c>
    </row>
    <row r="8" spans="1:15" x14ac:dyDescent="0.25">
      <c r="A8" s="11">
        <v>7</v>
      </c>
      <c r="B8" s="14">
        <f t="shared" si="0"/>
        <v>15936.262400000001</v>
      </c>
      <c r="C8" s="14">
        <f t="shared" si="1"/>
        <v>16916.2624</v>
      </c>
      <c r="D8" s="14">
        <f t="shared" si="2"/>
        <v>3187.2524800000006</v>
      </c>
      <c r="E8" s="14">
        <f t="shared" si="3"/>
        <v>13729.009919999999</v>
      </c>
    </row>
    <row r="9" spans="1:15" x14ac:dyDescent="0.25">
      <c r="A9" s="11">
        <v>8</v>
      </c>
      <c r="B9" s="14">
        <f t="shared" si="0"/>
        <v>13729.009919999999</v>
      </c>
      <c r="C9" s="14">
        <f t="shared" si="1"/>
        <v>14709.009919999999</v>
      </c>
      <c r="D9" s="14">
        <f t="shared" si="2"/>
        <v>2745.8019839999997</v>
      </c>
      <c r="E9" s="14">
        <f t="shared" si="3"/>
        <v>11963.207935999999</v>
      </c>
    </row>
    <row r="10" spans="1:15" x14ac:dyDescent="0.25">
      <c r="A10" s="11">
        <v>9</v>
      </c>
      <c r="B10" s="14">
        <f t="shared" si="0"/>
        <v>11963.207935999999</v>
      </c>
      <c r="C10" s="14">
        <f t="shared" si="1"/>
        <v>12943.207935999999</v>
      </c>
      <c r="D10" s="14">
        <f t="shared" si="2"/>
        <v>2392.6415871999998</v>
      </c>
      <c r="E10" s="14">
        <f t="shared" si="3"/>
        <v>10550.566348799999</v>
      </c>
    </row>
    <row r="11" spans="1:15" x14ac:dyDescent="0.25">
      <c r="A11" s="11">
        <v>10</v>
      </c>
      <c r="B11" s="14">
        <f t="shared" si="0"/>
        <v>10550.566348799999</v>
      </c>
      <c r="C11" s="14">
        <f t="shared" si="1"/>
        <v>11530.566348799999</v>
      </c>
      <c r="D11" s="14">
        <f t="shared" si="2"/>
        <v>2110.1132697600001</v>
      </c>
      <c r="E11" s="14">
        <f t="shared" si="3"/>
        <v>9420.4530790399986</v>
      </c>
    </row>
    <row r="12" spans="1:15" x14ac:dyDescent="0.25">
      <c r="A12" s="11">
        <v>11</v>
      </c>
      <c r="B12" s="14">
        <f t="shared" si="0"/>
        <v>9420.4530790399986</v>
      </c>
      <c r="C12" s="14">
        <f t="shared" si="1"/>
        <v>10400.453079039999</v>
      </c>
      <c r="D12" s="14">
        <f t="shared" si="2"/>
        <v>1884.0906158079997</v>
      </c>
      <c r="E12" s="14">
        <f t="shared" si="3"/>
        <v>8516.3624632319988</v>
      </c>
    </row>
    <row r="13" spans="1:15" x14ac:dyDescent="0.25">
      <c r="A13" s="11">
        <v>12</v>
      </c>
      <c r="B13" s="14">
        <f t="shared" si="0"/>
        <v>8516.3624632319988</v>
      </c>
      <c r="C13" s="14">
        <f t="shared" si="1"/>
        <v>9496.3624632319988</v>
      </c>
      <c r="D13" s="14">
        <f t="shared" si="2"/>
        <v>1703.2724926463998</v>
      </c>
      <c r="E13" s="14">
        <f t="shared" si="3"/>
        <v>7793.0899705855991</v>
      </c>
    </row>
    <row r="14" spans="1:15" x14ac:dyDescent="0.25">
      <c r="A14" s="11">
        <v>13</v>
      </c>
      <c r="B14" s="14">
        <f t="shared" si="0"/>
        <v>7793.0899705855991</v>
      </c>
      <c r="C14" s="14">
        <f t="shared" si="1"/>
        <v>8773.0899705855991</v>
      </c>
      <c r="D14" s="14">
        <f t="shared" si="2"/>
        <v>1558.6179941171199</v>
      </c>
      <c r="E14" s="14">
        <f t="shared" si="3"/>
        <v>7214.4719764684796</v>
      </c>
    </row>
    <row r="15" spans="1:15" x14ac:dyDescent="0.25">
      <c r="A15" s="11">
        <v>14</v>
      </c>
      <c r="B15" s="14">
        <f t="shared" si="0"/>
        <v>7214.4719764684796</v>
      </c>
      <c r="C15" s="14">
        <f t="shared" si="1"/>
        <v>8194.4719764684796</v>
      </c>
      <c r="D15" s="14">
        <f t="shared" si="2"/>
        <v>1442.8943952936961</v>
      </c>
      <c r="E15" s="14">
        <f t="shared" si="3"/>
        <v>6751.5775811747835</v>
      </c>
    </row>
    <row r="16" spans="1:15" x14ac:dyDescent="0.25">
      <c r="A16" s="11">
        <v>15</v>
      </c>
      <c r="B16" s="14">
        <f t="shared" si="0"/>
        <v>6751.5775811747835</v>
      </c>
      <c r="C16" s="14">
        <f t="shared" si="1"/>
        <v>7731.5775811747835</v>
      </c>
      <c r="D16" s="14">
        <f t="shared" si="2"/>
        <v>1350.3155162349567</v>
      </c>
      <c r="E16" s="14">
        <f t="shared" si="3"/>
        <v>6381.2620649398268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9735-78D0-47AB-B86E-6CD354210299}">
  <dimension ref="A1:C13"/>
  <sheetViews>
    <sheetView workbookViewId="0">
      <selection sqref="A1:A13"/>
    </sheetView>
  </sheetViews>
  <sheetFormatPr defaultRowHeight="15" x14ac:dyDescent="0.25"/>
  <cols>
    <col min="3" max="3" width="10.42578125" customWidth="1"/>
  </cols>
  <sheetData>
    <row r="1" spans="1:3" x14ac:dyDescent="0.25">
      <c r="A1" s="11" t="s">
        <v>0</v>
      </c>
      <c r="B1" s="3" t="s">
        <v>1</v>
      </c>
      <c r="C1" s="4" t="s">
        <v>43</v>
      </c>
    </row>
    <row r="2" spans="1:3" x14ac:dyDescent="0.25">
      <c r="A2" s="11" t="s">
        <v>2</v>
      </c>
      <c r="B2" s="3">
        <v>1200</v>
      </c>
      <c r="C2" s="4" t="e">
        <v>#N/A</v>
      </c>
    </row>
    <row r="3" spans="1:3" x14ac:dyDescent="0.25">
      <c r="A3" s="11" t="s">
        <v>3</v>
      </c>
      <c r="B3" s="3">
        <v>1700</v>
      </c>
      <c r="C3" s="4">
        <f t="shared" ref="C3:C13" si="0">AVERAGE(B2:B3)</f>
        <v>1450</v>
      </c>
    </row>
    <row r="4" spans="1:3" x14ac:dyDescent="0.25">
      <c r="A4" s="11" t="s">
        <v>4</v>
      </c>
      <c r="B4" s="3">
        <v>2000</v>
      </c>
      <c r="C4" s="4">
        <f t="shared" si="0"/>
        <v>1850</v>
      </c>
    </row>
    <row r="5" spans="1:3" x14ac:dyDescent="0.25">
      <c r="A5" s="11" t="s">
        <v>5</v>
      </c>
      <c r="B5" s="3">
        <v>2100</v>
      </c>
      <c r="C5" s="4">
        <f t="shared" si="0"/>
        <v>2050</v>
      </c>
    </row>
    <row r="6" spans="1:3" x14ac:dyDescent="0.25">
      <c r="A6" s="11" t="s">
        <v>6</v>
      </c>
      <c r="B6" s="3">
        <v>2500</v>
      </c>
      <c r="C6" s="4">
        <f t="shared" si="0"/>
        <v>2300</v>
      </c>
    </row>
    <row r="7" spans="1:3" x14ac:dyDescent="0.25">
      <c r="A7" s="11" t="s">
        <v>7</v>
      </c>
      <c r="B7" s="3">
        <v>2800</v>
      </c>
      <c r="C7" s="4">
        <f t="shared" si="0"/>
        <v>2650</v>
      </c>
    </row>
    <row r="8" spans="1:3" x14ac:dyDescent="0.25">
      <c r="A8" s="11" t="s">
        <v>8</v>
      </c>
      <c r="B8" s="3">
        <v>3100</v>
      </c>
      <c r="C8" s="4">
        <f t="shared" si="0"/>
        <v>2950</v>
      </c>
    </row>
    <row r="9" spans="1:3" x14ac:dyDescent="0.25">
      <c r="A9" s="11" t="s">
        <v>9</v>
      </c>
      <c r="B9" s="3">
        <v>3500</v>
      </c>
      <c r="C9" s="4">
        <f t="shared" si="0"/>
        <v>3300</v>
      </c>
    </row>
    <row r="10" spans="1:3" x14ac:dyDescent="0.25">
      <c r="A10" s="11" t="s">
        <v>10</v>
      </c>
      <c r="B10" s="3">
        <v>3800</v>
      </c>
      <c r="C10" s="4">
        <f t="shared" si="0"/>
        <v>3650</v>
      </c>
    </row>
    <row r="11" spans="1:3" x14ac:dyDescent="0.25">
      <c r="A11" s="11" t="s">
        <v>11</v>
      </c>
      <c r="B11" s="3">
        <v>4100</v>
      </c>
      <c r="C11" s="4">
        <f t="shared" si="0"/>
        <v>3950</v>
      </c>
    </row>
    <row r="12" spans="1:3" x14ac:dyDescent="0.25">
      <c r="A12" s="11" t="s">
        <v>12</v>
      </c>
      <c r="B12" s="3">
        <v>4300</v>
      </c>
      <c r="C12" s="4">
        <f t="shared" si="0"/>
        <v>4200</v>
      </c>
    </row>
    <row r="13" spans="1:3" x14ac:dyDescent="0.25">
      <c r="A13" s="11" t="s">
        <v>13</v>
      </c>
      <c r="B13" s="3">
        <v>4500</v>
      </c>
      <c r="C13" s="4">
        <f t="shared" si="0"/>
        <v>4400</v>
      </c>
    </row>
  </sheetData>
  <pageMargins left="0.7" right="0.7" top="0.75" bottom="0.75" header="0.3" footer="0.3"/>
  <pageSetup paperSize="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3118-5154-4B77-8441-01CEAAA1D516}">
  <dimension ref="A1:C9"/>
  <sheetViews>
    <sheetView workbookViewId="0">
      <selection sqref="A1:A7"/>
    </sheetView>
  </sheetViews>
  <sheetFormatPr defaultRowHeight="15" x14ac:dyDescent="0.25"/>
  <cols>
    <col min="1" max="1" width="6.5703125" bestFit="1" customWidth="1"/>
    <col min="2" max="2" width="11.5703125" bestFit="1" customWidth="1"/>
    <col min="3" max="3" width="10.7109375" bestFit="1" customWidth="1"/>
  </cols>
  <sheetData>
    <row r="1" spans="1:3" x14ac:dyDescent="0.25">
      <c r="A1" s="11" t="s">
        <v>14</v>
      </c>
      <c r="B1" s="3" t="s">
        <v>15</v>
      </c>
      <c r="C1" s="4" t="s">
        <v>43</v>
      </c>
    </row>
    <row r="2" spans="1:3" x14ac:dyDescent="0.25">
      <c r="A2" s="11">
        <v>1</v>
      </c>
      <c r="B2" s="3">
        <v>39</v>
      </c>
      <c r="C2" s="4" t="e">
        <v>#N/A</v>
      </c>
    </row>
    <row r="3" spans="1:3" x14ac:dyDescent="0.25">
      <c r="A3" s="11">
        <v>2</v>
      </c>
      <c r="B3" s="3">
        <v>44</v>
      </c>
      <c r="C3" s="4">
        <f>B2</f>
        <v>39</v>
      </c>
    </row>
    <row r="4" spans="1:3" x14ac:dyDescent="0.25">
      <c r="A4" s="11">
        <v>3</v>
      </c>
      <c r="B4" s="3">
        <v>40</v>
      </c>
      <c r="C4" s="4">
        <f t="shared" ref="C4:C7" si="0">0.2*B3+0.8*C3</f>
        <v>40</v>
      </c>
    </row>
    <row r="5" spans="1:3" x14ac:dyDescent="0.25">
      <c r="A5" s="11">
        <v>4</v>
      </c>
      <c r="B5" s="3">
        <v>45</v>
      </c>
      <c r="C5" s="4">
        <f t="shared" si="0"/>
        <v>40</v>
      </c>
    </row>
    <row r="6" spans="1:3" x14ac:dyDescent="0.25">
      <c r="A6" s="11">
        <v>5</v>
      </c>
      <c r="B6" s="3">
        <v>38</v>
      </c>
      <c r="C6" s="4">
        <f t="shared" si="0"/>
        <v>41</v>
      </c>
    </row>
    <row r="7" spans="1:3" x14ac:dyDescent="0.25">
      <c r="A7" s="11">
        <v>6</v>
      </c>
      <c r="B7" s="3">
        <v>43</v>
      </c>
      <c r="C7" s="4">
        <f t="shared" si="0"/>
        <v>40.400000000000006</v>
      </c>
    </row>
    <row r="9" spans="1:3" x14ac:dyDescent="0.25">
      <c r="A9" s="17" t="s">
        <v>16</v>
      </c>
      <c r="B9" s="18"/>
    </row>
  </sheetData>
  <mergeCells count="1">
    <mergeCell ref="A9:B9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224F-A0EA-4C8F-A09F-D0598C4D0A5C}">
  <dimension ref="A1:I49"/>
  <sheetViews>
    <sheetView workbookViewId="0">
      <selection activeCell="G16" sqref="G16"/>
    </sheetView>
  </sheetViews>
  <sheetFormatPr defaultRowHeight="15" x14ac:dyDescent="0.25"/>
  <cols>
    <col min="1" max="1" width="18.85546875" bestFit="1" customWidth="1"/>
    <col min="2" max="2" width="12.7109375" bestFit="1" customWidth="1"/>
    <col min="3" max="3" width="13.7109375" bestFit="1" customWidth="1"/>
    <col min="4" max="4" width="18" bestFit="1" customWidth="1"/>
    <col min="5" max="5" width="12" bestFit="1" customWidth="1"/>
    <col min="6" max="6" width="13.140625" bestFit="1" customWidth="1"/>
    <col min="7" max="7" width="12" bestFit="1" customWidth="1"/>
    <col min="8" max="8" width="12.7109375" bestFit="1" customWidth="1"/>
    <col min="9" max="9" width="12.140625" bestFit="1" customWidth="1"/>
  </cols>
  <sheetData>
    <row r="1" spans="1:6" ht="45" x14ac:dyDescent="0.25">
      <c r="A1" s="15" t="s">
        <v>17</v>
      </c>
      <c r="B1" s="16" t="s">
        <v>18</v>
      </c>
      <c r="C1" s="16" t="s">
        <v>19</v>
      </c>
      <c r="D1" s="8" t="s">
        <v>20</v>
      </c>
      <c r="E1" s="16" t="s">
        <v>21</v>
      </c>
      <c r="F1" s="16" t="s">
        <v>22</v>
      </c>
    </row>
    <row r="2" spans="1:6" x14ac:dyDescent="0.25">
      <c r="A2" s="11">
        <v>1959</v>
      </c>
      <c r="B2" s="3">
        <v>8.4</v>
      </c>
      <c r="C2" s="3">
        <v>82.9</v>
      </c>
      <c r="D2" s="3">
        <v>17.100000000000001</v>
      </c>
      <c r="E2" s="3">
        <v>92</v>
      </c>
      <c r="F2" s="3">
        <v>94</v>
      </c>
    </row>
    <row r="3" spans="1:6" x14ac:dyDescent="0.25">
      <c r="A3" s="11">
        <v>1960</v>
      </c>
      <c r="B3" s="3">
        <v>9.6</v>
      </c>
      <c r="C3" s="3">
        <v>88</v>
      </c>
      <c r="D3" s="3">
        <v>21.3</v>
      </c>
      <c r="E3" s="3">
        <v>93</v>
      </c>
      <c r="F3" s="3">
        <v>96</v>
      </c>
    </row>
    <row r="4" spans="1:6" x14ac:dyDescent="0.25">
      <c r="A4" s="11">
        <v>1961</v>
      </c>
      <c r="B4" s="3">
        <v>10.4</v>
      </c>
      <c r="C4" s="3">
        <v>99.9</v>
      </c>
      <c r="D4" s="3">
        <v>25.1</v>
      </c>
      <c r="E4" s="3">
        <v>96</v>
      </c>
      <c r="F4" s="3">
        <v>97</v>
      </c>
    </row>
    <row r="5" spans="1:6" x14ac:dyDescent="0.25">
      <c r="A5" s="11">
        <v>1962</v>
      </c>
      <c r="B5" s="3">
        <v>11.4</v>
      </c>
      <c r="C5" s="3">
        <v>105.3</v>
      </c>
      <c r="D5" s="3">
        <v>29</v>
      </c>
      <c r="E5" s="3">
        <v>94</v>
      </c>
      <c r="F5" s="3">
        <v>97</v>
      </c>
    </row>
    <row r="6" spans="1:6" x14ac:dyDescent="0.25">
      <c r="A6" s="11">
        <v>1963</v>
      </c>
      <c r="B6" s="3">
        <v>12.2</v>
      </c>
      <c r="C6" s="3">
        <v>117.7</v>
      </c>
      <c r="D6" s="3">
        <v>34</v>
      </c>
      <c r="E6" s="3">
        <v>100</v>
      </c>
      <c r="F6" s="3">
        <v>100</v>
      </c>
    </row>
    <row r="7" spans="1:6" x14ac:dyDescent="0.25">
      <c r="A7" s="11">
        <v>1964</v>
      </c>
      <c r="B7" s="3">
        <v>14.2</v>
      </c>
      <c r="C7" s="3">
        <v>131</v>
      </c>
      <c r="D7" s="3">
        <v>40</v>
      </c>
      <c r="E7" s="3">
        <v>101</v>
      </c>
      <c r="F7" s="3">
        <v>101</v>
      </c>
    </row>
    <row r="8" spans="1:6" x14ac:dyDescent="0.25">
      <c r="A8" s="11">
        <v>1965</v>
      </c>
      <c r="B8" s="3">
        <v>15.8</v>
      </c>
      <c r="C8" s="3">
        <v>148.19999999999999</v>
      </c>
      <c r="D8" s="3">
        <v>44</v>
      </c>
      <c r="E8" s="3">
        <v>105</v>
      </c>
      <c r="F8" s="3">
        <v>104</v>
      </c>
    </row>
    <row r="9" spans="1:6" x14ac:dyDescent="0.25">
      <c r="A9" s="11">
        <v>1966</v>
      </c>
      <c r="B9" s="3">
        <v>17.899999999999999</v>
      </c>
      <c r="C9" s="3">
        <v>161.80000000000001</v>
      </c>
      <c r="D9" s="3">
        <v>49</v>
      </c>
      <c r="E9" s="3">
        <v>112</v>
      </c>
      <c r="F9" s="3">
        <v>109</v>
      </c>
    </row>
    <row r="10" spans="1:6" x14ac:dyDescent="0.25">
      <c r="A10" s="11">
        <v>1967</v>
      </c>
      <c r="B10" s="3">
        <v>19.3</v>
      </c>
      <c r="C10" s="3">
        <v>174.2</v>
      </c>
      <c r="D10" s="3">
        <v>51</v>
      </c>
      <c r="E10" s="3">
        <v>112</v>
      </c>
      <c r="F10" s="3">
        <v>111</v>
      </c>
    </row>
    <row r="11" spans="1:6" x14ac:dyDescent="0.25">
      <c r="A11" s="11">
        <v>1968</v>
      </c>
      <c r="B11" s="3">
        <v>20.8</v>
      </c>
      <c r="C11" s="3">
        <v>184.7</v>
      </c>
      <c r="D11" s="3">
        <v>53</v>
      </c>
      <c r="E11" s="3">
        <v>112</v>
      </c>
      <c r="F11" s="3">
        <v>111</v>
      </c>
    </row>
    <row r="13" spans="1:6" x14ac:dyDescent="0.25">
      <c r="A13" s="19" t="s">
        <v>44</v>
      </c>
      <c r="B13" s="21"/>
    </row>
    <row r="14" spans="1:6" x14ac:dyDescent="0.25">
      <c r="A14" s="19"/>
      <c r="B14" s="21"/>
    </row>
    <row r="15" spans="1:6" x14ac:dyDescent="0.25">
      <c r="A15" s="5" t="s">
        <v>45</v>
      </c>
      <c r="B15" s="5"/>
    </row>
    <row r="16" spans="1:6" x14ac:dyDescent="0.25">
      <c r="A16" s="6" t="s">
        <v>46</v>
      </c>
      <c r="B16" s="6">
        <v>0.9990038265025839</v>
      </c>
    </row>
    <row r="17" spans="1:9" x14ac:dyDescent="0.25">
      <c r="A17" s="6" t="s">
        <v>47</v>
      </c>
      <c r="B17" s="6">
        <v>0.99800864536680467</v>
      </c>
    </row>
    <row r="18" spans="1:9" x14ac:dyDescent="0.25">
      <c r="A18" s="6" t="s">
        <v>48</v>
      </c>
      <c r="B18" s="6">
        <v>0.99641556166024825</v>
      </c>
    </row>
    <row r="19" spans="1:9" x14ac:dyDescent="0.25">
      <c r="A19" s="6" t="s">
        <v>49</v>
      </c>
      <c r="B19" s="6">
        <v>0.25751137700187748</v>
      </c>
    </row>
    <row r="20" spans="1:9" x14ac:dyDescent="0.25">
      <c r="A20" s="6" t="s">
        <v>50</v>
      </c>
      <c r="B20" s="6">
        <v>10</v>
      </c>
    </row>
    <row r="22" spans="1:9" x14ac:dyDescent="0.25">
      <c r="A22" s="19" t="s">
        <v>51</v>
      </c>
      <c r="B22" s="20"/>
      <c r="C22" s="20"/>
      <c r="D22" s="20"/>
      <c r="E22" s="20"/>
      <c r="F22" s="21"/>
    </row>
    <row r="23" spans="1:9" x14ac:dyDescent="0.25">
      <c r="A23" s="7"/>
      <c r="B23" s="7" t="s">
        <v>56</v>
      </c>
      <c r="C23" s="7" t="s">
        <v>57</v>
      </c>
      <c r="D23" s="7" t="s">
        <v>58</v>
      </c>
      <c r="E23" s="7" t="s">
        <v>59</v>
      </c>
      <c r="F23" s="7" t="s">
        <v>60</v>
      </c>
    </row>
    <row r="24" spans="1:9" x14ac:dyDescent="0.25">
      <c r="A24" s="6" t="s">
        <v>52</v>
      </c>
      <c r="B24" s="6">
        <v>4</v>
      </c>
      <c r="C24" s="6">
        <v>166.168439453573</v>
      </c>
      <c r="D24" s="6">
        <v>41.54210986339325</v>
      </c>
      <c r="E24" s="6">
        <v>626.4634063229488</v>
      </c>
      <c r="F24" s="6">
        <v>6.1847391580545106E-7</v>
      </c>
    </row>
    <row r="25" spans="1:9" x14ac:dyDescent="0.25">
      <c r="A25" s="6" t="s">
        <v>53</v>
      </c>
      <c r="B25" s="6">
        <v>5</v>
      </c>
      <c r="C25" s="6">
        <v>0.33156054642701538</v>
      </c>
      <c r="D25" s="6">
        <v>6.631210928540307E-2</v>
      </c>
      <c r="E25" s="6"/>
      <c r="F25" s="6"/>
    </row>
    <row r="26" spans="1:9" x14ac:dyDescent="0.25">
      <c r="A26" s="6" t="s">
        <v>54</v>
      </c>
      <c r="B26" s="6">
        <v>9</v>
      </c>
      <c r="C26" s="6">
        <v>166.50000000000003</v>
      </c>
      <c r="D26" s="6"/>
      <c r="E26" s="6"/>
      <c r="F26" s="6"/>
    </row>
    <row r="28" spans="1:9" x14ac:dyDescent="0.25">
      <c r="A28" s="7"/>
      <c r="B28" s="7" t="s">
        <v>61</v>
      </c>
      <c r="C28" s="7" t="s">
        <v>49</v>
      </c>
      <c r="D28" s="7" t="s">
        <v>62</v>
      </c>
      <c r="E28" s="7" t="s">
        <v>63</v>
      </c>
      <c r="F28" s="7" t="s">
        <v>64</v>
      </c>
      <c r="G28" s="7" t="s">
        <v>65</v>
      </c>
      <c r="H28" s="7" t="s">
        <v>66</v>
      </c>
      <c r="I28" s="7" t="s">
        <v>67</v>
      </c>
    </row>
    <row r="29" spans="1:9" x14ac:dyDescent="0.25">
      <c r="A29" s="6" t="s">
        <v>55</v>
      </c>
      <c r="B29" s="6">
        <v>-13.533522612632218</v>
      </c>
      <c r="C29" s="6">
        <v>7.513155129669105</v>
      </c>
      <c r="D29" s="6">
        <v>-1.8013101525335153</v>
      </c>
      <c r="E29" s="6">
        <v>0.13153553814575888</v>
      </c>
      <c r="F29" s="6">
        <v>-32.846702717277424</v>
      </c>
      <c r="G29" s="6">
        <v>5.7796574920129871</v>
      </c>
      <c r="H29" s="6">
        <v>-32.846702717277424</v>
      </c>
      <c r="I29" s="6">
        <v>5.7796574920129871</v>
      </c>
    </row>
    <row r="30" spans="1:9" x14ac:dyDescent="0.25">
      <c r="A30" s="6" t="s">
        <v>68</v>
      </c>
      <c r="B30" s="6">
        <v>9.6954083150271764E-2</v>
      </c>
      <c r="C30" s="6">
        <v>2.6488174251186752E-2</v>
      </c>
      <c r="D30" s="6">
        <v>3.6602780633673881</v>
      </c>
      <c r="E30" s="6">
        <v>1.4590668044402684E-2</v>
      </c>
      <c r="F30" s="6">
        <v>2.8864063561001546E-2</v>
      </c>
      <c r="G30" s="6">
        <v>0.16504410273954198</v>
      </c>
      <c r="H30" s="6">
        <v>2.8864063561001546E-2</v>
      </c>
      <c r="I30" s="6">
        <v>0.16504410273954198</v>
      </c>
    </row>
    <row r="31" spans="1:9" x14ac:dyDescent="0.25">
      <c r="A31" s="6" t="s">
        <v>69</v>
      </c>
      <c r="B31" s="6">
        <v>1.5081178850466646E-2</v>
      </c>
      <c r="C31" s="6">
        <v>4.9393070118102983E-2</v>
      </c>
      <c r="D31" s="6">
        <v>0.30532985324472195</v>
      </c>
      <c r="E31" s="6">
        <v>0.77241705360487856</v>
      </c>
      <c r="F31" s="6">
        <v>-0.11188775000143975</v>
      </c>
      <c r="G31" s="6">
        <v>0.14205010770237303</v>
      </c>
      <c r="H31" s="6">
        <v>-0.11188775000143975</v>
      </c>
      <c r="I31" s="6">
        <v>0.14205010770237303</v>
      </c>
    </row>
    <row r="32" spans="1:9" x14ac:dyDescent="0.25">
      <c r="A32" s="6" t="s">
        <v>70</v>
      </c>
      <c r="B32" s="6">
        <v>-0.19913427953264848</v>
      </c>
      <c r="C32" s="6">
        <v>9.016005113176595E-2</v>
      </c>
      <c r="D32" s="6">
        <v>-2.2086753172047371</v>
      </c>
      <c r="E32" s="6">
        <v>7.8234786947971216E-2</v>
      </c>
      <c r="F32" s="6">
        <v>-0.43089806927200741</v>
      </c>
      <c r="G32" s="6">
        <v>3.2629510206710455E-2</v>
      </c>
      <c r="H32" s="6">
        <v>-0.43089806927200741</v>
      </c>
      <c r="I32" s="6">
        <v>3.2629510206710455E-2</v>
      </c>
    </row>
    <row r="33" spans="1:9" x14ac:dyDescent="0.25">
      <c r="A33" s="6" t="s">
        <v>71</v>
      </c>
      <c r="B33" s="6">
        <v>0.34014047306605344</v>
      </c>
      <c r="C33" s="6">
        <v>0.14974878796589641</v>
      </c>
      <c r="D33" s="6">
        <v>2.2714071859033447</v>
      </c>
      <c r="E33" s="6">
        <v>7.2311329981749398E-2</v>
      </c>
      <c r="F33" s="6">
        <v>-4.4801041187633894E-2</v>
      </c>
      <c r="G33" s="6">
        <v>0.72508198731974072</v>
      </c>
      <c r="H33" s="6">
        <v>-4.4801041187633894E-2</v>
      </c>
      <c r="I33" s="6">
        <v>0.72508198731974072</v>
      </c>
    </row>
    <row r="37" spans="1:9" x14ac:dyDescent="0.25">
      <c r="A37" s="19" t="s">
        <v>72</v>
      </c>
      <c r="B37" s="20"/>
      <c r="C37" s="20"/>
      <c r="D37" s="21"/>
    </row>
    <row r="38" spans="1:9" x14ac:dyDescent="0.25">
      <c r="A38" s="19"/>
      <c r="B38" s="20"/>
      <c r="C38" s="20"/>
      <c r="D38" s="21"/>
    </row>
    <row r="39" spans="1:9" x14ac:dyDescent="0.25">
      <c r="A39" s="7" t="s">
        <v>73</v>
      </c>
      <c r="B39" s="7" t="s">
        <v>74</v>
      </c>
      <c r="C39" s="7" t="s">
        <v>75</v>
      </c>
      <c r="D39" s="7" t="s">
        <v>76</v>
      </c>
    </row>
    <row r="40" spans="1:9" x14ac:dyDescent="0.25">
      <c r="A40" s="6">
        <v>1</v>
      </c>
      <c r="B40" s="6">
        <v>8.4147097900736547</v>
      </c>
      <c r="C40" s="6">
        <v>-1.4709790073654361E-2</v>
      </c>
      <c r="D40" s="6">
        <v>-7.6638378286182807E-2</v>
      </c>
    </row>
    <row r="41" spans="1:9" x14ac:dyDescent="0.25">
      <c r="A41" s="6">
        <v>2</v>
      </c>
      <c r="B41" s="6">
        <v>9.4536632319114631</v>
      </c>
      <c r="C41" s="6">
        <v>0.14633676808853657</v>
      </c>
      <c r="D41" s="6">
        <v>0.76241826251708833</v>
      </c>
    </row>
    <row r="42" spans="1:9" x14ac:dyDescent="0.25">
      <c r="A42" s="6">
        <v>3</v>
      </c>
      <c r="B42" s="6">
        <v>10.407462935499574</v>
      </c>
      <c r="C42" s="6">
        <v>-7.46293549957322E-3</v>
      </c>
      <c r="D42" s="6">
        <v>-3.8882082686281731E-2</v>
      </c>
    </row>
    <row r="43" spans="1:9" x14ac:dyDescent="0.25">
      <c r="A43" s="6">
        <v>4</v>
      </c>
      <c r="B43" s="6">
        <v>11.388100141093158</v>
      </c>
      <c r="C43" s="6">
        <v>1.1899858906842198E-2</v>
      </c>
      <c r="D43" s="6">
        <v>6.199856584548858E-2</v>
      </c>
    </row>
    <row r="44" spans="1:9" x14ac:dyDescent="0.25">
      <c r="A44" s="6">
        <v>5</v>
      </c>
      <c r="B44" s="6">
        <v>12.491352408411132</v>
      </c>
      <c r="C44" s="6">
        <v>-0.2913524084111323</v>
      </c>
      <c r="D44" s="6">
        <v>-1.5179534159630355</v>
      </c>
    </row>
    <row r="45" spans="1:9" x14ac:dyDescent="0.25">
      <c r="A45" s="6">
        <v>6</v>
      </c>
      <c r="B45" s="6">
        <v>14.012334980945948</v>
      </c>
      <c r="C45" s="6">
        <v>0.18766501905405164</v>
      </c>
      <c r="D45" s="6">
        <v>0.97773949521599812</v>
      </c>
    </row>
    <row r="46" spans="1:9" x14ac:dyDescent="0.25">
      <c r="A46" s="6">
        <v>7</v>
      </c>
      <c r="B46" s="6">
        <v>15.964154227600055</v>
      </c>
      <c r="C46" s="6">
        <v>-0.16415422760005427</v>
      </c>
      <c r="D46" s="6">
        <v>-0.85524767716577799</v>
      </c>
    </row>
    <row r="47" spans="1:9" x14ac:dyDescent="0.25">
      <c r="A47" s="6">
        <v>8</v>
      </c>
      <c r="B47" s="6">
        <v>17.664898061297812</v>
      </c>
      <c r="C47" s="6">
        <v>0.23510193870218643</v>
      </c>
      <c r="D47" s="6">
        <v>1.2248870462362043</v>
      </c>
    </row>
    <row r="48" spans="1:9" x14ac:dyDescent="0.25">
      <c r="A48" s="6">
        <v>9</v>
      </c>
      <c r="B48" s="6">
        <v>19.577571996194219</v>
      </c>
      <c r="C48" s="6">
        <v>-0.27757199619421868</v>
      </c>
      <c r="D48" s="6">
        <v>-1.4461571198139231</v>
      </c>
    </row>
    <row r="49" spans="1:4" x14ac:dyDescent="0.25">
      <c r="A49" s="6">
        <v>10</v>
      </c>
      <c r="B49" s="6">
        <v>20.62575222697301</v>
      </c>
      <c r="C49" s="6">
        <v>0.17424777302699113</v>
      </c>
      <c r="D49" s="6">
        <v>0.90783530410029234</v>
      </c>
    </row>
  </sheetData>
  <mergeCells count="5">
    <mergeCell ref="A37:D37"/>
    <mergeCell ref="A13:B13"/>
    <mergeCell ref="A14:B14"/>
    <mergeCell ref="A38:D38"/>
    <mergeCell ref="A22:F2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F708-62BC-4C18-918E-566F5463186F}">
  <dimension ref="A1:P11"/>
  <sheetViews>
    <sheetView workbookViewId="0">
      <selection activeCell="M17" sqref="M17"/>
    </sheetView>
  </sheetViews>
  <sheetFormatPr defaultRowHeight="15" x14ac:dyDescent="0.25"/>
  <cols>
    <col min="1" max="1" width="19.85546875" bestFit="1" customWidth="1"/>
    <col min="2" max="2" width="13.42578125" bestFit="1" customWidth="1"/>
    <col min="3" max="3" width="9.42578125" bestFit="1" customWidth="1"/>
    <col min="4" max="5" width="8" bestFit="1" customWidth="1"/>
    <col min="6" max="6" width="11.140625" customWidth="1"/>
    <col min="7" max="14" width="7.5703125" bestFit="1" customWidth="1"/>
    <col min="15" max="16" width="8.140625" bestFit="1" customWidth="1"/>
  </cols>
  <sheetData>
    <row r="1" spans="1:16" x14ac:dyDescent="0.25">
      <c r="A1" s="9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10" t="s">
        <v>28</v>
      </c>
      <c r="G1" s="9" t="s">
        <v>87</v>
      </c>
      <c r="H1" s="9" t="s">
        <v>31</v>
      </c>
      <c r="I1" s="9" t="s">
        <v>33</v>
      </c>
      <c r="J1" s="9" t="s">
        <v>36</v>
      </c>
      <c r="K1" s="9" t="s">
        <v>34</v>
      </c>
      <c r="L1" s="9" t="s">
        <v>37</v>
      </c>
      <c r="M1" s="9" t="s">
        <v>88</v>
      </c>
      <c r="N1" s="9" t="s">
        <v>39</v>
      </c>
      <c r="O1" s="9" t="s">
        <v>89</v>
      </c>
    </row>
    <row r="2" spans="1:16" x14ac:dyDescent="0.25">
      <c r="A2" s="11" t="s">
        <v>29</v>
      </c>
      <c r="B2" s="3">
        <v>1000000</v>
      </c>
      <c r="C2" s="12">
        <f>B2/B8</f>
        <v>7.2727272727272724E-2</v>
      </c>
      <c r="D2" s="11" t="s">
        <v>30</v>
      </c>
      <c r="E2" s="11" t="s">
        <v>31</v>
      </c>
      <c r="F2" s="13">
        <v>2</v>
      </c>
      <c r="G2" s="12">
        <f>C2/F2</f>
        <v>3.6363636363636362E-2</v>
      </c>
      <c r="H2" s="12">
        <f>C2/F2</f>
        <v>3.6363636363636362E-2</v>
      </c>
      <c r="I2" s="12"/>
      <c r="J2" s="12"/>
      <c r="K2" s="12"/>
      <c r="L2" s="12"/>
      <c r="M2" s="12"/>
      <c r="N2" s="12"/>
      <c r="O2" s="12"/>
    </row>
    <row r="3" spans="1:16" x14ac:dyDescent="0.25">
      <c r="A3" s="11" t="s">
        <v>32</v>
      </c>
      <c r="B3" s="3">
        <v>3000000</v>
      </c>
      <c r="C3" s="12">
        <f>B3/B8</f>
        <v>0.21818181818181817</v>
      </c>
      <c r="D3" s="11" t="s">
        <v>33</v>
      </c>
      <c r="E3" s="11" t="s">
        <v>34</v>
      </c>
      <c r="F3" s="13">
        <v>3</v>
      </c>
      <c r="G3" s="12"/>
      <c r="H3" s="12"/>
      <c r="I3" s="12">
        <f>C3/F3</f>
        <v>7.2727272727272724E-2</v>
      </c>
      <c r="J3" s="12">
        <f>C3/F3</f>
        <v>7.2727272727272724E-2</v>
      </c>
      <c r="K3" s="12">
        <f>C3/F3</f>
        <v>7.2727272727272724E-2</v>
      </c>
      <c r="L3" s="12"/>
      <c r="M3" s="12"/>
      <c r="N3" s="12"/>
      <c r="O3" s="12"/>
    </row>
    <row r="4" spans="1:16" x14ac:dyDescent="0.25">
      <c r="A4" s="11" t="s">
        <v>35</v>
      </c>
      <c r="B4" s="3">
        <v>5000000</v>
      </c>
      <c r="C4" s="12">
        <f>B4/B8</f>
        <v>0.36363636363636365</v>
      </c>
      <c r="D4" s="11" t="s">
        <v>36</v>
      </c>
      <c r="E4" s="11" t="s">
        <v>37</v>
      </c>
      <c r="F4" s="13">
        <v>3</v>
      </c>
      <c r="G4" s="12"/>
      <c r="H4" s="12"/>
      <c r="I4" s="12"/>
      <c r="J4" s="12">
        <f>C4/F4</f>
        <v>0.12121212121212122</v>
      </c>
      <c r="K4" s="12">
        <f>C4/F4</f>
        <v>0.12121212121212122</v>
      </c>
      <c r="L4" s="12">
        <f>C4/F4</f>
        <v>0.12121212121212122</v>
      </c>
      <c r="M4" s="12"/>
      <c r="N4" s="12"/>
      <c r="O4" s="12"/>
    </row>
    <row r="5" spans="1:16" x14ac:dyDescent="0.25">
      <c r="A5" s="11" t="s">
        <v>38</v>
      </c>
      <c r="B5" s="3">
        <v>2800000</v>
      </c>
      <c r="C5" s="12">
        <f>B5/B8</f>
        <v>0.20363636363636364</v>
      </c>
      <c r="D5" s="11" t="s">
        <v>34</v>
      </c>
      <c r="E5" s="11" t="s">
        <v>39</v>
      </c>
      <c r="F5" s="13">
        <v>4</v>
      </c>
      <c r="G5" s="12"/>
      <c r="H5" s="12"/>
      <c r="I5" s="12"/>
      <c r="J5" s="12"/>
      <c r="K5" s="12">
        <f>C5/F5</f>
        <v>5.0909090909090911E-2</v>
      </c>
      <c r="L5" s="12">
        <f>C5/F5</f>
        <v>5.0909090909090911E-2</v>
      </c>
      <c r="M5" s="12">
        <f>C5/F5</f>
        <v>5.0909090909090911E-2</v>
      </c>
      <c r="N5" s="12">
        <f>C5/F5</f>
        <v>5.0909090909090911E-2</v>
      </c>
      <c r="O5" s="12"/>
    </row>
    <row r="6" spans="1:16" x14ac:dyDescent="0.25">
      <c r="A6" s="11" t="s">
        <v>40</v>
      </c>
      <c r="B6" s="3">
        <v>1950000</v>
      </c>
      <c r="C6" s="12">
        <f>B6/B8</f>
        <v>0.14181818181818182</v>
      </c>
      <c r="D6" s="11" t="s">
        <v>41</v>
      </c>
      <c r="E6" s="11" t="s">
        <v>41</v>
      </c>
      <c r="F6" s="13">
        <v>1</v>
      </c>
      <c r="G6" s="12"/>
      <c r="H6" s="12"/>
      <c r="I6" s="12"/>
      <c r="J6" s="12"/>
      <c r="K6" s="12"/>
      <c r="L6" s="12"/>
      <c r="M6" s="12"/>
      <c r="N6" s="12"/>
      <c r="O6" s="12">
        <f>C6/F6</f>
        <v>0.14181818181818182</v>
      </c>
    </row>
    <row r="7" spans="1:16" x14ac:dyDescent="0.25">
      <c r="A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" x14ac:dyDescent="0.25">
      <c r="A8" s="11" t="s">
        <v>42</v>
      </c>
      <c r="B8" s="3">
        <f>SUM(B2:B6)</f>
        <v>13750000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10" spans="1:16" x14ac:dyDescent="0.25">
      <c r="F10" t="s">
        <v>77</v>
      </c>
      <c r="G10" s="12">
        <f>SUM(G2:G6)</f>
        <v>3.6363636363636362E-2</v>
      </c>
      <c r="H10" s="12">
        <f t="shared" ref="H10:O10" si="0">SUM(H2:H6)</f>
        <v>3.6363636363636362E-2</v>
      </c>
      <c r="I10" s="12">
        <f t="shared" si="0"/>
        <v>7.2727272727272724E-2</v>
      </c>
      <c r="J10" s="12">
        <f t="shared" si="0"/>
        <v>0.19393939393939394</v>
      </c>
      <c r="K10" s="12">
        <f t="shared" si="0"/>
        <v>0.24484848484848484</v>
      </c>
      <c r="L10" s="12">
        <f t="shared" si="0"/>
        <v>0.17212121212121212</v>
      </c>
      <c r="M10" s="12">
        <f t="shared" si="0"/>
        <v>5.0909090909090911E-2</v>
      </c>
      <c r="N10" s="12">
        <f t="shared" si="0"/>
        <v>5.0909090909090911E-2</v>
      </c>
      <c r="O10" s="12">
        <f t="shared" si="0"/>
        <v>0.14181818181818182</v>
      </c>
      <c r="P10" s="12">
        <f>SUM(G10:O10)</f>
        <v>1</v>
      </c>
    </row>
    <row r="11" spans="1:16" x14ac:dyDescent="0.25">
      <c r="F11" t="s">
        <v>78</v>
      </c>
      <c r="G11" s="12">
        <f>G10</f>
        <v>3.6363636363636362E-2</v>
      </c>
      <c r="H11" s="12">
        <f>G11+H10</f>
        <v>7.2727272727272724E-2</v>
      </c>
      <c r="I11" s="12">
        <f>H11+I10</f>
        <v>0.14545454545454545</v>
      </c>
      <c r="J11" s="12">
        <f t="shared" ref="J11:O11" si="1">I11+J10</f>
        <v>0.33939393939393936</v>
      </c>
      <c r="K11" s="12">
        <f t="shared" si="1"/>
        <v>0.58424242424242423</v>
      </c>
      <c r="L11" s="12">
        <f t="shared" si="1"/>
        <v>0.75636363636363635</v>
      </c>
      <c r="M11" s="12">
        <f t="shared" si="1"/>
        <v>0.80727272727272725</v>
      </c>
      <c r="N11" s="12">
        <f t="shared" si="1"/>
        <v>0.85818181818181816</v>
      </c>
      <c r="O11" s="12">
        <f t="shared" si="1"/>
        <v>1</v>
      </c>
    </row>
  </sheetData>
  <pageMargins left="0.25" right="0.25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866F-1A1D-4798-BEA4-16AB5392D69B}">
  <dimension ref="A1:R22"/>
  <sheetViews>
    <sheetView workbookViewId="0">
      <selection activeCell="E30" sqref="E30"/>
    </sheetView>
  </sheetViews>
  <sheetFormatPr defaultRowHeight="15" x14ac:dyDescent="0.25"/>
  <cols>
    <col min="1" max="1" width="5" bestFit="1" customWidth="1"/>
    <col min="2" max="2" width="12.140625" bestFit="1" customWidth="1"/>
    <col min="3" max="3" width="7.28515625" bestFit="1" customWidth="1"/>
    <col min="4" max="4" width="6" bestFit="1" customWidth="1"/>
    <col min="5" max="5" width="12" bestFit="1" customWidth="1"/>
    <col min="6" max="6" width="12.7109375" bestFit="1" customWidth="1"/>
    <col min="7" max="7" width="19.5703125" bestFit="1" customWidth="1"/>
    <col min="8" max="8" width="9.5703125" bestFit="1" customWidth="1"/>
    <col min="9" max="9" width="11.85546875" bestFit="1" customWidth="1"/>
  </cols>
  <sheetData>
    <row r="1" spans="1:18" x14ac:dyDescent="0.25">
      <c r="A1" s="3" t="s">
        <v>82</v>
      </c>
      <c r="B1" s="3" t="s">
        <v>90</v>
      </c>
      <c r="C1" s="3" t="s">
        <v>0</v>
      </c>
      <c r="D1" s="3" t="s">
        <v>91</v>
      </c>
      <c r="E1" s="4" t="s">
        <v>92</v>
      </c>
      <c r="F1" s="4" t="s">
        <v>93</v>
      </c>
      <c r="G1" s="4" t="s">
        <v>94</v>
      </c>
      <c r="H1" s="4" t="s">
        <v>95</v>
      </c>
      <c r="I1" s="4" t="s">
        <v>96</v>
      </c>
      <c r="Q1" s="3">
        <v>0</v>
      </c>
      <c r="R1" s="3">
        <v>1</v>
      </c>
    </row>
    <row r="2" spans="1:18" x14ac:dyDescent="0.25">
      <c r="A2" s="3">
        <v>2016</v>
      </c>
      <c r="B2" s="3">
        <v>1</v>
      </c>
      <c r="C2" s="3">
        <v>1</v>
      </c>
      <c r="D2" s="3">
        <v>460</v>
      </c>
      <c r="E2" s="4"/>
      <c r="F2" s="4"/>
      <c r="G2" s="4">
        <f>MOD(C2,3)</f>
        <v>1</v>
      </c>
      <c r="H2" s="4">
        <f>VLOOKUP(G2,$Q$1:$R$3,2,0)</f>
        <v>1</v>
      </c>
      <c r="I2" s="4"/>
      <c r="Q2" s="3">
        <v>1</v>
      </c>
      <c r="R2" s="3">
        <v>1</v>
      </c>
    </row>
    <row r="3" spans="1:18" x14ac:dyDescent="0.25">
      <c r="A3" s="3">
        <v>2016</v>
      </c>
      <c r="B3" s="3">
        <v>2</v>
      </c>
      <c r="C3" s="3">
        <v>2</v>
      </c>
      <c r="D3" s="3">
        <v>446</v>
      </c>
      <c r="E3" s="4">
        <f>AVERAGE(D2:D4)</f>
        <v>439.66666666666669</v>
      </c>
      <c r="F3" s="4">
        <f>D3-E3</f>
        <v>6.3333333333333144</v>
      </c>
      <c r="G3" s="4">
        <f t="shared" ref="G3:G22" si="0">MOD(C3,3)</f>
        <v>2</v>
      </c>
      <c r="H3" s="4">
        <f t="shared" ref="H3:H22" si="1">VLOOKUP(G3,$Q$1:$R$3,2,0)</f>
        <v>1</v>
      </c>
      <c r="I3" s="4">
        <f>(F3-H3)^2</f>
        <v>28.444444444444244</v>
      </c>
      <c r="Q3" s="3">
        <v>2</v>
      </c>
      <c r="R3" s="3">
        <v>1</v>
      </c>
    </row>
    <row r="4" spans="1:18" x14ac:dyDescent="0.25">
      <c r="A4" s="3">
        <v>2016</v>
      </c>
      <c r="B4" s="3">
        <v>3</v>
      </c>
      <c r="C4" s="3">
        <v>3</v>
      </c>
      <c r="D4" s="3">
        <v>413</v>
      </c>
      <c r="E4" s="4">
        <f>AVERAGE(D3:D5)</f>
        <v>419.33333333333331</v>
      </c>
      <c r="F4" s="4">
        <f t="shared" ref="F4:F22" si="2">D4-E4</f>
        <v>-6.3333333333333144</v>
      </c>
      <c r="G4" s="4">
        <f t="shared" si="0"/>
        <v>0</v>
      </c>
      <c r="H4" s="4">
        <f t="shared" si="1"/>
        <v>1</v>
      </c>
      <c r="I4" s="4">
        <f t="shared" ref="I4:I22" si="3">(F4-H4)^2</f>
        <v>53.777777777777501</v>
      </c>
    </row>
    <row r="5" spans="1:18" x14ac:dyDescent="0.25">
      <c r="A5" s="3">
        <v>2016</v>
      </c>
      <c r="B5" s="3">
        <v>4</v>
      </c>
      <c r="C5" s="3">
        <v>4</v>
      </c>
      <c r="D5" s="3">
        <v>399</v>
      </c>
      <c r="E5" s="4">
        <f t="shared" ref="E5:E22" si="4">AVERAGE(D4:D6)</f>
        <v>404.33333333333331</v>
      </c>
      <c r="F5" s="4">
        <f t="shared" si="2"/>
        <v>-5.3333333333333144</v>
      </c>
      <c r="G5" s="4">
        <f t="shared" si="0"/>
        <v>1</v>
      </c>
      <c r="H5" s="4">
        <f t="shared" si="1"/>
        <v>1</v>
      </c>
      <c r="I5" s="4">
        <f t="shared" si="3"/>
        <v>40.111111111110873</v>
      </c>
    </row>
    <row r="6" spans="1:18" x14ac:dyDescent="0.25">
      <c r="A6" s="3">
        <v>2016</v>
      </c>
      <c r="B6" s="3">
        <v>5</v>
      </c>
      <c r="C6" s="3">
        <v>5</v>
      </c>
      <c r="D6" s="3">
        <v>401</v>
      </c>
      <c r="E6" s="4">
        <f t="shared" si="4"/>
        <v>391</v>
      </c>
      <c r="F6" s="4">
        <f t="shared" si="2"/>
        <v>10</v>
      </c>
      <c r="G6" s="4">
        <f t="shared" si="0"/>
        <v>2</v>
      </c>
      <c r="H6" s="4">
        <f t="shared" si="1"/>
        <v>1</v>
      </c>
      <c r="I6" s="4">
        <f t="shared" si="3"/>
        <v>81</v>
      </c>
    </row>
    <row r="7" spans="1:18" x14ac:dyDescent="0.25">
      <c r="A7" s="3">
        <v>2016</v>
      </c>
      <c r="B7" s="3">
        <v>6</v>
      </c>
      <c r="C7" s="3">
        <v>6</v>
      </c>
      <c r="D7" s="3">
        <v>373</v>
      </c>
      <c r="E7" s="4">
        <f t="shared" si="4"/>
        <v>384.66666666666669</v>
      </c>
      <c r="F7" s="4">
        <f t="shared" si="2"/>
        <v>-11.666666666666686</v>
      </c>
      <c r="G7" s="4">
        <f t="shared" si="0"/>
        <v>0</v>
      </c>
      <c r="H7" s="4">
        <f t="shared" si="1"/>
        <v>1</v>
      </c>
      <c r="I7" s="4">
        <f t="shared" si="3"/>
        <v>160.44444444444491</v>
      </c>
    </row>
    <row r="8" spans="1:18" x14ac:dyDescent="0.25">
      <c r="A8" s="3">
        <v>2016</v>
      </c>
      <c r="B8" s="3">
        <v>7</v>
      </c>
      <c r="C8" s="3">
        <v>7</v>
      </c>
      <c r="D8" s="3">
        <v>380</v>
      </c>
      <c r="E8" s="4">
        <f t="shared" si="4"/>
        <v>369</v>
      </c>
      <c r="F8" s="4">
        <f t="shared" si="2"/>
        <v>11</v>
      </c>
      <c r="G8" s="4">
        <f t="shared" si="0"/>
        <v>1</v>
      </c>
      <c r="H8" s="4">
        <f t="shared" si="1"/>
        <v>1</v>
      </c>
      <c r="I8" s="4">
        <f t="shared" si="3"/>
        <v>100</v>
      </c>
    </row>
    <row r="9" spans="1:18" x14ac:dyDescent="0.25">
      <c r="A9" s="3">
        <v>2016</v>
      </c>
      <c r="B9" s="3">
        <v>8</v>
      </c>
      <c r="C9" s="3">
        <v>8</v>
      </c>
      <c r="D9" s="3">
        <v>354</v>
      </c>
      <c r="E9" s="4">
        <f t="shared" si="4"/>
        <v>442</v>
      </c>
      <c r="F9" s="4">
        <f t="shared" si="2"/>
        <v>-88</v>
      </c>
      <c r="G9" s="4">
        <f t="shared" si="0"/>
        <v>2</v>
      </c>
      <c r="H9" s="4">
        <f t="shared" si="1"/>
        <v>1</v>
      </c>
      <c r="I9" s="4">
        <f t="shared" si="3"/>
        <v>7921</v>
      </c>
    </row>
    <row r="10" spans="1:18" x14ac:dyDescent="0.25">
      <c r="A10" s="3">
        <v>2016</v>
      </c>
      <c r="B10" s="3">
        <v>9</v>
      </c>
      <c r="C10" s="3">
        <v>9</v>
      </c>
      <c r="D10" s="3">
        <v>592</v>
      </c>
      <c r="E10" s="4">
        <f t="shared" si="4"/>
        <v>476</v>
      </c>
      <c r="F10" s="4">
        <f t="shared" si="2"/>
        <v>116</v>
      </c>
      <c r="G10" s="4">
        <f t="shared" si="0"/>
        <v>0</v>
      </c>
      <c r="H10" s="4">
        <f t="shared" si="1"/>
        <v>1</v>
      </c>
      <c r="I10" s="4">
        <f t="shared" si="3"/>
        <v>13225</v>
      </c>
    </row>
    <row r="11" spans="1:18" x14ac:dyDescent="0.25">
      <c r="A11" s="3">
        <v>2016</v>
      </c>
      <c r="B11" s="3">
        <v>10</v>
      </c>
      <c r="C11" s="3">
        <v>10</v>
      </c>
      <c r="D11" s="3">
        <v>482</v>
      </c>
      <c r="E11" s="4">
        <f t="shared" si="4"/>
        <v>549.33333333333337</v>
      </c>
      <c r="F11" s="4">
        <f t="shared" si="2"/>
        <v>-67.333333333333371</v>
      </c>
      <c r="G11" s="4">
        <f t="shared" si="0"/>
        <v>1</v>
      </c>
      <c r="H11" s="4">
        <f t="shared" si="1"/>
        <v>1</v>
      </c>
      <c r="I11" s="4">
        <f t="shared" si="3"/>
        <v>4669.4444444444498</v>
      </c>
    </row>
    <row r="12" spans="1:18" x14ac:dyDescent="0.25">
      <c r="A12" s="3">
        <v>2016</v>
      </c>
      <c r="B12" s="3">
        <v>11</v>
      </c>
      <c r="C12" s="3">
        <v>11</v>
      </c>
      <c r="D12" s="3">
        <v>574</v>
      </c>
      <c r="E12" s="4">
        <f t="shared" si="4"/>
        <v>585</v>
      </c>
      <c r="F12" s="4">
        <f t="shared" si="2"/>
        <v>-11</v>
      </c>
      <c r="G12" s="4">
        <f t="shared" si="0"/>
        <v>2</v>
      </c>
      <c r="H12" s="4">
        <f t="shared" si="1"/>
        <v>1</v>
      </c>
      <c r="I12" s="4">
        <f t="shared" si="3"/>
        <v>144</v>
      </c>
    </row>
    <row r="13" spans="1:18" x14ac:dyDescent="0.25">
      <c r="A13" s="3">
        <v>2016</v>
      </c>
      <c r="B13" s="3">
        <v>12</v>
      </c>
      <c r="C13" s="3">
        <v>12</v>
      </c>
      <c r="D13" s="3">
        <v>699</v>
      </c>
      <c r="E13" s="4">
        <f t="shared" si="4"/>
        <v>587</v>
      </c>
      <c r="F13" s="4">
        <f t="shared" si="2"/>
        <v>112</v>
      </c>
      <c r="G13" s="4">
        <f t="shared" si="0"/>
        <v>0</v>
      </c>
      <c r="H13" s="4">
        <f t="shared" si="1"/>
        <v>1</v>
      </c>
      <c r="I13" s="4">
        <f t="shared" si="3"/>
        <v>12321</v>
      </c>
    </row>
    <row r="14" spans="1:18" x14ac:dyDescent="0.25">
      <c r="A14" s="3">
        <v>2017</v>
      </c>
      <c r="B14" s="3">
        <v>13</v>
      </c>
      <c r="C14" s="3">
        <v>1</v>
      </c>
      <c r="D14" s="3">
        <v>488</v>
      </c>
      <c r="E14" s="4">
        <f t="shared" si="4"/>
        <v>564</v>
      </c>
      <c r="F14" s="4">
        <f t="shared" si="2"/>
        <v>-76</v>
      </c>
      <c r="G14" s="4">
        <f t="shared" si="0"/>
        <v>1</v>
      </c>
      <c r="H14" s="4">
        <f t="shared" si="1"/>
        <v>1</v>
      </c>
      <c r="I14" s="4">
        <f t="shared" si="3"/>
        <v>5929</v>
      </c>
    </row>
    <row r="15" spans="1:18" x14ac:dyDescent="0.25">
      <c r="A15" s="3">
        <v>2017</v>
      </c>
      <c r="B15" s="3">
        <v>14</v>
      </c>
      <c r="C15" s="3">
        <v>2</v>
      </c>
      <c r="D15" s="3">
        <v>505</v>
      </c>
      <c r="E15" s="4">
        <f t="shared" si="4"/>
        <v>510.66666666666669</v>
      </c>
      <c r="F15" s="4">
        <f t="shared" si="2"/>
        <v>-5.6666666666666856</v>
      </c>
      <c r="G15" s="4">
        <f t="shared" si="0"/>
        <v>2</v>
      </c>
      <c r="H15" s="4">
        <f t="shared" si="1"/>
        <v>1</v>
      </c>
      <c r="I15" s="4">
        <f t="shared" si="3"/>
        <v>44.444444444444699</v>
      </c>
    </row>
    <row r="16" spans="1:18" x14ac:dyDescent="0.25">
      <c r="A16" s="3">
        <v>2017</v>
      </c>
      <c r="B16" s="3">
        <v>15</v>
      </c>
      <c r="C16" s="3">
        <v>3</v>
      </c>
      <c r="D16" s="3">
        <v>539</v>
      </c>
      <c r="E16" s="4">
        <f t="shared" si="4"/>
        <v>485.33333333333331</v>
      </c>
      <c r="F16" s="4">
        <f t="shared" si="2"/>
        <v>53.666666666666686</v>
      </c>
      <c r="G16" s="4">
        <f t="shared" si="0"/>
        <v>0</v>
      </c>
      <c r="H16" s="4">
        <f t="shared" si="1"/>
        <v>1</v>
      </c>
      <c r="I16" s="4">
        <f t="shared" si="3"/>
        <v>2773.7777777777796</v>
      </c>
    </row>
    <row r="17" spans="1:12" x14ac:dyDescent="0.25">
      <c r="A17" s="3">
        <v>2017</v>
      </c>
      <c r="B17" s="3">
        <v>16</v>
      </c>
      <c r="C17" s="3">
        <v>4</v>
      </c>
      <c r="D17" s="3">
        <v>412</v>
      </c>
      <c r="E17" s="4">
        <f t="shared" si="4"/>
        <v>494.66666666666669</v>
      </c>
      <c r="F17" s="4">
        <f t="shared" si="2"/>
        <v>-82.666666666666686</v>
      </c>
      <c r="G17" s="4">
        <f t="shared" si="0"/>
        <v>1</v>
      </c>
      <c r="H17" s="4">
        <f t="shared" si="1"/>
        <v>1</v>
      </c>
      <c r="I17" s="4">
        <f t="shared" si="3"/>
        <v>7000.111111111114</v>
      </c>
    </row>
    <row r="18" spans="1:12" x14ac:dyDescent="0.25">
      <c r="A18" s="3">
        <v>2017</v>
      </c>
      <c r="B18" s="3">
        <v>17</v>
      </c>
      <c r="C18" s="3">
        <v>5</v>
      </c>
      <c r="D18" s="3">
        <v>533</v>
      </c>
      <c r="E18" s="4">
        <f t="shared" si="4"/>
        <v>437.66666666666669</v>
      </c>
      <c r="F18" s="4">
        <f t="shared" si="2"/>
        <v>95.333333333333314</v>
      </c>
      <c r="G18" s="4">
        <f t="shared" si="0"/>
        <v>2</v>
      </c>
      <c r="H18" s="4">
        <f t="shared" si="1"/>
        <v>1</v>
      </c>
      <c r="I18" s="4">
        <f t="shared" si="3"/>
        <v>8898.7777777777737</v>
      </c>
    </row>
    <row r="19" spans="1:12" x14ac:dyDescent="0.25">
      <c r="A19" s="3">
        <v>2017</v>
      </c>
      <c r="B19" s="3">
        <v>18</v>
      </c>
      <c r="C19" s="3">
        <v>6</v>
      </c>
      <c r="D19" s="3">
        <v>368</v>
      </c>
      <c r="E19" s="4">
        <f t="shared" si="4"/>
        <v>461.66666666666669</v>
      </c>
      <c r="F19" s="4">
        <f t="shared" si="2"/>
        <v>-93.666666666666686</v>
      </c>
      <c r="G19" s="4">
        <f t="shared" si="0"/>
        <v>0</v>
      </c>
      <c r="H19" s="4">
        <f t="shared" si="1"/>
        <v>1</v>
      </c>
      <c r="I19" s="4">
        <f t="shared" si="3"/>
        <v>8961.777777777781</v>
      </c>
    </row>
    <row r="20" spans="1:12" x14ac:dyDescent="0.25">
      <c r="A20" s="3">
        <v>2017</v>
      </c>
      <c r="B20" s="3">
        <v>19</v>
      </c>
      <c r="C20" s="3">
        <v>7</v>
      </c>
      <c r="D20" s="3">
        <v>484</v>
      </c>
      <c r="E20" s="4">
        <f t="shared" si="4"/>
        <v>454.66666666666669</v>
      </c>
      <c r="F20" s="4">
        <f t="shared" si="2"/>
        <v>29.333333333333314</v>
      </c>
      <c r="G20" s="4">
        <f t="shared" si="0"/>
        <v>1</v>
      </c>
      <c r="H20" s="4">
        <f t="shared" si="1"/>
        <v>1</v>
      </c>
      <c r="I20" s="4">
        <f t="shared" si="3"/>
        <v>802.77777777777669</v>
      </c>
    </row>
    <row r="21" spans="1:12" x14ac:dyDescent="0.25">
      <c r="A21" s="3">
        <v>2017</v>
      </c>
      <c r="B21" s="3">
        <v>20</v>
      </c>
      <c r="C21" s="3">
        <v>8</v>
      </c>
      <c r="D21" s="3">
        <v>512</v>
      </c>
      <c r="E21" s="4">
        <f t="shared" si="4"/>
        <v>549</v>
      </c>
      <c r="F21" s="4">
        <f t="shared" si="2"/>
        <v>-37</v>
      </c>
      <c r="G21" s="4">
        <f t="shared" si="0"/>
        <v>2</v>
      </c>
      <c r="H21" s="4">
        <f t="shared" si="1"/>
        <v>1</v>
      </c>
      <c r="I21" s="4">
        <f t="shared" si="3"/>
        <v>1444</v>
      </c>
    </row>
    <row r="22" spans="1:12" x14ac:dyDescent="0.25">
      <c r="A22" s="3">
        <v>2017</v>
      </c>
      <c r="B22" s="3">
        <v>21</v>
      </c>
      <c r="C22" s="3">
        <v>9</v>
      </c>
      <c r="D22" s="3">
        <v>651</v>
      </c>
      <c r="E22" s="4">
        <f t="shared" si="4"/>
        <v>581.5</v>
      </c>
      <c r="F22" s="4">
        <f t="shared" si="2"/>
        <v>69.5</v>
      </c>
      <c r="G22" s="4">
        <f t="shared" si="0"/>
        <v>0</v>
      </c>
      <c r="H22" s="4">
        <f t="shared" si="1"/>
        <v>1</v>
      </c>
      <c r="I22" s="4">
        <f t="shared" si="3"/>
        <v>4692.25</v>
      </c>
      <c r="K22" s="4" t="s">
        <v>97</v>
      </c>
      <c r="L22" s="4">
        <f>SQRT(AVERAGE(I3:I22))</f>
        <v>62.964727780277471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4165-68EF-4949-9433-6DFF59015D22}">
  <dimension ref="A1:H6"/>
  <sheetViews>
    <sheetView workbookViewId="0">
      <selection activeCell="H7" sqref="H7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19.85546875" bestFit="1" customWidth="1"/>
    <col min="5" max="5" width="22.85546875" bestFit="1" customWidth="1"/>
    <col min="6" max="7" width="13.85546875" bestFit="1" customWidth="1"/>
    <col min="8" max="8" width="30" bestFit="1" customWidth="1"/>
  </cols>
  <sheetData>
    <row r="1" spans="1:8" x14ac:dyDescent="0.25">
      <c r="A1" s="3" t="s">
        <v>98</v>
      </c>
      <c r="B1" s="3" t="s">
        <v>99</v>
      </c>
      <c r="C1" s="3" t="s">
        <v>100</v>
      </c>
      <c r="D1" s="3" t="s">
        <v>101</v>
      </c>
      <c r="E1" s="8" t="s">
        <v>102</v>
      </c>
      <c r="F1" s="4" t="s">
        <v>108</v>
      </c>
      <c r="G1" s="22" t="s">
        <v>109</v>
      </c>
      <c r="H1" s="22" t="s">
        <v>110</v>
      </c>
    </row>
    <row r="2" spans="1:8" x14ac:dyDescent="0.25">
      <c r="A2" s="3" t="s">
        <v>103</v>
      </c>
      <c r="B2" s="3">
        <v>3800</v>
      </c>
      <c r="C2" s="3">
        <v>5</v>
      </c>
      <c r="D2" s="3">
        <v>43</v>
      </c>
      <c r="E2" s="3">
        <v>2</v>
      </c>
      <c r="F2" s="4">
        <f>B2*C2*D2/100/(E2+1)</f>
        <v>2723.3333333333335</v>
      </c>
      <c r="G2" s="22" t="s">
        <v>111</v>
      </c>
      <c r="H2" s="22" t="s">
        <v>112</v>
      </c>
    </row>
    <row r="3" spans="1:8" x14ac:dyDescent="0.25">
      <c r="A3" s="3" t="s">
        <v>104</v>
      </c>
      <c r="B3" s="3">
        <v>2300</v>
      </c>
      <c r="C3" s="3">
        <v>25</v>
      </c>
      <c r="D3" s="3">
        <v>34</v>
      </c>
      <c r="E3" s="3">
        <v>10</v>
      </c>
      <c r="F3" s="4">
        <f t="shared" ref="F3:F6" si="0">B3*C3*D3/100/(E3+1)</f>
        <v>1777.2727272727273</v>
      </c>
      <c r="G3" s="22" t="s">
        <v>112</v>
      </c>
      <c r="H3" s="22" t="s">
        <v>111</v>
      </c>
    </row>
    <row r="4" spans="1:8" x14ac:dyDescent="0.25">
      <c r="A4" s="3" t="s">
        <v>105</v>
      </c>
      <c r="B4" s="3">
        <v>2500</v>
      </c>
      <c r="C4" s="3">
        <v>21</v>
      </c>
      <c r="D4" s="3">
        <v>33</v>
      </c>
      <c r="E4" s="3">
        <v>5</v>
      </c>
      <c r="F4" s="4">
        <f t="shared" si="0"/>
        <v>2887.5</v>
      </c>
      <c r="G4" s="22" t="s">
        <v>111</v>
      </c>
      <c r="H4" s="22" t="s">
        <v>112</v>
      </c>
    </row>
    <row r="5" spans="1:8" x14ac:dyDescent="0.25">
      <c r="A5" s="3" t="s">
        <v>106</v>
      </c>
      <c r="B5" s="3">
        <v>2100</v>
      </c>
      <c r="C5" s="3">
        <v>14</v>
      </c>
      <c r="D5" s="3">
        <v>46</v>
      </c>
      <c r="E5" s="3">
        <v>10</v>
      </c>
      <c r="F5" s="4">
        <f t="shared" si="0"/>
        <v>1229.4545454545455</v>
      </c>
      <c r="G5" s="22" t="s">
        <v>113</v>
      </c>
      <c r="H5" s="22" t="s">
        <v>111</v>
      </c>
    </row>
    <row r="6" spans="1:8" x14ac:dyDescent="0.25">
      <c r="A6" s="3" t="s">
        <v>107</v>
      </c>
      <c r="B6" s="3">
        <v>2890</v>
      </c>
      <c r="C6" s="3">
        <v>8</v>
      </c>
      <c r="D6" s="3">
        <v>55</v>
      </c>
      <c r="E6" s="3">
        <v>10</v>
      </c>
      <c r="F6" s="4">
        <f t="shared" si="0"/>
        <v>1156</v>
      </c>
      <c r="G6" s="22" t="s">
        <v>113</v>
      </c>
      <c r="H6" s="22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9F93-2515-40B8-B78B-5EC48B3502C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Churn Rate</vt:lpstr>
      <vt:lpstr>Moving Average</vt:lpstr>
      <vt:lpstr>Exponential Smoothing</vt:lpstr>
      <vt:lpstr>Multiple Regression</vt:lpstr>
      <vt:lpstr>S-Curve</vt:lpstr>
      <vt:lpstr>Trends &amp; Seasonality</vt:lpstr>
      <vt:lpstr>STP</vt:lpstr>
      <vt:lpstr>RFM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Naik</dc:creator>
  <cp:lastModifiedBy>Shreyas Naik</cp:lastModifiedBy>
  <cp:lastPrinted>2024-10-11T01:39:36Z</cp:lastPrinted>
  <dcterms:created xsi:type="dcterms:W3CDTF">2024-10-11T01:06:38Z</dcterms:created>
  <dcterms:modified xsi:type="dcterms:W3CDTF">2024-10-11T05:07:28Z</dcterms:modified>
</cp:coreProperties>
</file>