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B11" i="1" l="1"/>
  <c r="B34" i="1"/>
  <c r="B33" i="1"/>
  <c r="E10" i="1"/>
  <c r="B20" i="1"/>
  <c r="B19" i="1"/>
  <c r="B17" i="1"/>
  <c r="B21" i="1" s="1"/>
  <c r="B7" i="1"/>
  <c r="B18" i="1" s="1"/>
  <c r="B22" i="1" l="1"/>
  <c r="E3" i="1"/>
  <c r="E4" i="1" s="1"/>
  <c r="E5" i="1" s="1"/>
  <c r="B28" i="1" l="1"/>
  <c r="B31" i="1" s="1"/>
  <c r="B36" i="1" s="1"/>
  <c r="B39" i="1" s="1"/>
  <c r="B27" i="1"/>
  <c r="B30" i="1" s="1"/>
  <c r="B35" i="1" s="1"/>
  <c r="B38" i="1" s="1"/>
  <c r="E19" i="1"/>
  <c r="E18" i="1"/>
  <c r="E26" i="1" l="1"/>
  <c r="E20" i="1"/>
  <c r="E22" i="1" s="1"/>
  <c r="E25" i="1" s="1"/>
  <c r="E28" i="1" l="1"/>
  <c r="E30" i="1" s="1"/>
</calcChain>
</file>

<file path=xl/sharedStrings.xml><?xml version="1.0" encoding="utf-8"?>
<sst xmlns="http://schemas.openxmlformats.org/spreadsheetml/2006/main" count="52" uniqueCount="52">
  <si>
    <t>vin (volt)</t>
  </si>
  <si>
    <t>B(tesla)</t>
  </si>
  <si>
    <t>f(hz)</t>
  </si>
  <si>
    <t>Fill</t>
  </si>
  <si>
    <t>cells</t>
  </si>
  <si>
    <t>required core area(m^2)</t>
  </si>
  <si>
    <t>real core area (m^2)</t>
  </si>
  <si>
    <t>primary cable dimensions (mm) AxB</t>
  </si>
  <si>
    <t>secondary cable dimensions (mm) AxB</t>
  </si>
  <si>
    <t>Insulation per layer hV (mm)</t>
  </si>
  <si>
    <t>Insulation per layer LV (mm)</t>
  </si>
  <si>
    <t>Nprimary(turn)</t>
  </si>
  <si>
    <t>Nsecondary turn</t>
  </si>
  <si>
    <t>Primary turns per layer</t>
  </si>
  <si>
    <t>Secondary turns per layer</t>
  </si>
  <si>
    <t>primary layers</t>
  </si>
  <si>
    <t>secondary layers</t>
  </si>
  <si>
    <t>Hprimary winding (mm)</t>
  </si>
  <si>
    <t>Hsecondary winding(mm)</t>
  </si>
  <si>
    <t>Lprimary(mm)</t>
  </si>
  <si>
    <t>Lsecondary(mm)</t>
  </si>
  <si>
    <t>gap height(mm)</t>
  </si>
  <si>
    <t>gap lenght(mm)</t>
  </si>
  <si>
    <t>Core height(mm)</t>
  </si>
  <si>
    <t>Core lenght(mm)</t>
  </si>
  <si>
    <t>Windings</t>
  </si>
  <si>
    <t>core depth(m)</t>
  </si>
  <si>
    <t>Core (square)</t>
  </si>
  <si>
    <t>Core volume(cm^3)</t>
  </si>
  <si>
    <t>Core density (gr/cm^3)</t>
  </si>
  <si>
    <t>Core weight (kg)</t>
  </si>
  <si>
    <t>Stacking factor</t>
  </si>
  <si>
    <t>Core loss at 1 teslaW/kg</t>
  </si>
  <si>
    <t>loss coefficient W/kg</t>
  </si>
  <si>
    <t>Core Loss kW</t>
  </si>
  <si>
    <t>Ravg primary winding (mm)</t>
  </si>
  <si>
    <t>Ravg secondary winding (mm)</t>
  </si>
  <si>
    <t>L primary (m)</t>
  </si>
  <si>
    <t>Lsecondary (m)</t>
  </si>
  <si>
    <t>R per meter primary ohm/m</t>
  </si>
  <si>
    <t>R per metersecondary ohm/m</t>
  </si>
  <si>
    <t>Rprimary</t>
  </si>
  <si>
    <t>Rsecondary</t>
  </si>
  <si>
    <t>Loss primary</t>
  </si>
  <si>
    <t>Loss secondary</t>
  </si>
  <si>
    <t>Copper Loss kW</t>
  </si>
  <si>
    <t>Total Loss kW</t>
  </si>
  <si>
    <t>Efficiency</t>
  </si>
  <si>
    <t>Resistivity heat coefficient</t>
  </si>
  <si>
    <t>Transformer equivalent circuit parameters</t>
  </si>
  <si>
    <t>at full load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</si>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</sst>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7" workbookViewId="0">
      <selection activeCell="G20" sqref="G20"/>
    </sheetView>
  </sheetViews>
  <sheetFormatPr defaultRowHeight="15" x14ac:dyDescent="0.25"/>
  <cols>
    <col min="1" max="1" width="35.85546875" bestFit="1" customWidth="1"/>
    <col min="2" max="2" width="12" bestFit="1" customWidth="1"/>
    <col min="4" max="4" width="22.85546875" bestFit="1" customWidth="1"/>
    <col min="5" max="5" width="10" bestFit="1" customWidth="1"/>
    <col min="7" max="7" width="17.5703125" customWidth="1"/>
    <col min="9" max="9" width="16.7109375" customWidth="1"/>
  </cols>
  <sheetData>
    <row r="1" spans="1:7" x14ac:dyDescent="0.25">
      <c r="A1" s="3" t="s">
        <v>3</v>
      </c>
      <c r="B1" s="1"/>
      <c r="C1" t="s">
        <v>4</v>
      </c>
    </row>
    <row r="2" spans="1:7" x14ac:dyDescent="0.25">
      <c r="A2" s="4" t="s">
        <v>51</v>
      </c>
      <c r="D2" s="2" t="s">
        <v>27</v>
      </c>
      <c r="G2" t="s">
        <v>49</v>
      </c>
    </row>
    <row r="3" spans="1:7" x14ac:dyDescent="0.25">
      <c r="A3" t="s">
        <v>0</v>
      </c>
      <c r="B3" s="1">
        <v>3000</v>
      </c>
      <c r="D3" t="s">
        <v>5</v>
      </c>
      <c r="E3">
        <f>B3/(4.44*B4*B5*B6)</f>
        <v>6.7567567567567557E-2</v>
      </c>
    </row>
    <row r="4" spans="1:7" x14ac:dyDescent="0.25">
      <c r="A4" t="s">
        <v>11</v>
      </c>
      <c r="B4" s="1">
        <v>20</v>
      </c>
      <c r="D4" t="s">
        <v>6</v>
      </c>
      <c r="E4">
        <f>E3/E8</f>
        <v>7.5075075075075062E-2</v>
      </c>
    </row>
    <row r="5" spans="1:7" x14ac:dyDescent="0.25">
      <c r="A5" t="s">
        <v>1</v>
      </c>
      <c r="B5" s="1">
        <v>1</v>
      </c>
      <c r="D5" t="s">
        <v>26</v>
      </c>
      <c r="E5">
        <f>E4^(1/2)</f>
        <v>0.27399831217559545</v>
      </c>
    </row>
    <row r="6" spans="1:7" x14ac:dyDescent="0.25">
      <c r="A6" t="s">
        <v>2</v>
      </c>
      <c r="B6" s="1">
        <v>500</v>
      </c>
    </row>
    <row r="7" spans="1:7" x14ac:dyDescent="0.25">
      <c r="A7" t="s">
        <v>12</v>
      </c>
      <c r="B7">
        <f>B4*100</f>
        <v>2000</v>
      </c>
    </row>
    <row r="8" spans="1:7" x14ac:dyDescent="0.25">
      <c r="D8" t="s">
        <v>31</v>
      </c>
      <c r="E8" s="1">
        <v>0.9</v>
      </c>
    </row>
    <row r="9" spans="1:7" x14ac:dyDescent="0.25">
      <c r="A9" t="s">
        <v>7</v>
      </c>
      <c r="B9" s="1">
        <v>27</v>
      </c>
      <c r="C9" s="1">
        <v>27</v>
      </c>
      <c r="D9" t="s">
        <v>32</v>
      </c>
      <c r="E9" s="1">
        <v>7.5</v>
      </c>
    </row>
    <row r="10" spans="1:7" x14ac:dyDescent="0.25">
      <c r="A10" t="s">
        <v>8</v>
      </c>
      <c r="B10" s="1">
        <v>2.9</v>
      </c>
      <c r="C10" s="1">
        <v>2.9</v>
      </c>
      <c r="D10" t="s">
        <v>33</v>
      </c>
      <c r="E10">
        <f>E9*B5</f>
        <v>7.5</v>
      </c>
    </row>
    <row r="11" spans="1:7" x14ac:dyDescent="0.25">
      <c r="A11" t="s">
        <v>9</v>
      </c>
      <c r="B11">
        <f>300*B16/(B7*8)</f>
        <v>1.5</v>
      </c>
    </row>
    <row r="12" spans="1:7" x14ac:dyDescent="0.25">
      <c r="A12" t="s">
        <v>10</v>
      </c>
      <c r="B12">
        <v>0.5</v>
      </c>
    </row>
    <row r="14" spans="1:7" x14ac:dyDescent="0.25">
      <c r="A14" s="4" t="s">
        <v>25</v>
      </c>
      <c r="D14" s="5"/>
    </row>
    <row r="15" spans="1:7" x14ac:dyDescent="0.25">
      <c r="A15" t="s">
        <v>13</v>
      </c>
      <c r="B15" s="1">
        <v>10</v>
      </c>
      <c r="D15" s="2"/>
    </row>
    <row r="16" spans="1:7" x14ac:dyDescent="0.25">
      <c r="A16" t="s">
        <v>14</v>
      </c>
      <c r="B16" s="1">
        <v>80</v>
      </c>
      <c r="D16" t="s">
        <v>21</v>
      </c>
      <c r="E16" s="1">
        <v>300</v>
      </c>
    </row>
    <row r="17" spans="1:6" x14ac:dyDescent="0.25">
      <c r="A17" t="s">
        <v>15</v>
      </c>
      <c r="B17">
        <f>B4/B15</f>
        <v>2</v>
      </c>
      <c r="D17" t="s">
        <v>22</v>
      </c>
      <c r="E17" s="1">
        <v>215</v>
      </c>
    </row>
    <row r="18" spans="1:6" x14ac:dyDescent="0.25">
      <c r="A18" t="s">
        <v>16</v>
      </c>
      <c r="B18">
        <f>B7/B16</f>
        <v>25</v>
      </c>
      <c r="D18" t="s">
        <v>23</v>
      </c>
      <c r="E18">
        <f>E5*1000*2+E16</f>
        <v>847.99662435119092</v>
      </c>
    </row>
    <row r="19" spans="1:6" x14ac:dyDescent="0.25">
      <c r="A19" t="s">
        <v>17</v>
      </c>
      <c r="B19">
        <f>B15*C9</f>
        <v>270</v>
      </c>
      <c r="D19" t="s">
        <v>24</v>
      </c>
      <c r="E19">
        <f>E5*1000*2+E17</f>
        <v>762.99662435119092</v>
      </c>
    </row>
    <row r="20" spans="1:6" x14ac:dyDescent="0.25">
      <c r="A20" t="s">
        <v>18</v>
      </c>
      <c r="B20">
        <f>B16*C10</f>
        <v>232</v>
      </c>
      <c r="D20" t="s">
        <v>28</v>
      </c>
      <c r="E20">
        <f>(E19*E18*(E5*1000*E8)-E16*E17*(E5*1000*E8))/1000</f>
        <v>143648.19247989065</v>
      </c>
    </row>
    <row r="21" spans="1:6" x14ac:dyDescent="0.25">
      <c r="A21" t="s">
        <v>19</v>
      </c>
      <c r="B21">
        <f>B17*(B9+B12)</f>
        <v>55</v>
      </c>
      <c r="D21" t="s">
        <v>29</v>
      </c>
      <c r="E21" s="1">
        <v>7.65</v>
      </c>
    </row>
    <row r="22" spans="1:6" x14ac:dyDescent="0.25">
      <c r="A22" t="s">
        <v>20</v>
      </c>
      <c r="B22">
        <f>B18*(B10+B11)</f>
        <v>110.00000000000001</v>
      </c>
      <c r="D22" t="s">
        <v>30</v>
      </c>
      <c r="E22">
        <f>E20*E21/1000</f>
        <v>1098.9086724711635</v>
      </c>
    </row>
    <row r="25" spans="1:6" x14ac:dyDescent="0.25">
      <c r="D25" s="2" t="s">
        <v>34</v>
      </c>
      <c r="E25">
        <f>E10*E22/1000</f>
        <v>8.2418150435337267</v>
      </c>
    </row>
    <row r="26" spans="1:6" x14ac:dyDescent="0.25">
      <c r="D26" s="2" t="s">
        <v>45</v>
      </c>
      <c r="E26">
        <f>(B38+B39)/1000</f>
        <v>10.325494068538839</v>
      </c>
      <c r="F26" t="s">
        <v>50</v>
      </c>
    </row>
    <row r="27" spans="1:6" x14ac:dyDescent="0.25">
      <c r="A27" t="s">
        <v>35</v>
      </c>
      <c r="B27">
        <f>(B21/2)+E5*1000*(2^(1/2))/2</f>
        <v>221.24606457303213</v>
      </c>
    </row>
    <row r="28" spans="1:6" x14ac:dyDescent="0.25">
      <c r="A28" t="s">
        <v>36</v>
      </c>
      <c r="B28">
        <f>(B22/2)+E5*1000*(2^(1/2))/2</f>
        <v>248.74606457303213</v>
      </c>
      <c r="D28" s="2" t="s">
        <v>46</v>
      </c>
      <c r="E28">
        <f>E26+E25</f>
        <v>18.567309112072564</v>
      </c>
    </row>
    <row r="30" spans="1:6" x14ac:dyDescent="0.25">
      <c r="A30" t="s">
        <v>37</v>
      </c>
      <c r="B30">
        <f>2+(B27*3.14*2*B4/1000)</f>
        <v>29.788505710372839</v>
      </c>
      <c r="D30" s="2" t="s">
        <v>47</v>
      </c>
      <c r="E30">
        <f>6500/(6500+E28)</f>
        <v>0.99715162730833229</v>
      </c>
    </row>
    <row r="31" spans="1:6" x14ac:dyDescent="0.25">
      <c r="A31" t="s">
        <v>38</v>
      </c>
      <c r="B31">
        <f>2+(B28*3.14*2*B7/1000)</f>
        <v>3126.2505710372834</v>
      </c>
    </row>
    <row r="32" spans="1:6" x14ac:dyDescent="0.25">
      <c r="A32" t="s">
        <v>48</v>
      </c>
      <c r="B32" s="1">
        <v>1.3</v>
      </c>
    </row>
    <row r="33" spans="1:2" x14ac:dyDescent="0.25">
      <c r="A33" t="s">
        <v>39</v>
      </c>
      <c r="B33">
        <f>(1.68*B32/100000000)/(625/1000000)</f>
        <v>3.4944000000000003E-5</v>
      </c>
    </row>
    <row r="34" spans="1:2" x14ac:dyDescent="0.25">
      <c r="A34" t="s">
        <v>40</v>
      </c>
      <c r="B34">
        <f>(1.68*B32/100000000)/(6.25/1000000)</f>
        <v>3.4944000000000004E-3</v>
      </c>
    </row>
    <row r="35" spans="1:2" x14ac:dyDescent="0.25">
      <c r="A35" t="s">
        <v>41</v>
      </c>
      <c r="B35">
        <f>B33*B30</f>
        <v>1.0409295435432685E-3</v>
      </c>
    </row>
    <row r="36" spans="1:2" x14ac:dyDescent="0.25">
      <c r="A36" t="s">
        <v>42</v>
      </c>
      <c r="B36">
        <f>B31*B34</f>
        <v>10.924369995432684</v>
      </c>
    </row>
    <row r="38" spans="1:2" x14ac:dyDescent="0.25">
      <c r="A38" t="s">
        <v>43</v>
      </c>
      <c r="B38">
        <f>2200*2200*B35</f>
        <v>5038.0989907494195</v>
      </c>
    </row>
    <row r="39" spans="1:2" x14ac:dyDescent="0.25">
      <c r="A39" t="s">
        <v>44</v>
      </c>
      <c r="B39">
        <f>22*22*B36</f>
        <v>5287.3950777894188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2016-04-06T14:41:29Z</dcterms:modified>
</cp:coreProperties>
</file>