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ki Purba\SIAWASE-SPRING-2022\"/>
    </mc:Choice>
  </mc:AlternateContent>
  <xr:revisionPtr revIDLastSave="0" documentId="13_ncr:1_{97FB71E9-A607-40C7-87F0-68F1F5445FF9}" xr6:coauthVersionLast="47" xr6:coauthVersionMax="47" xr10:uidLastSave="{00000000-0000-0000-0000-000000000000}"/>
  <bookViews>
    <workbookView xWindow="-120" yWindow="-120" windowWidth="19440" windowHeight="11640" xr2:uid="{3DF675B3-83F3-4724-869D-1D6EDAAB690C}"/>
  </bookViews>
  <sheets>
    <sheet name="Villa Sun In" sheetId="1" r:id="rId1"/>
    <sheet name="Villa Surya" sheetId="3" r:id="rId2"/>
    <sheet name="Sheet1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0" i="1" l="1"/>
  <c r="J77" i="4" a="1"/>
  <c r="J77" i="4" s="1"/>
  <c r="D26" i="4"/>
  <c r="D25" i="4"/>
  <c r="D27" i="4" s="1"/>
  <c r="D20" i="4"/>
  <c r="F19" i="4"/>
  <c r="F16" i="4"/>
  <c r="D12" i="4"/>
  <c r="D10" i="4"/>
  <c r="D7" i="4"/>
  <c r="B6" i="4"/>
  <c r="D6" i="4" s="1"/>
  <c r="D5" i="4"/>
  <c r="D4" i="4"/>
  <c r="M3" i="4"/>
  <c r="D3" i="4"/>
  <c r="D25" i="3"/>
  <c r="B6" i="3"/>
  <c r="D5" i="3"/>
  <c r="D3" i="3"/>
  <c r="D4" i="3"/>
  <c r="D9" i="3"/>
  <c r="J77" i="3" a="1"/>
  <c r="J77" i="3" s="1"/>
  <c r="D31" i="3"/>
  <c r="D30" i="3"/>
  <c r="E27" i="3"/>
  <c r="F19" i="3"/>
  <c r="F16" i="3"/>
  <c r="D17" i="3"/>
  <c r="D15" i="3"/>
  <c r="D8" i="3"/>
  <c r="B7" i="3"/>
  <c r="D7" i="3" s="1"/>
  <c r="D6" i="3"/>
  <c r="M3" i="3"/>
  <c r="B6" i="1"/>
  <c r="D6" i="1" s="1"/>
  <c r="D7" i="1"/>
  <c r="D26" i="1"/>
  <c r="D25" i="1"/>
  <c r="F19" i="1"/>
  <c r="F16" i="1"/>
  <c r="D12" i="1"/>
  <c r="D5" i="1"/>
  <c r="D10" i="1"/>
  <c r="D4" i="1"/>
  <c r="D3" i="1"/>
  <c r="M3" i="1"/>
  <c r="J77" i="1" a="1"/>
  <c r="J77" i="1" s="1"/>
  <c r="D32" i="3" l="1"/>
  <c r="D13" i="4"/>
  <c r="D18" i="3"/>
  <c r="B54" i="3" s="1"/>
  <c r="D27" i="1"/>
  <c r="D13" i="1"/>
  <c r="B21" i="1" s="1"/>
  <c r="B45" i="4" l="1"/>
  <c r="B33" i="4"/>
  <c r="B21" i="4"/>
  <c r="B44" i="4"/>
  <c r="B32" i="4"/>
  <c r="B50" i="4"/>
  <c r="B40" i="4"/>
  <c r="B49" i="4"/>
  <c r="B39" i="4"/>
  <c r="D28" i="4"/>
  <c r="D29" i="4" s="1"/>
  <c r="D14" i="4"/>
  <c r="F17" i="4" s="1"/>
  <c r="D17" i="4" s="1"/>
  <c r="D33" i="3"/>
  <c r="D34" i="3" s="1"/>
  <c r="B26" i="3"/>
  <c r="D26" i="3" s="1"/>
  <c r="D19" i="3"/>
  <c r="F17" i="3" s="1"/>
  <c r="D22" i="3" s="1"/>
  <c r="B49" i="3"/>
  <c r="B38" i="3"/>
  <c r="D38" i="3" s="1"/>
  <c r="E38" i="3" s="1"/>
  <c r="B55" i="3"/>
  <c r="D56" i="3" s="1"/>
  <c r="E56" i="3" s="1"/>
  <c r="B44" i="3"/>
  <c r="B45" i="3"/>
  <c r="D46" i="3" s="1"/>
  <c r="E46" i="3" s="1"/>
  <c r="B37" i="3"/>
  <c r="B50" i="3"/>
  <c r="D51" i="3" s="1"/>
  <c r="E51" i="3" s="1"/>
  <c r="D21" i="1"/>
  <c r="F20" i="1"/>
  <c r="B49" i="1"/>
  <c r="B32" i="1"/>
  <c r="B45" i="1"/>
  <c r="B40" i="1"/>
  <c r="B39" i="1"/>
  <c r="B44" i="1"/>
  <c r="B50" i="1"/>
  <c r="B33" i="1"/>
  <c r="D14" i="1"/>
  <c r="F17" i="1" s="1"/>
  <c r="D17" i="1" s="1"/>
  <c r="D28" i="1"/>
  <c r="D29" i="1" s="1"/>
  <c r="F20" i="4" l="1"/>
  <c r="D21" i="4"/>
  <c r="D50" i="4"/>
  <c r="F50" i="4" s="1"/>
  <c r="D51" i="4"/>
  <c r="F51" i="4" s="1"/>
  <c r="D34" i="4"/>
  <c r="F34" i="4" s="1"/>
  <c r="D33" i="4"/>
  <c r="F33" i="4" s="1"/>
  <c r="D40" i="4"/>
  <c r="F40" i="4" s="1"/>
  <c r="D41" i="4"/>
  <c r="F41" i="4" s="1"/>
  <c r="D46" i="4"/>
  <c r="F46" i="4" s="1"/>
  <c r="D45" i="4"/>
  <c r="F45" i="4" s="1"/>
  <c r="D50" i="3"/>
  <c r="E50" i="3" s="1"/>
  <c r="D55" i="3"/>
  <c r="E55" i="3" s="1"/>
  <c r="D39" i="3"/>
  <c r="E39" i="3" s="1"/>
  <c r="D45" i="3"/>
  <c r="E45" i="3" s="1"/>
  <c r="E25" i="3"/>
  <c r="D34" i="1"/>
  <c r="F34" i="1" s="1"/>
  <c r="D33" i="1"/>
  <c r="F33" i="1" s="1"/>
  <c r="D51" i="1"/>
  <c r="F51" i="1" s="1"/>
  <c r="D50" i="1"/>
  <c r="F50" i="1" s="1"/>
  <c r="D40" i="1"/>
  <c r="F40" i="1" s="1"/>
  <c r="D41" i="1"/>
  <c r="F41" i="1" s="1"/>
  <c r="D46" i="1"/>
  <c r="F46" i="1" s="1"/>
  <c r="D45" i="1"/>
  <c r="F45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<sst xmlns="http://schemas.openxmlformats.org/spreadsheetml/2006/main" count="387" uniqueCount="102">
  <si>
    <t>Nama</t>
  </si>
  <si>
    <t>Satuan</t>
  </si>
  <si>
    <t>Kuantitas</t>
  </si>
  <si>
    <t>Total</t>
  </si>
  <si>
    <t>Bis 50 orang</t>
  </si>
  <si>
    <t>Catatan</t>
  </si>
  <si>
    <t>Include Driver dan BBM</t>
  </si>
  <si>
    <t>Villa</t>
  </si>
  <si>
    <t>Standard AC Rp. 315.000</t>
  </si>
  <si>
    <t>Deluxe Rp. 585.000</t>
  </si>
  <si>
    <t>Deluxe suite Rp. 665.000</t>
  </si>
  <si>
    <t>Family suite Rp. 890.000</t>
  </si>
  <si>
    <t>Family sea view Rp. 1.020.000</t>
  </si>
  <si>
    <t>VIP Rp. 1.570.000</t>
  </si>
  <si>
    <t>Tropical Suite Rp. 1.870.000</t>
  </si>
  <si>
    <t>Kapasitas 2 orang*</t>
  </si>
  <si>
    <t>- Standard AC (8 kamar)</t>
  </si>
  <si>
    <t>- Deluxe (21 kamar)</t>
  </si>
  <si>
    <t>- Deluxe Suite (23 kamar)</t>
  </si>
  <si>
    <t>STANDARD AC</t>
  </si>
  <si>
    <t>Kapasitas 2  Orang</t>
  </si>
  <si>
    <t>Sharing Bathroom (kamar mandi diluar/tidak ada kamar mandi di dalam kamar)</t>
  </si>
  <si>
    <t>Bed 160*200 (1 bed)</t>
  </si>
  <si>
    <t>Sudah ada AC di dalam kamar, TV, meja, dan tempat tidur</t>
  </si>
  <si>
    <t>DELUXE</t>
  </si>
  <si>
    <t xml:space="preserve">Kapasitas untuk 2 Orang </t>
  </si>
  <si>
    <t>View ke Dalam Hotel</t>
  </si>
  <si>
    <t xml:space="preserve">2 pilihan bed: </t>
  </si>
  <si>
    <t>Tipe twin bed ukuran 100x200 (2 bed)</t>
  </si>
  <si>
    <t>Tipe double bed ukuran 160x200 (1 bed)</t>
  </si>
  <si>
    <t>DELUXE SUITE A / Sea View</t>
  </si>
  <si>
    <t xml:space="preserve">View ke Pantai dengan Balkon </t>
  </si>
  <si>
    <t>Kapasitas untuk 2 orang</t>
  </si>
  <si>
    <t>DELUXE SUITE B / Street View</t>
  </si>
  <si>
    <t xml:space="preserve">View ke Jalan </t>
  </si>
  <si>
    <t>Bed ukuran 180x200 (1 bed)</t>
  </si>
  <si>
    <t>*Kapasitas 4 orang*</t>
  </si>
  <si>
    <t>- family suite (29 kamar)</t>
  </si>
  <si>
    <t>- family sea view (2 kamar)</t>
  </si>
  <si>
    <t>- VIP (2 kamar)</t>
  </si>
  <si>
    <t>- Tropical Suite (3 kamar)</t>
  </si>
  <si>
    <t>FAMILY SUITE</t>
  </si>
  <si>
    <t xml:space="preserve">Kapasitas untuk 4 orang </t>
  </si>
  <si>
    <t>View ke dalam Hotel / Street View (tergantung ketersediaan Kamar)</t>
  </si>
  <si>
    <t>Bed ukuran 160x200 (2 Bed)</t>
  </si>
  <si>
    <t>FAMILY SEA VIEW</t>
  </si>
  <si>
    <t xml:space="preserve">View ke Pantai </t>
  </si>
  <si>
    <t>VIP</t>
  </si>
  <si>
    <t>Kapasitas untuk 4 orang</t>
  </si>
  <si>
    <t>View ke dalam hotel</t>
  </si>
  <si>
    <t>dalam 1 kamar VIP terdiri dari 2 kamar tidur, 1 living room dengan sofa, 1 pantry</t>
  </si>
  <si>
    <t>TROPICAL SUITE</t>
  </si>
  <si>
    <t>view ke pantai dan ke dalam hotel (2 view sekaligus)</t>
  </si>
  <si>
    <t>dalam 1 kamar Tropical Suite terdiri dari :</t>
  </si>
  <si>
    <t>- 1 kamar tidur master dengan view ke dalam hotel</t>
  </si>
  <si>
    <t>- 1 kamar tidur dengan view ke pantai menyatu dengan Living Room dan Pantry yang di sekat dengan Partisi</t>
  </si>
  <si>
    <t>- bed ukuran 160x200 (2 bed)</t>
  </si>
  <si>
    <t>Follow this link to view our catalogue on WhatsApp: https://wa.me/c/628112282089</t>
  </si>
  <si>
    <t>Family suite 4 orang/kamar</t>
  </si>
  <si>
    <t>Ball Room</t>
  </si>
  <si>
    <t>Makan hari pertama</t>
  </si>
  <si>
    <t>Makan hari kedua</t>
  </si>
  <si>
    <t>Citumang</t>
  </si>
  <si>
    <t>Skema 1</t>
  </si>
  <si>
    <t>Dosen</t>
  </si>
  <si>
    <t>Mahasiwa</t>
  </si>
  <si>
    <t>AICOMS</t>
  </si>
  <si>
    <t>Skema 2</t>
  </si>
  <si>
    <t>Member</t>
  </si>
  <si>
    <t>Mahasiswa</t>
  </si>
  <si>
    <t>Skema 3 3 Dosen 2 mahasiswa</t>
  </si>
  <si>
    <t>Skema 4 4 dosen 3 mahasiswa</t>
  </si>
  <si>
    <t>Skema 5 5 Dosen 4 mahasiswa</t>
  </si>
  <si>
    <t>Mahaswa</t>
  </si>
  <si>
    <t>Outbound</t>
  </si>
  <si>
    <t>Total/2</t>
  </si>
  <si>
    <t>Member AICOMS</t>
  </si>
  <si>
    <t>Dosen/mahasiswa</t>
  </si>
  <si>
    <t xml:space="preserve">Ya/ Tidak </t>
  </si>
  <si>
    <t xml:space="preserve">Jika bersedia </t>
  </si>
  <si>
    <t>Pangandaran atau (Lembang, Ciwidey, Garut)</t>
  </si>
  <si>
    <t>Kesanggupan biaya mahasiswa per-orang  jika di Pangandaran</t>
  </si>
  <si>
    <t xml:space="preserve">Kesanggupan biaya dosen (per-kepala jika membawa pasangan, anak)  jika di Pangandaran </t>
  </si>
  <si>
    <r>
      <t xml:space="preserve">Kesedian mengikuti SIAWASE SPRING 2022 secara </t>
    </r>
    <r>
      <rPr>
        <i/>
        <sz val="11"/>
        <color theme="1"/>
        <rFont val="Calibri"/>
        <family val="2"/>
        <scheme val="minor"/>
      </rPr>
      <t>onsite</t>
    </r>
  </si>
  <si>
    <t xml:space="preserve">Jika membawa istri dan 2 anak maka </t>
  </si>
  <si>
    <t>biaya 600000 x 4 orang</t>
  </si>
  <si>
    <t xml:space="preserve">Acara diadakan tanggal 5-6 Februari. Lokasi ditentukan survei. Jika dipangandaran Fasilitas yang didapatkan berupa akomodasi (BIS), Penginapan, Makan, Outbound. </t>
  </si>
  <si>
    <t>Aicoms</t>
  </si>
  <si>
    <r>
      <t xml:space="preserve">Skema </t>
    </r>
    <r>
      <rPr>
        <b/>
        <sz val="11"/>
        <color theme="1"/>
        <rFont val="Calibri"/>
        <family val="2"/>
        <scheme val="minor"/>
      </rPr>
      <t>TERBARU</t>
    </r>
  </si>
  <si>
    <t>Sarapan hari pertama</t>
  </si>
  <si>
    <t>VILLA  SURYA</t>
  </si>
  <si>
    <t>Tiket Masuk Pangandaran</t>
  </si>
  <si>
    <t>Ekstra Bed</t>
  </si>
  <si>
    <t>Family suite 2 orang/kamar Mahaswsa</t>
  </si>
  <si>
    <t>Transportasi</t>
  </si>
  <si>
    <t>VILLA Sun In</t>
  </si>
  <si>
    <t>Bagi Rata</t>
  </si>
  <si>
    <t>Tiket Masuk</t>
  </si>
  <si>
    <t>Tiket Bis Masuk</t>
  </si>
  <si>
    <t>SOLD OUT</t>
  </si>
  <si>
    <t>Kamar Dosen Junior Suite Room</t>
  </si>
  <si>
    <t>VILLA Bandung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</si>
</sst>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165" fontId="0" fillId="0" borderId="0" xfId="1" applyNumberFormat="1" applyFont="1"/>
    <xf numFmtId="165" fontId="0" fillId="2" borderId="0" xfId="1" applyNumberFormat="1" applyFont="1" applyFill="1"/>
    <xf numFmtId="165" fontId="0" fillId="3" borderId="0" xfId="1" applyNumberFormat="1" applyFont="1" applyFill="1"/>
    <xf numFmtId="165" fontId="2" fillId="0" borderId="0" xfId="1" applyNumberFormat="1" applyFont="1"/>
    <xf numFmtId="165" fontId="0" fillId="0" borderId="0" xfId="1" applyNumberFormat="1" applyFon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12</xdr:row>
      <xdr:rowOff>0</xdr:rowOff>
    </xdr:from>
    <xdr:to>
      <xdr:col>30</xdr:col>
      <xdr:colOff>135967</xdr:colOff>
      <xdr:row>40</xdr:row>
      <xdr:rowOff>81552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BA64EB-0DA8-4522-8724-F8DEE194F9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343600" y="2133600"/>
          <a:ext cx="8670367" cy="50599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12</xdr:row>
      <xdr:rowOff>0</xdr:rowOff>
    </xdr:from>
    <xdr:to>
      <xdr:col>30</xdr:col>
      <xdr:colOff>135967</xdr:colOff>
      <xdr:row>40</xdr:row>
      <xdr:rowOff>81552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798654D-B1D7-4E64-990F-F189039FE8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968200" y="2209800"/>
          <a:ext cx="8670367" cy="523775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12</xdr:row>
      <xdr:rowOff>0</xdr:rowOff>
    </xdr:from>
    <xdr:to>
      <xdr:col>29</xdr:col>
      <xdr:colOff>345517</xdr:colOff>
      <xdr:row>40</xdr:row>
      <xdr:rowOff>81552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3FFA992-8158-465A-8F8B-8546246A43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831550" y="2286000"/>
          <a:ext cx="8270317" cy="54155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12ED0-0FFD-46D9-8DC6-322BB7EFCFBD}">
  <dimension ref="A1:M89"/>
  <sheetViews>
    <sheetView tabSelected="1" topLeftCell="A13" zoomScaleNormal="100" workbookViewId="0">
      <selection activeCell="C3" sqref="C3"/>
    </sheetView>
  </sheetViews>
  <sheetFormatPr defaultColWidth="8.7109375" defaultRowHeight="15" x14ac:dyDescent="0.25"/>
  <cols>
    <col min="1" max="1" width="50.85546875" style="1" customWidth="1"/>
    <col min="2" max="2" width="36.42578125" style="1" bestFit="1" customWidth="1"/>
    <col min="3" max="3" width="16.85546875" style="1" customWidth="1"/>
    <col min="4" max="4" width="33.42578125" style="1" bestFit="1" customWidth="1"/>
    <col min="5" max="5" width="22" style="1" bestFit="1" customWidth="1"/>
    <col min="6" max="6" width="13.85546875" style="1" customWidth="1"/>
    <col min="7" max="9" width="8.7109375" style="1"/>
    <col min="10" max="10" width="92.85546875" style="1" bestFit="1" customWidth="1"/>
    <col min="11" max="11" width="8.7109375" style="1"/>
    <col min="12" max="12" width="15.140625" style="1" customWidth="1"/>
    <col min="13" max="13" width="15" style="1" bestFit="1" customWidth="1"/>
    <col min="14" max="16384" width="8.7109375" style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</row>
    <row r="2" spans="1:13" x14ac:dyDescent="0.25">
      <c r="A2" s="3" t="s">
        <v>95</v>
      </c>
      <c r="J2" s="1" t="s">
        <v>7</v>
      </c>
    </row>
    <row r="3" spans="1:13" x14ac:dyDescent="0.25">
      <c r="A3" s="1" t="s">
        <v>58</v>
      </c>
      <c r="B3" s="1">
        <v>890000</v>
      </c>
      <c r="C3" s="1">
        <v>13</v>
      </c>
      <c r="D3" s="1">
        <f>C3*B3</f>
        <v>11570000</v>
      </c>
      <c r="J3" s="1" t="s">
        <v>8</v>
      </c>
      <c r="L3" s="1">
        <v>890000000</v>
      </c>
      <c r="M3" s="1">
        <f>14*L3</f>
        <v>12460000000</v>
      </c>
    </row>
    <row r="4" spans="1:13" x14ac:dyDescent="0.25">
      <c r="A4" s="1" t="s">
        <v>59</v>
      </c>
      <c r="B4" s="1">
        <v>350000</v>
      </c>
      <c r="C4" s="1">
        <v>5</v>
      </c>
      <c r="D4" s="1">
        <f>C4*B4</f>
        <v>1750000</v>
      </c>
      <c r="J4" s="1" t="s">
        <v>9</v>
      </c>
    </row>
    <row r="5" spans="1:13" x14ac:dyDescent="0.25">
      <c r="A5" s="1" t="s">
        <v>61</v>
      </c>
      <c r="B5" s="1">
        <v>42500</v>
      </c>
      <c r="C5" s="1">
        <v>50</v>
      </c>
      <c r="D5" s="1">
        <f>C5*B5</f>
        <v>2125000</v>
      </c>
      <c r="J5" s="1" t="s">
        <v>10</v>
      </c>
    </row>
    <row r="6" spans="1:13" x14ac:dyDescent="0.25">
      <c r="A6" s="1" t="s">
        <v>60</v>
      </c>
      <c r="B6" s="1">
        <f>42500*2</f>
        <v>85000</v>
      </c>
      <c r="C6" s="1">
        <v>50</v>
      </c>
      <c r="D6" s="1">
        <f>C6*B6</f>
        <v>4250000</v>
      </c>
      <c r="J6" s="1" t="s">
        <v>11</v>
      </c>
    </row>
    <row r="7" spans="1:13" x14ac:dyDescent="0.25">
      <c r="A7" s="1" t="s">
        <v>89</v>
      </c>
      <c r="B7" s="1">
        <v>32000</v>
      </c>
      <c r="C7" s="1">
        <v>50</v>
      </c>
      <c r="D7" s="1">
        <f>B7*C7</f>
        <v>1600000</v>
      </c>
      <c r="J7" s="1" t="s">
        <v>12</v>
      </c>
    </row>
    <row r="8" spans="1:13" x14ac:dyDescent="0.25">
      <c r="J8" s="1" t="s">
        <v>13</v>
      </c>
    </row>
    <row r="9" spans="1:13" x14ac:dyDescent="0.25">
      <c r="A9" s="3" t="s">
        <v>94</v>
      </c>
      <c r="J9" s="1" t="s">
        <v>14</v>
      </c>
    </row>
    <row r="10" spans="1:13" x14ac:dyDescent="0.25">
      <c r="A10" s="1" t="s">
        <v>4</v>
      </c>
      <c r="B10" s="1">
        <v>3100000</v>
      </c>
      <c r="C10" s="1">
        <v>2</v>
      </c>
      <c r="D10" s="1">
        <f>B10*C10</f>
        <v>6200000</v>
      </c>
      <c r="E10" s="1" t="s">
        <v>6</v>
      </c>
    </row>
    <row r="11" spans="1:13" x14ac:dyDescent="0.25">
      <c r="A11" s="3" t="s">
        <v>97</v>
      </c>
    </row>
    <row r="12" spans="1:13" x14ac:dyDescent="0.25">
      <c r="A12" s="1" t="s">
        <v>98</v>
      </c>
      <c r="B12" s="1">
        <v>310000</v>
      </c>
      <c r="C12" s="1">
        <v>1</v>
      </c>
      <c r="D12" s="1">
        <f>B12*C12</f>
        <v>310000</v>
      </c>
      <c r="J12" s="1" t="s">
        <v>15</v>
      </c>
    </row>
    <row r="13" spans="1:13" x14ac:dyDescent="0.25">
      <c r="C13" s="3" t="s">
        <v>3</v>
      </c>
      <c r="D13" s="1">
        <f>SUM(D3:D12)</f>
        <v>27805000</v>
      </c>
      <c r="J13" s="1" t="s">
        <v>16</v>
      </c>
    </row>
    <row r="14" spans="1:13" x14ac:dyDescent="0.25">
      <c r="C14" s="3" t="s">
        <v>75</v>
      </c>
      <c r="D14" s="1">
        <f>D13/2</f>
        <v>13902500</v>
      </c>
      <c r="J14" s="1" t="s">
        <v>17</v>
      </c>
    </row>
    <row r="15" spans="1:13" x14ac:dyDescent="0.25">
      <c r="E15" s="1">
        <v>15000000</v>
      </c>
      <c r="J15" s="1" t="s">
        <v>18</v>
      </c>
    </row>
    <row r="16" spans="1:13" x14ac:dyDescent="0.25">
      <c r="C16" s="4" t="s">
        <v>73</v>
      </c>
      <c r="D16" s="4">
        <v>200000</v>
      </c>
      <c r="E16" s="4">
        <v>40</v>
      </c>
      <c r="F16" s="4">
        <f>D16*E16</f>
        <v>8000000</v>
      </c>
    </row>
    <row r="17" spans="1:10" x14ac:dyDescent="0.25">
      <c r="C17" s="4" t="s">
        <v>64</v>
      </c>
      <c r="D17" s="4">
        <f>F17/E17</f>
        <v>590250</v>
      </c>
      <c r="E17" s="4">
        <v>10</v>
      </c>
      <c r="F17" s="4">
        <f>D14-F16</f>
        <v>5902500</v>
      </c>
      <c r="J17" s="1" t="s">
        <v>19</v>
      </c>
    </row>
    <row r="18" spans="1:10" x14ac:dyDescent="0.25">
      <c r="C18" s="4"/>
      <c r="D18" s="4"/>
      <c r="E18" s="4"/>
      <c r="F18" s="4"/>
      <c r="J18" s="1" t="s">
        <v>20</v>
      </c>
    </row>
    <row r="19" spans="1:10" x14ac:dyDescent="0.25">
      <c r="A19" s="1" t="s">
        <v>88</v>
      </c>
      <c r="C19" s="4"/>
      <c r="D19" s="4">
        <v>500000</v>
      </c>
      <c r="E19" s="4">
        <v>10</v>
      </c>
      <c r="F19" s="4">
        <f>D19*E19</f>
        <v>5000000</v>
      </c>
      <c r="J19" s="1" t="s">
        <v>21</v>
      </c>
    </row>
    <row r="20" spans="1:10" x14ac:dyDescent="0.25">
      <c r="A20" s="1" t="s">
        <v>87</v>
      </c>
      <c r="B20" s="1">
        <v>15000000</v>
      </c>
      <c r="C20" s="1" t="s">
        <v>64</v>
      </c>
      <c r="D20" s="1">
        <f>350000*10</f>
        <v>3500000</v>
      </c>
      <c r="E20" s="1" t="s">
        <v>96</v>
      </c>
      <c r="F20" s="1">
        <f>B21/50</f>
        <v>256100</v>
      </c>
      <c r="J20" s="1" t="s">
        <v>22</v>
      </c>
    </row>
    <row r="21" spans="1:10" x14ac:dyDescent="0.25">
      <c r="A21" s="1" t="s">
        <v>68</v>
      </c>
      <c r="B21" s="1">
        <f>D13-B20</f>
        <v>12805000</v>
      </c>
      <c r="C21" s="1" t="s">
        <v>69</v>
      </c>
      <c r="D21" s="1">
        <f>(B21-D20)/40</f>
        <v>232625</v>
      </c>
      <c r="J21" s="1" t="s">
        <v>23</v>
      </c>
    </row>
    <row r="24" spans="1:10" x14ac:dyDescent="0.25">
      <c r="A24" s="1" t="s">
        <v>63</v>
      </c>
      <c r="J24" s="1" t="s">
        <v>24</v>
      </c>
    </row>
    <row r="25" spans="1:10" x14ac:dyDescent="0.25">
      <c r="A25" s="1" t="s">
        <v>64</v>
      </c>
      <c r="B25" s="1">
        <v>800000</v>
      </c>
      <c r="C25" s="1">
        <v>10</v>
      </c>
      <c r="D25" s="1">
        <f>C25*B25</f>
        <v>8000000</v>
      </c>
      <c r="J25" s="1" t="s">
        <v>25</v>
      </c>
    </row>
    <row r="26" spans="1:10" x14ac:dyDescent="0.25">
      <c r="A26" s="1" t="s">
        <v>65</v>
      </c>
      <c r="B26" s="1">
        <v>200000</v>
      </c>
      <c r="C26" s="1">
        <v>40</v>
      </c>
      <c r="D26" s="1">
        <f>C26*B26</f>
        <v>8000000</v>
      </c>
      <c r="J26" s="1" t="s">
        <v>26</v>
      </c>
    </row>
    <row r="27" spans="1:10" x14ac:dyDescent="0.25">
      <c r="C27" s="1" t="s">
        <v>68</v>
      </c>
      <c r="D27" s="1">
        <f>D25+D26</f>
        <v>16000000</v>
      </c>
      <c r="J27" s="1" t="s">
        <v>27</v>
      </c>
    </row>
    <row r="28" spans="1:10" x14ac:dyDescent="0.25">
      <c r="C28" s="1" t="s">
        <v>66</v>
      </c>
      <c r="D28" s="1">
        <f>D13-D27</f>
        <v>11805000</v>
      </c>
      <c r="J28" s="1" t="s">
        <v>28</v>
      </c>
    </row>
    <row r="29" spans="1:10" x14ac:dyDescent="0.25">
      <c r="C29" s="1" t="s">
        <v>3</v>
      </c>
      <c r="D29" s="1">
        <f>SUM(D27:D28)</f>
        <v>27805000</v>
      </c>
      <c r="J29" s="1" t="s">
        <v>29</v>
      </c>
    </row>
    <row r="31" spans="1:10" x14ac:dyDescent="0.25">
      <c r="A31" s="1" t="s">
        <v>67</v>
      </c>
    </row>
    <row r="32" spans="1:10" x14ac:dyDescent="0.25">
      <c r="A32" s="1" t="s">
        <v>66</v>
      </c>
      <c r="B32" s="1">
        <f>D13/2</f>
        <v>13902500</v>
      </c>
      <c r="J32" s="1" t="s">
        <v>30</v>
      </c>
    </row>
    <row r="33" spans="1:10" x14ac:dyDescent="0.25">
      <c r="A33" s="1" t="s">
        <v>68</v>
      </c>
      <c r="B33" s="1">
        <f>D13/2</f>
        <v>13902500</v>
      </c>
      <c r="C33" s="1" t="s">
        <v>64</v>
      </c>
      <c r="D33" s="1">
        <f>2*B33/3</f>
        <v>9268333.333333334</v>
      </c>
      <c r="E33" s="1" t="s">
        <v>1</v>
      </c>
      <c r="F33" s="1">
        <f>D33/10</f>
        <v>926833.33333333337</v>
      </c>
      <c r="J33" s="1" t="s">
        <v>31</v>
      </c>
    </row>
    <row r="34" spans="1:10" x14ac:dyDescent="0.25">
      <c r="C34" s="1" t="s">
        <v>69</v>
      </c>
      <c r="D34" s="1">
        <f>B33/3</f>
        <v>4634166.666666667</v>
      </c>
      <c r="E34" s="1" t="s">
        <v>1</v>
      </c>
      <c r="F34" s="1">
        <f>D34/40</f>
        <v>115854.16666666667</v>
      </c>
      <c r="J34" s="1" t="s">
        <v>32</v>
      </c>
    </row>
    <row r="35" spans="1:10" x14ac:dyDescent="0.25">
      <c r="J35" s="1" t="s">
        <v>27</v>
      </c>
    </row>
    <row r="36" spans="1:10" x14ac:dyDescent="0.25">
      <c r="J36" s="1" t="s">
        <v>28</v>
      </c>
    </row>
    <row r="37" spans="1:10" x14ac:dyDescent="0.25">
      <c r="J37" s="1" t="s">
        <v>29</v>
      </c>
    </row>
    <row r="38" spans="1:10" x14ac:dyDescent="0.25">
      <c r="A38" s="1" t="s">
        <v>70</v>
      </c>
    </row>
    <row r="39" spans="1:10" x14ac:dyDescent="0.25">
      <c r="A39" s="1" t="s">
        <v>66</v>
      </c>
      <c r="B39" s="1">
        <f>D13/2</f>
        <v>13902500</v>
      </c>
    </row>
    <row r="40" spans="1:10" x14ac:dyDescent="0.25">
      <c r="A40" s="1" t="s">
        <v>68</v>
      </c>
      <c r="B40" s="1">
        <f>D13/2</f>
        <v>13902500</v>
      </c>
      <c r="C40" s="1" t="s">
        <v>64</v>
      </c>
      <c r="D40" s="1">
        <f>3*B40/5</f>
        <v>8341500</v>
      </c>
      <c r="E40" s="1" t="s">
        <v>1</v>
      </c>
      <c r="F40" s="1">
        <f>D40/10</f>
        <v>834150</v>
      </c>
      <c r="J40" s="1" t="s">
        <v>33</v>
      </c>
    </row>
    <row r="41" spans="1:10" x14ac:dyDescent="0.25">
      <c r="C41" s="1" t="s">
        <v>69</v>
      </c>
      <c r="D41" s="1">
        <f>2*B40/5</f>
        <v>5561000</v>
      </c>
      <c r="E41" s="1" t="s">
        <v>1</v>
      </c>
      <c r="F41" s="1">
        <f>D41/40</f>
        <v>139025</v>
      </c>
      <c r="J41" s="1" t="s">
        <v>34</v>
      </c>
    </row>
    <row r="42" spans="1:10" x14ac:dyDescent="0.25">
      <c r="J42" s="1" t="s">
        <v>32</v>
      </c>
    </row>
    <row r="43" spans="1:10" x14ac:dyDescent="0.25">
      <c r="A43" s="1" t="s">
        <v>71</v>
      </c>
      <c r="J43" s="1" t="s">
        <v>35</v>
      </c>
    </row>
    <row r="44" spans="1:10" x14ac:dyDescent="0.25">
      <c r="A44" s="1" t="s">
        <v>66</v>
      </c>
      <c r="B44" s="1">
        <f>D13/2</f>
        <v>13902500</v>
      </c>
    </row>
    <row r="45" spans="1:10" x14ac:dyDescent="0.25">
      <c r="A45" s="1" t="s">
        <v>68</v>
      </c>
      <c r="B45" s="1">
        <f>D13/2</f>
        <v>13902500</v>
      </c>
      <c r="C45" s="1" t="s">
        <v>64</v>
      </c>
      <c r="D45" s="1">
        <f>4*B45/7</f>
        <v>7944285.7142857146</v>
      </c>
      <c r="E45" s="1" t="s">
        <v>1</v>
      </c>
      <c r="F45" s="1">
        <f>D45/10</f>
        <v>794428.57142857148</v>
      </c>
    </row>
    <row r="46" spans="1:10" x14ac:dyDescent="0.25">
      <c r="C46" s="1" t="s">
        <v>69</v>
      </c>
      <c r="D46" s="1">
        <f>3*B45/7</f>
        <v>5958214.2857142854</v>
      </c>
      <c r="E46" s="1" t="s">
        <v>1</v>
      </c>
      <c r="F46" s="1">
        <f>D46/40</f>
        <v>148955.35714285713</v>
      </c>
    </row>
    <row r="47" spans="1:10" x14ac:dyDescent="0.25">
      <c r="J47" s="1" t="s">
        <v>36</v>
      </c>
    </row>
    <row r="48" spans="1:10" x14ac:dyDescent="0.25">
      <c r="A48" s="1" t="s">
        <v>72</v>
      </c>
      <c r="J48" s="1" t="s">
        <v>37</v>
      </c>
    </row>
    <row r="49" spans="1:10" x14ac:dyDescent="0.25">
      <c r="A49" s="1" t="s">
        <v>66</v>
      </c>
      <c r="B49" s="1">
        <f>D13/2</f>
        <v>13902500</v>
      </c>
      <c r="J49" s="1" t="s">
        <v>38</v>
      </c>
    </row>
    <row r="50" spans="1:10" x14ac:dyDescent="0.25">
      <c r="A50" s="1" t="s">
        <v>68</v>
      </c>
      <c r="B50" s="1">
        <f>D13/2</f>
        <v>13902500</v>
      </c>
      <c r="C50" s="1" t="s">
        <v>64</v>
      </c>
      <c r="D50" s="1">
        <f>5*B50/9</f>
        <v>7723611.111111111</v>
      </c>
      <c r="E50" s="1" t="s">
        <v>1</v>
      </c>
      <c r="F50" s="1">
        <f>D50/10</f>
        <v>772361.11111111112</v>
      </c>
      <c r="J50" s="1" t="s">
        <v>39</v>
      </c>
    </row>
    <row r="51" spans="1:10" x14ac:dyDescent="0.25">
      <c r="C51" s="1" t="s">
        <v>69</v>
      </c>
      <c r="D51" s="1">
        <f>4*B50/9</f>
        <v>6178888.888888889</v>
      </c>
      <c r="E51" s="1" t="s">
        <v>1</v>
      </c>
      <c r="F51" s="1">
        <f>D51/40</f>
        <v>154472.22222222222</v>
      </c>
      <c r="J51" s="1" t="s">
        <v>40</v>
      </c>
    </row>
    <row r="53" spans="1:10" x14ac:dyDescent="0.25">
      <c r="J53" s="1" t="s">
        <v>41</v>
      </c>
    </row>
    <row r="54" spans="1:10" x14ac:dyDescent="0.25">
      <c r="J54" s="1" t="s">
        <v>42</v>
      </c>
    </row>
    <row r="55" spans="1:10" x14ac:dyDescent="0.25">
      <c r="J55" s="1" t="s">
        <v>43</v>
      </c>
    </row>
    <row r="56" spans="1:10" x14ac:dyDescent="0.25">
      <c r="J56" s="1" t="s">
        <v>44</v>
      </c>
    </row>
    <row r="59" spans="1:10" x14ac:dyDescent="0.25">
      <c r="J59" s="1" t="s">
        <v>45</v>
      </c>
    </row>
    <row r="60" spans="1:10" x14ac:dyDescent="0.25">
      <c r="J60" s="1" t="s">
        <v>42</v>
      </c>
    </row>
    <row r="61" spans="1:10" x14ac:dyDescent="0.25">
      <c r="J61" s="1" t="s">
        <v>46</v>
      </c>
    </row>
    <row r="62" spans="1:10" x14ac:dyDescent="0.25">
      <c r="J62" s="1" t="s">
        <v>44</v>
      </c>
    </row>
    <row r="64" spans="1:10" x14ac:dyDescent="0.25">
      <c r="J64" s="1" t="s">
        <v>47</v>
      </c>
    </row>
    <row r="65" spans="10:10" x14ac:dyDescent="0.25">
      <c r="J65" s="1" t="s">
        <v>48</v>
      </c>
    </row>
    <row r="66" spans="10:10" x14ac:dyDescent="0.25">
      <c r="J66" s="1" t="s">
        <v>49</v>
      </c>
    </row>
    <row r="67" spans="10:10" x14ac:dyDescent="0.25">
      <c r="J67" s="1" t="s">
        <v>50</v>
      </c>
    </row>
    <row r="68" spans="10:10" x14ac:dyDescent="0.25">
      <c r="J68" s="1" t="s">
        <v>44</v>
      </c>
    </row>
    <row r="71" spans="10:10" x14ac:dyDescent="0.25">
      <c r="J71" s="1" t="s">
        <v>51</v>
      </c>
    </row>
    <row r="72" spans="10:10" x14ac:dyDescent="0.25">
      <c r="J72" s="1" t="s">
        <v>42</v>
      </c>
    </row>
    <row r="73" spans="10:10" x14ac:dyDescent="0.25">
      <c r="J73" s="1" t="s">
        <v>52</v>
      </c>
    </row>
    <row r="74" spans="10:10" x14ac:dyDescent="0.25">
      <c r="J74" s="1" t="s">
        <v>53</v>
      </c>
    </row>
    <row r="75" spans="10:10" x14ac:dyDescent="0.25">
      <c r="J75" s="1" t="s">
        <v>54</v>
      </c>
    </row>
    <row r="76" spans="10:10" x14ac:dyDescent="0.25">
      <c r="J76" s="1" t="s">
        <v>55</v>
      </c>
    </row>
    <row r="77" spans="10:10" x14ac:dyDescent="0.25">
      <c r="J77" s="1" t="e" cm="1">
        <f t="array" ref="J77">- tersedia alat memasak sederhana (kompor listrik, fan,spatula, dan alat makan)</f>
        <v>#NAME?</v>
      </c>
    </row>
    <row r="78" spans="10:10" x14ac:dyDescent="0.25">
      <c r="J78" s="1" t="s">
        <v>56</v>
      </c>
    </row>
    <row r="81" spans="1:10" x14ac:dyDescent="0.25">
      <c r="J81" s="1" t="s">
        <v>57</v>
      </c>
    </row>
    <row r="83" spans="1:10" ht="60" x14ac:dyDescent="0.25">
      <c r="A83" s="5" t="s">
        <v>86</v>
      </c>
    </row>
    <row r="84" spans="1:10" x14ac:dyDescent="0.25">
      <c r="A84" s="1" t="s">
        <v>0</v>
      </c>
    </row>
    <row r="85" spans="1:10" x14ac:dyDescent="0.25">
      <c r="A85" s="1" t="s">
        <v>76</v>
      </c>
      <c r="B85" s="1" t="s">
        <v>77</v>
      </c>
    </row>
    <row r="86" spans="1:10" x14ac:dyDescent="0.25">
      <c r="A86" s="1" t="s">
        <v>83</v>
      </c>
      <c r="B86" s="1" t="s">
        <v>78</v>
      </c>
    </row>
    <row r="87" spans="1:10" x14ac:dyDescent="0.25">
      <c r="A87" s="1" t="s">
        <v>79</v>
      </c>
      <c r="B87" s="1" t="s">
        <v>80</v>
      </c>
    </row>
    <row r="88" spans="1:10" x14ac:dyDescent="0.25">
      <c r="A88" s="1" t="s">
        <v>82</v>
      </c>
      <c r="B88" s="1">
        <v>600000</v>
      </c>
      <c r="C88" s="1">
        <v>700000</v>
      </c>
      <c r="D88" s="1" t="s">
        <v>84</v>
      </c>
      <c r="E88" s="1" t="s">
        <v>85</v>
      </c>
      <c r="F88" s="1">
        <v>2400000</v>
      </c>
    </row>
    <row r="89" spans="1:10" x14ac:dyDescent="0.25">
      <c r="A89" s="1" t="s">
        <v>81</v>
      </c>
      <c r="B89" s="1">
        <v>100000</v>
      </c>
      <c r="C89" s="1">
        <v>150000</v>
      </c>
      <c r="D89" s="1">
        <v>200000</v>
      </c>
    </row>
  </sheetData>
  <pageMargins left="0.7" right="0.7" top="0.75" bottom="0.75" header="0.3" footer="0.3"/>
  <pageSetup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E2DE8-57D6-4E1B-A7CF-E5FF80D4D306}">
  <dimension ref="A1:M89"/>
  <sheetViews>
    <sheetView workbookViewId="0">
      <selection activeCell="B3" sqref="B3"/>
    </sheetView>
  </sheetViews>
  <sheetFormatPr defaultColWidth="8.7109375" defaultRowHeight="15" x14ac:dyDescent="0.25"/>
  <cols>
    <col min="1" max="1" width="50.85546875" style="1" customWidth="1"/>
    <col min="2" max="2" width="36.42578125" style="1" bestFit="1" customWidth="1"/>
    <col min="3" max="3" width="16.85546875" style="1" customWidth="1"/>
    <col min="4" max="4" width="33.42578125" style="1" bestFit="1" customWidth="1"/>
    <col min="5" max="5" width="22" style="1" bestFit="1" customWidth="1"/>
    <col min="6" max="6" width="13.85546875" style="1" customWidth="1"/>
    <col min="7" max="9" width="8.7109375" style="1"/>
    <col min="10" max="10" width="92.85546875" style="1" bestFit="1" customWidth="1"/>
    <col min="11" max="11" width="8.7109375" style="1"/>
    <col min="12" max="12" width="15.140625" style="1" customWidth="1"/>
    <col min="13" max="13" width="15" style="1" bestFit="1" customWidth="1"/>
    <col min="14" max="16384" width="8.7109375" style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</row>
    <row r="2" spans="1:13" x14ac:dyDescent="0.25">
      <c r="A2" s="3" t="s">
        <v>90</v>
      </c>
      <c r="J2" s="1" t="s">
        <v>7</v>
      </c>
    </row>
    <row r="3" spans="1:13" x14ac:dyDescent="0.25">
      <c r="A3" s="1" t="s">
        <v>93</v>
      </c>
      <c r="B3" s="1">
        <v>290000</v>
      </c>
      <c r="C3" s="1">
        <v>9</v>
      </c>
      <c r="D3" s="1">
        <f>C3*B3</f>
        <v>2610000</v>
      </c>
      <c r="E3" s="1" t="s">
        <v>99</v>
      </c>
      <c r="J3" s="1" t="s">
        <v>8</v>
      </c>
      <c r="L3" s="1">
        <v>890000000</v>
      </c>
      <c r="M3" s="1">
        <f>14*L3</f>
        <v>12460000000</v>
      </c>
    </row>
    <row r="4" spans="1:13" x14ac:dyDescent="0.25">
      <c r="A4" s="1" t="s">
        <v>92</v>
      </c>
      <c r="B4" s="1">
        <v>180000</v>
      </c>
      <c r="C4" s="1">
        <v>9</v>
      </c>
      <c r="D4" s="1">
        <f>B4*C4</f>
        <v>1620000</v>
      </c>
      <c r="J4" s="1" t="s">
        <v>9</v>
      </c>
    </row>
    <row r="5" spans="1:13" x14ac:dyDescent="0.25">
      <c r="A5" s="1" t="s">
        <v>100</v>
      </c>
      <c r="B5" s="1">
        <v>765000</v>
      </c>
      <c r="C5" s="1">
        <v>6</v>
      </c>
      <c r="D5" s="1">
        <f>C5*B5</f>
        <v>4590000</v>
      </c>
      <c r="J5" s="1" t="s">
        <v>10</v>
      </c>
    </row>
    <row r="6" spans="1:13" x14ac:dyDescent="0.25">
      <c r="A6" s="1" t="s">
        <v>61</v>
      </c>
      <c r="B6" s="1">
        <f>42500*2</f>
        <v>85000</v>
      </c>
      <c r="C6" s="1">
        <v>50</v>
      </c>
      <c r="D6" s="1">
        <f>C6*B6</f>
        <v>4250000</v>
      </c>
      <c r="J6" s="1" t="s">
        <v>11</v>
      </c>
    </row>
    <row r="7" spans="1:13" x14ac:dyDescent="0.25">
      <c r="A7" s="1" t="s">
        <v>60</v>
      </c>
      <c r="B7" s="1">
        <f>42500*2</f>
        <v>85000</v>
      </c>
      <c r="C7" s="1">
        <v>50</v>
      </c>
      <c r="D7" s="1">
        <f>C7*B7</f>
        <v>4250000</v>
      </c>
      <c r="J7" s="1" t="s">
        <v>12</v>
      </c>
    </row>
    <row r="8" spans="1:13" x14ac:dyDescent="0.25">
      <c r="A8" s="1" t="s">
        <v>89</v>
      </c>
      <c r="B8" s="1">
        <v>32000</v>
      </c>
      <c r="C8" s="1">
        <v>50</v>
      </c>
      <c r="D8" s="1">
        <f>B8*C8</f>
        <v>1600000</v>
      </c>
      <c r="J8" s="1" t="s">
        <v>13</v>
      </c>
    </row>
    <row r="9" spans="1:13" x14ac:dyDescent="0.25">
      <c r="A9" s="1" t="s">
        <v>91</v>
      </c>
      <c r="B9" s="1">
        <v>310000</v>
      </c>
      <c r="C9" s="1">
        <v>1</v>
      </c>
      <c r="D9" s="1">
        <f>B9*C9</f>
        <v>310000</v>
      </c>
      <c r="J9" s="1" t="s">
        <v>14</v>
      </c>
    </row>
    <row r="12" spans="1:13" x14ac:dyDescent="0.25">
      <c r="J12" s="1" t="s">
        <v>15</v>
      </c>
    </row>
    <row r="13" spans="1:13" x14ac:dyDescent="0.25">
      <c r="J13" s="1" t="s">
        <v>16</v>
      </c>
    </row>
    <row r="14" spans="1:13" x14ac:dyDescent="0.25">
      <c r="A14" s="3" t="s">
        <v>94</v>
      </c>
      <c r="J14" s="1" t="s">
        <v>17</v>
      </c>
    </row>
    <row r="15" spans="1:13" x14ac:dyDescent="0.25">
      <c r="A15" s="1" t="s">
        <v>4</v>
      </c>
      <c r="B15" s="1">
        <v>3100000</v>
      </c>
      <c r="C15" s="1">
        <v>2</v>
      </c>
      <c r="D15" s="1">
        <f>B15*C15</f>
        <v>6200000</v>
      </c>
      <c r="E15" s="1" t="s">
        <v>6</v>
      </c>
      <c r="J15" s="1" t="s">
        <v>18</v>
      </c>
    </row>
    <row r="16" spans="1:13" x14ac:dyDescent="0.25">
      <c r="A16" s="3" t="s">
        <v>74</v>
      </c>
      <c r="F16" s="4">
        <f>D21*E21</f>
        <v>8000000</v>
      </c>
    </row>
    <row r="17" spans="1:10" x14ac:dyDescent="0.25">
      <c r="A17" s="1" t="s">
        <v>62</v>
      </c>
      <c r="B17" s="1">
        <v>80000</v>
      </c>
      <c r="C17" s="1">
        <v>0</v>
      </c>
      <c r="D17" s="1">
        <f>B17*C17</f>
        <v>0</v>
      </c>
      <c r="F17" s="4">
        <f>D19-F16</f>
        <v>4715000</v>
      </c>
      <c r="J17" s="1" t="s">
        <v>19</v>
      </c>
    </row>
    <row r="18" spans="1:10" x14ac:dyDescent="0.25">
      <c r="C18" s="3" t="s">
        <v>3</v>
      </c>
      <c r="D18" s="1">
        <f>SUM(D3:D17)</f>
        <v>25430000</v>
      </c>
      <c r="F18" s="4"/>
      <c r="J18" s="1" t="s">
        <v>20</v>
      </c>
    </row>
    <row r="19" spans="1:10" x14ac:dyDescent="0.25">
      <c r="C19" s="3" t="s">
        <v>75</v>
      </c>
      <c r="D19" s="1">
        <f>D18/2</f>
        <v>12715000</v>
      </c>
      <c r="F19" s="4">
        <f>D24*E24</f>
        <v>5000000</v>
      </c>
      <c r="J19" s="1" t="s">
        <v>21</v>
      </c>
    </row>
    <row r="20" spans="1:10" x14ac:dyDescent="0.25">
      <c r="E20" s="1">
        <v>15000000</v>
      </c>
      <c r="J20" s="1" t="s">
        <v>22</v>
      </c>
    </row>
    <row r="21" spans="1:10" x14ac:dyDescent="0.25">
      <c r="C21" s="4" t="s">
        <v>73</v>
      </c>
      <c r="D21" s="4">
        <v>200000</v>
      </c>
      <c r="E21" s="4">
        <v>40</v>
      </c>
      <c r="J21" s="1" t="s">
        <v>23</v>
      </c>
    </row>
    <row r="22" spans="1:10" x14ac:dyDescent="0.25">
      <c r="C22" s="4" t="s">
        <v>64</v>
      </c>
      <c r="D22" s="4">
        <f>F17/E22</f>
        <v>471500</v>
      </c>
      <c r="E22" s="4">
        <v>10</v>
      </c>
    </row>
    <row r="23" spans="1:10" x14ac:dyDescent="0.25">
      <c r="C23" s="4"/>
      <c r="D23" s="4"/>
      <c r="E23" s="4"/>
    </row>
    <row r="24" spans="1:10" x14ac:dyDescent="0.25">
      <c r="A24" s="1" t="s">
        <v>88</v>
      </c>
      <c r="C24" s="4"/>
      <c r="D24" s="4">
        <v>500000</v>
      </c>
      <c r="E24" s="4">
        <v>10</v>
      </c>
      <c r="J24" s="1" t="s">
        <v>24</v>
      </c>
    </row>
    <row r="25" spans="1:10" x14ac:dyDescent="0.25">
      <c r="A25" s="1" t="s">
        <v>87</v>
      </c>
      <c r="B25" s="1">
        <v>15000000</v>
      </c>
      <c r="C25" s="1" t="s">
        <v>64</v>
      </c>
      <c r="D25" s="1">
        <f>350000*6</f>
        <v>2100000</v>
      </c>
      <c r="E25" s="1">
        <f>B26/50</f>
        <v>208600</v>
      </c>
      <c r="J25" s="1" t="s">
        <v>25</v>
      </c>
    </row>
    <row r="26" spans="1:10" x14ac:dyDescent="0.25">
      <c r="A26" s="1" t="s">
        <v>68</v>
      </c>
      <c r="B26" s="1">
        <f>D18-B25</f>
        <v>10430000</v>
      </c>
      <c r="C26" s="1" t="s">
        <v>69</v>
      </c>
      <c r="D26" s="1">
        <f>(B26-D25)/40</f>
        <v>208250</v>
      </c>
      <c r="J26" s="1" t="s">
        <v>26</v>
      </c>
    </row>
    <row r="27" spans="1:10" x14ac:dyDescent="0.25">
      <c r="E27" s="1">
        <f>350000*10</f>
        <v>3500000</v>
      </c>
      <c r="J27" s="1" t="s">
        <v>27</v>
      </c>
    </row>
    <row r="28" spans="1:10" x14ac:dyDescent="0.25">
      <c r="J28" s="1" t="s">
        <v>28</v>
      </c>
    </row>
    <row r="29" spans="1:10" x14ac:dyDescent="0.25">
      <c r="A29" s="1" t="s">
        <v>63</v>
      </c>
      <c r="J29" s="1" t="s">
        <v>29</v>
      </c>
    </row>
    <row r="30" spans="1:10" x14ac:dyDescent="0.25">
      <c r="A30" s="1" t="s">
        <v>64</v>
      </c>
      <c r="B30" s="1">
        <v>800000</v>
      </c>
      <c r="C30" s="1">
        <v>6</v>
      </c>
      <c r="D30" s="1">
        <f>C30*B30</f>
        <v>4800000</v>
      </c>
    </row>
    <row r="31" spans="1:10" x14ac:dyDescent="0.25">
      <c r="A31" s="1" t="s">
        <v>65</v>
      </c>
      <c r="B31" s="1">
        <v>200000</v>
      </c>
      <c r="C31" s="1">
        <v>40</v>
      </c>
      <c r="D31" s="1">
        <f>C31*B31</f>
        <v>8000000</v>
      </c>
    </row>
    <row r="32" spans="1:10" x14ac:dyDescent="0.25">
      <c r="C32" s="1" t="s">
        <v>68</v>
      </c>
      <c r="D32" s="1">
        <f>D30+D31</f>
        <v>12800000</v>
      </c>
      <c r="J32" s="1" t="s">
        <v>30</v>
      </c>
    </row>
    <row r="33" spans="1:10" x14ac:dyDescent="0.25">
      <c r="C33" s="1" t="s">
        <v>66</v>
      </c>
      <c r="D33" s="1">
        <f>D18-D32</f>
        <v>12630000</v>
      </c>
      <c r="J33" s="1" t="s">
        <v>31</v>
      </c>
    </row>
    <row r="34" spans="1:10" x14ac:dyDescent="0.25">
      <c r="C34" s="1" t="s">
        <v>3</v>
      </c>
      <c r="D34" s="1">
        <f>SUM(D32:D33)</f>
        <v>25430000</v>
      </c>
      <c r="J34" s="1" t="s">
        <v>32</v>
      </c>
    </row>
    <row r="35" spans="1:10" x14ac:dyDescent="0.25">
      <c r="J35" s="1" t="s">
        <v>27</v>
      </c>
    </row>
    <row r="36" spans="1:10" x14ac:dyDescent="0.25">
      <c r="A36" s="1" t="s">
        <v>67</v>
      </c>
      <c r="J36" s="1" t="s">
        <v>28</v>
      </c>
    </row>
    <row r="37" spans="1:10" x14ac:dyDescent="0.25">
      <c r="A37" s="1" t="s">
        <v>66</v>
      </c>
      <c r="B37" s="1">
        <f>D18/2</f>
        <v>12715000</v>
      </c>
      <c r="J37" s="1" t="s">
        <v>29</v>
      </c>
    </row>
    <row r="38" spans="1:10" x14ac:dyDescent="0.25">
      <c r="A38" s="1" t="s">
        <v>68</v>
      </c>
      <c r="B38" s="1">
        <f>D18/2</f>
        <v>12715000</v>
      </c>
      <c r="C38" s="1" t="s">
        <v>64</v>
      </c>
      <c r="D38" s="1">
        <f>2*B38/3</f>
        <v>8476666.666666666</v>
      </c>
      <c r="E38" s="1">
        <f>D38/10</f>
        <v>847666.66666666663</v>
      </c>
    </row>
    <row r="39" spans="1:10" x14ac:dyDescent="0.25">
      <c r="C39" s="1" t="s">
        <v>69</v>
      </c>
      <c r="D39" s="1">
        <f>B38/3</f>
        <v>4238333.333333333</v>
      </c>
      <c r="E39" s="1">
        <f>D39/40</f>
        <v>105958.33333333333</v>
      </c>
    </row>
    <row r="40" spans="1:10" x14ac:dyDescent="0.25">
      <c r="J40" s="1" t="s">
        <v>33</v>
      </c>
    </row>
    <row r="41" spans="1:10" x14ac:dyDescent="0.25">
      <c r="J41" s="1" t="s">
        <v>34</v>
      </c>
    </row>
    <row r="42" spans="1:10" x14ac:dyDescent="0.25">
      <c r="J42" s="1" t="s">
        <v>32</v>
      </c>
    </row>
    <row r="43" spans="1:10" x14ac:dyDescent="0.25">
      <c r="A43" s="1" t="s">
        <v>70</v>
      </c>
      <c r="J43" s="1" t="s">
        <v>35</v>
      </c>
    </row>
    <row r="44" spans="1:10" x14ac:dyDescent="0.25">
      <c r="A44" s="1" t="s">
        <v>66</v>
      </c>
      <c r="B44" s="1">
        <f>D18/2</f>
        <v>12715000</v>
      </c>
    </row>
    <row r="45" spans="1:10" x14ac:dyDescent="0.25">
      <c r="A45" s="1" t="s">
        <v>68</v>
      </c>
      <c r="B45" s="1">
        <f>D18/2</f>
        <v>12715000</v>
      </c>
      <c r="C45" s="1" t="s">
        <v>64</v>
      </c>
      <c r="D45" s="1">
        <f>3*B45/5</f>
        <v>7629000</v>
      </c>
      <c r="E45" s="1">
        <f>D45/10</f>
        <v>762900</v>
      </c>
    </row>
    <row r="46" spans="1:10" x14ac:dyDescent="0.25">
      <c r="C46" s="1" t="s">
        <v>69</v>
      </c>
      <c r="D46" s="1">
        <f>2*B45/5</f>
        <v>5086000</v>
      </c>
      <c r="E46" s="1">
        <f>D46/40</f>
        <v>127150</v>
      </c>
    </row>
    <row r="47" spans="1:10" x14ac:dyDescent="0.25">
      <c r="J47" s="1" t="s">
        <v>36</v>
      </c>
    </row>
    <row r="48" spans="1:10" x14ac:dyDescent="0.25">
      <c r="A48" s="1" t="s">
        <v>71</v>
      </c>
      <c r="J48" s="1" t="s">
        <v>37</v>
      </c>
    </row>
    <row r="49" spans="1:10" x14ac:dyDescent="0.25">
      <c r="A49" s="1" t="s">
        <v>66</v>
      </c>
      <c r="B49" s="1">
        <f>D18/2</f>
        <v>12715000</v>
      </c>
      <c r="J49" s="1" t="s">
        <v>38</v>
      </c>
    </row>
    <row r="50" spans="1:10" x14ac:dyDescent="0.25">
      <c r="A50" s="1" t="s">
        <v>68</v>
      </c>
      <c r="B50" s="1">
        <f>D18/2</f>
        <v>12715000</v>
      </c>
      <c r="C50" s="1" t="s">
        <v>64</v>
      </c>
      <c r="D50" s="1">
        <f>4*B50/7</f>
        <v>7265714.2857142854</v>
      </c>
      <c r="E50" s="1">
        <f>D50/10</f>
        <v>726571.42857142852</v>
      </c>
      <c r="J50" s="1" t="s">
        <v>39</v>
      </c>
    </row>
    <row r="51" spans="1:10" x14ac:dyDescent="0.25">
      <c r="C51" s="1" t="s">
        <v>69</v>
      </c>
      <c r="D51" s="1">
        <f>3*B50/7</f>
        <v>5449285.7142857146</v>
      </c>
      <c r="E51" s="1">
        <f>D51/40</f>
        <v>136232.14285714287</v>
      </c>
      <c r="J51" s="1" t="s">
        <v>40</v>
      </c>
    </row>
    <row r="53" spans="1:10" x14ac:dyDescent="0.25">
      <c r="A53" s="1" t="s">
        <v>72</v>
      </c>
      <c r="J53" s="1" t="s">
        <v>41</v>
      </c>
    </row>
    <row r="54" spans="1:10" x14ac:dyDescent="0.25">
      <c r="A54" s="1" t="s">
        <v>66</v>
      </c>
      <c r="B54" s="1">
        <f>D18/2</f>
        <v>12715000</v>
      </c>
      <c r="J54" s="1" t="s">
        <v>42</v>
      </c>
    </row>
    <row r="55" spans="1:10" x14ac:dyDescent="0.25">
      <c r="A55" s="1" t="s">
        <v>68</v>
      </c>
      <c r="B55" s="1">
        <f>D18/2</f>
        <v>12715000</v>
      </c>
      <c r="C55" s="1" t="s">
        <v>64</v>
      </c>
      <c r="D55" s="1">
        <f>5*B55/9</f>
        <v>7063888.888888889</v>
      </c>
      <c r="E55" s="1">
        <f>D55/10</f>
        <v>706388.88888888888</v>
      </c>
      <c r="J55" s="1" t="s">
        <v>43</v>
      </c>
    </row>
    <row r="56" spans="1:10" x14ac:dyDescent="0.25">
      <c r="C56" s="1" t="s">
        <v>69</v>
      </c>
      <c r="D56" s="1">
        <f>4*B55/9</f>
        <v>5651111.111111111</v>
      </c>
      <c r="E56" s="1">
        <f>D56/40</f>
        <v>141277.77777777778</v>
      </c>
      <c r="J56" s="1" t="s">
        <v>44</v>
      </c>
    </row>
    <row r="59" spans="1:10" x14ac:dyDescent="0.25">
      <c r="J59" s="1" t="s">
        <v>45</v>
      </c>
    </row>
    <row r="60" spans="1:10" x14ac:dyDescent="0.25">
      <c r="J60" s="1" t="s">
        <v>42</v>
      </c>
    </row>
    <row r="61" spans="1:10" x14ac:dyDescent="0.25">
      <c r="J61" s="1" t="s">
        <v>46</v>
      </c>
    </row>
    <row r="62" spans="1:10" x14ac:dyDescent="0.25">
      <c r="J62" s="1" t="s">
        <v>44</v>
      </c>
    </row>
    <row r="64" spans="1:10" x14ac:dyDescent="0.25">
      <c r="J64" s="1" t="s">
        <v>47</v>
      </c>
    </row>
    <row r="65" spans="10:10" x14ac:dyDescent="0.25">
      <c r="J65" s="1" t="s">
        <v>48</v>
      </c>
    </row>
    <row r="66" spans="10:10" x14ac:dyDescent="0.25">
      <c r="J66" s="1" t="s">
        <v>49</v>
      </c>
    </row>
    <row r="67" spans="10:10" x14ac:dyDescent="0.25">
      <c r="J67" s="1" t="s">
        <v>50</v>
      </c>
    </row>
    <row r="68" spans="10:10" x14ac:dyDescent="0.25">
      <c r="J68" s="1" t="s">
        <v>44</v>
      </c>
    </row>
    <row r="71" spans="10:10" x14ac:dyDescent="0.25">
      <c r="J71" s="1" t="s">
        <v>51</v>
      </c>
    </row>
    <row r="72" spans="10:10" x14ac:dyDescent="0.25">
      <c r="J72" s="1" t="s">
        <v>42</v>
      </c>
    </row>
    <row r="73" spans="10:10" x14ac:dyDescent="0.25">
      <c r="J73" s="1" t="s">
        <v>52</v>
      </c>
    </row>
    <row r="74" spans="10:10" x14ac:dyDescent="0.25">
      <c r="J74" s="1" t="s">
        <v>53</v>
      </c>
    </row>
    <row r="75" spans="10:10" x14ac:dyDescent="0.25">
      <c r="J75" s="1" t="s">
        <v>54</v>
      </c>
    </row>
    <row r="76" spans="10:10" x14ac:dyDescent="0.25">
      <c r="J76" s="1" t="s">
        <v>55</v>
      </c>
    </row>
    <row r="77" spans="10:10" x14ac:dyDescent="0.25">
      <c r="J77" s="1" t="e" cm="1">
        <f t="array" ref="J77">- tersedia alat memasak sederhana (kompor listrik, fan,spatula, dan alat makan)</f>
        <v>#NAME?</v>
      </c>
    </row>
    <row r="78" spans="10:10" x14ac:dyDescent="0.25">
      <c r="J78" s="1" t="s">
        <v>56</v>
      </c>
    </row>
    <row r="81" spans="1:10" x14ac:dyDescent="0.25">
      <c r="J81" s="1" t="s">
        <v>57</v>
      </c>
    </row>
    <row r="83" spans="1:10" ht="60" x14ac:dyDescent="0.25">
      <c r="A83" s="5" t="s">
        <v>86</v>
      </c>
    </row>
    <row r="84" spans="1:10" x14ac:dyDescent="0.25">
      <c r="A84" s="1" t="s">
        <v>0</v>
      </c>
    </row>
    <row r="85" spans="1:10" x14ac:dyDescent="0.25">
      <c r="A85" s="1" t="s">
        <v>76</v>
      </c>
      <c r="B85" s="1" t="s">
        <v>77</v>
      </c>
    </row>
    <row r="86" spans="1:10" x14ac:dyDescent="0.25">
      <c r="A86" s="1" t="s">
        <v>83</v>
      </c>
      <c r="B86" s="1" t="s">
        <v>78</v>
      </c>
    </row>
    <row r="87" spans="1:10" x14ac:dyDescent="0.25">
      <c r="A87" s="1" t="s">
        <v>79</v>
      </c>
      <c r="B87" s="1" t="s">
        <v>80</v>
      </c>
    </row>
    <row r="88" spans="1:10" x14ac:dyDescent="0.25">
      <c r="A88" s="1" t="s">
        <v>82</v>
      </c>
      <c r="B88" s="1">
        <v>600000</v>
      </c>
      <c r="C88" s="1">
        <v>700000</v>
      </c>
      <c r="D88" s="1" t="s">
        <v>84</v>
      </c>
      <c r="E88" s="1" t="s">
        <v>85</v>
      </c>
      <c r="F88" s="1">
        <v>2400000</v>
      </c>
    </row>
    <row r="89" spans="1:10" x14ac:dyDescent="0.25">
      <c r="A89" s="1" t="s">
        <v>81</v>
      </c>
      <c r="B89" s="1">
        <v>100000</v>
      </c>
      <c r="C89" s="1">
        <v>150000</v>
      </c>
      <c r="D89" s="1">
        <v>200000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0EDBC-669C-4163-964E-4C0900C903BF}">
  <dimension ref="A1:M89"/>
  <sheetViews>
    <sheetView workbookViewId="0">
      <selection activeCell="C25" sqref="C25"/>
    </sheetView>
  </sheetViews>
  <sheetFormatPr defaultColWidth="8.7109375" defaultRowHeight="15" x14ac:dyDescent="0.25"/>
  <cols>
    <col min="1" max="1" width="50.85546875" style="1" customWidth="1"/>
    <col min="2" max="2" width="36.42578125" style="1" bestFit="1" customWidth="1"/>
    <col min="3" max="3" width="16.85546875" style="1" customWidth="1"/>
    <col min="4" max="4" width="33.42578125" style="1" bestFit="1" customWidth="1"/>
    <col min="5" max="5" width="22" style="1" bestFit="1" customWidth="1"/>
    <col min="6" max="6" width="13.85546875" style="1" customWidth="1"/>
    <col min="7" max="9" width="8.7109375" style="1"/>
    <col min="10" max="10" width="92.85546875" style="1" bestFit="1" customWidth="1"/>
    <col min="11" max="11" width="8.7109375" style="1"/>
    <col min="12" max="12" width="15.140625" style="1" customWidth="1"/>
    <col min="13" max="13" width="15" style="1" bestFit="1" customWidth="1"/>
    <col min="14" max="16384" width="8.7109375" style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</row>
    <row r="2" spans="1:13" x14ac:dyDescent="0.25">
      <c r="A2" s="3" t="s">
        <v>101</v>
      </c>
      <c r="J2" s="1" t="s">
        <v>7</v>
      </c>
    </row>
    <row r="3" spans="1:13" x14ac:dyDescent="0.25">
      <c r="A3" s="1" t="s">
        <v>58</v>
      </c>
      <c r="B3" s="1">
        <v>890000</v>
      </c>
      <c r="C3" s="1">
        <v>13</v>
      </c>
      <c r="D3" s="1">
        <f>C3*B3</f>
        <v>11570000</v>
      </c>
      <c r="J3" s="1" t="s">
        <v>8</v>
      </c>
      <c r="L3" s="1">
        <v>890000000</v>
      </c>
      <c r="M3" s="1">
        <f>14*L3</f>
        <v>12460000000</v>
      </c>
    </row>
    <row r="4" spans="1:13" x14ac:dyDescent="0.25">
      <c r="A4" s="1" t="s">
        <v>59</v>
      </c>
      <c r="B4" s="1">
        <v>350000</v>
      </c>
      <c r="C4" s="1">
        <v>5</v>
      </c>
      <c r="D4" s="1">
        <f>C4*B4</f>
        <v>1750000</v>
      </c>
      <c r="J4" s="1" t="s">
        <v>9</v>
      </c>
    </row>
    <row r="5" spans="1:13" x14ac:dyDescent="0.25">
      <c r="A5" s="1" t="s">
        <v>61</v>
      </c>
      <c r="B5" s="1">
        <v>42500</v>
      </c>
      <c r="C5" s="1">
        <v>50</v>
      </c>
      <c r="D5" s="1">
        <f>C5*B5</f>
        <v>2125000</v>
      </c>
      <c r="J5" s="1" t="s">
        <v>10</v>
      </c>
    </row>
    <row r="6" spans="1:13" x14ac:dyDescent="0.25">
      <c r="A6" s="1" t="s">
        <v>60</v>
      </c>
      <c r="B6" s="1">
        <f>42500*2</f>
        <v>85000</v>
      </c>
      <c r="C6" s="1">
        <v>50</v>
      </c>
      <c r="D6" s="1">
        <f>C6*B6</f>
        <v>4250000</v>
      </c>
      <c r="J6" s="1" t="s">
        <v>11</v>
      </c>
    </row>
    <row r="7" spans="1:13" x14ac:dyDescent="0.25">
      <c r="A7" s="1" t="s">
        <v>89</v>
      </c>
      <c r="B7" s="1">
        <v>32000</v>
      </c>
      <c r="C7" s="1">
        <v>50</v>
      </c>
      <c r="D7" s="1">
        <f>B7*C7</f>
        <v>1600000</v>
      </c>
      <c r="J7" s="1" t="s">
        <v>12</v>
      </c>
    </row>
    <row r="8" spans="1:13" x14ac:dyDescent="0.25">
      <c r="J8" s="1" t="s">
        <v>13</v>
      </c>
    </row>
    <row r="9" spans="1:13" x14ac:dyDescent="0.25">
      <c r="A9" s="3" t="s">
        <v>94</v>
      </c>
      <c r="J9" s="1" t="s">
        <v>14</v>
      </c>
    </row>
    <row r="10" spans="1:13" x14ac:dyDescent="0.25">
      <c r="A10" s="1" t="s">
        <v>4</v>
      </c>
      <c r="B10" s="1">
        <v>3100000</v>
      </c>
      <c r="C10" s="1">
        <v>2</v>
      </c>
      <c r="D10" s="1">
        <f>B10*C10</f>
        <v>6200000</v>
      </c>
      <c r="E10" s="1" t="s">
        <v>6</v>
      </c>
    </row>
    <row r="11" spans="1:13" x14ac:dyDescent="0.25">
      <c r="A11" s="3" t="s">
        <v>97</v>
      </c>
    </row>
    <row r="12" spans="1:13" x14ac:dyDescent="0.25">
      <c r="A12" s="1" t="s">
        <v>98</v>
      </c>
      <c r="B12" s="1">
        <v>310000</v>
      </c>
      <c r="C12" s="1">
        <v>1</v>
      </c>
      <c r="D12" s="1">
        <f>B12*C12</f>
        <v>310000</v>
      </c>
      <c r="J12" s="1" t="s">
        <v>15</v>
      </c>
    </row>
    <row r="13" spans="1:13" x14ac:dyDescent="0.25">
      <c r="C13" s="3" t="s">
        <v>3</v>
      </c>
      <c r="D13" s="1">
        <f>SUM(D3:D12)</f>
        <v>27805000</v>
      </c>
      <c r="J13" s="1" t="s">
        <v>16</v>
      </c>
    </row>
    <row r="14" spans="1:13" x14ac:dyDescent="0.25">
      <c r="C14" s="3" t="s">
        <v>75</v>
      </c>
      <c r="D14" s="1">
        <f>D13/2</f>
        <v>13902500</v>
      </c>
      <c r="J14" s="1" t="s">
        <v>17</v>
      </c>
    </row>
    <row r="15" spans="1:13" x14ac:dyDescent="0.25">
      <c r="E15" s="1">
        <v>15000000</v>
      </c>
      <c r="J15" s="1" t="s">
        <v>18</v>
      </c>
    </row>
    <row r="16" spans="1:13" x14ac:dyDescent="0.25">
      <c r="C16" s="4" t="s">
        <v>73</v>
      </c>
      <c r="D16" s="4">
        <v>200000</v>
      </c>
      <c r="E16" s="4">
        <v>40</v>
      </c>
      <c r="F16" s="4">
        <f>D16*E16</f>
        <v>8000000</v>
      </c>
    </row>
    <row r="17" spans="1:10" x14ac:dyDescent="0.25">
      <c r="C17" s="4" t="s">
        <v>64</v>
      </c>
      <c r="D17" s="4">
        <f>F17/E17</f>
        <v>590250</v>
      </c>
      <c r="E17" s="4">
        <v>10</v>
      </c>
      <c r="F17" s="4">
        <f>D14-F16</f>
        <v>5902500</v>
      </c>
      <c r="J17" s="1" t="s">
        <v>19</v>
      </c>
    </row>
    <row r="18" spans="1:10" x14ac:dyDescent="0.25">
      <c r="C18" s="4"/>
      <c r="D18" s="4"/>
      <c r="E18" s="4"/>
      <c r="F18" s="4"/>
      <c r="J18" s="1" t="s">
        <v>20</v>
      </c>
    </row>
    <row r="19" spans="1:10" x14ac:dyDescent="0.25">
      <c r="A19" s="1" t="s">
        <v>88</v>
      </c>
      <c r="C19" s="4"/>
      <c r="D19" s="4">
        <v>500000</v>
      </c>
      <c r="E19" s="4">
        <v>10</v>
      </c>
      <c r="F19" s="4">
        <f>D19*E19</f>
        <v>5000000</v>
      </c>
      <c r="J19" s="1" t="s">
        <v>21</v>
      </c>
    </row>
    <row r="20" spans="1:10" x14ac:dyDescent="0.25">
      <c r="A20" s="1" t="s">
        <v>87</v>
      </c>
      <c r="B20" s="1">
        <v>15000000</v>
      </c>
      <c r="C20" s="1" t="s">
        <v>64</v>
      </c>
      <c r="D20" s="1">
        <f>350000*10</f>
        <v>3500000</v>
      </c>
      <c r="E20" s="1" t="s">
        <v>96</v>
      </c>
      <c r="F20" s="1">
        <f>B21/50</f>
        <v>256100</v>
      </c>
      <c r="J20" s="1" t="s">
        <v>22</v>
      </c>
    </row>
    <row r="21" spans="1:10" x14ac:dyDescent="0.25">
      <c r="A21" s="1" t="s">
        <v>68</v>
      </c>
      <c r="B21" s="1">
        <f>D13-B20</f>
        <v>12805000</v>
      </c>
      <c r="C21" s="1" t="s">
        <v>69</v>
      </c>
      <c r="D21" s="1">
        <f>(B21-D20)/40</f>
        <v>232625</v>
      </c>
      <c r="J21" s="1" t="s">
        <v>23</v>
      </c>
    </row>
    <row r="24" spans="1:10" x14ac:dyDescent="0.25">
      <c r="A24" s="1" t="s">
        <v>63</v>
      </c>
      <c r="J24" s="1" t="s">
        <v>24</v>
      </c>
    </row>
    <row r="25" spans="1:10" x14ac:dyDescent="0.25">
      <c r="A25" s="1" t="s">
        <v>64</v>
      </c>
      <c r="B25" s="1">
        <v>800000</v>
      </c>
      <c r="C25" s="1">
        <v>10</v>
      </c>
      <c r="D25" s="1">
        <f>C25*B25</f>
        <v>8000000</v>
      </c>
      <c r="J25" s="1" t="s">
        <v>25</v>
      </c>
    </row>
    <row r="26" spans="1:10" x14ac:dyDescent="0.25">
      <c r="A26" s="1" t="s">
        <v>65</v>
      </c>
      <c r="B26" s="1">
        <v>200000</v>
      </c>
      <c r="C26" s="1">
        <v>40</v>
      </c>
      <c r="D26" s="1">
        <f>C26*B26</f>
        <v>8000000</v>
      </c>
      <c r="J26" s="1" t="s">
        <v>26</v>
      </c>
    </row>
    <row r="27" spans="1:10" x14ac:dyDescent="0.25">
      <c r="C27" s="1" t="s">
        <v>68</v>
      </c>
      <c r="D27" s="1">
        <f>D25+D26</f>
        <v>16000000</v>
      </c>
      <c r="J27" s="1" t="s">
        <v>27</v>
      </c>
    </row>
    <row r="28" spans="1:10" x14ac:dyDescent="0.25">
      <c r="C28" s="1" t="s">
        <v>66</v>
      </c>
      <c r="D28" s="1">
        <f>D13-D27</f>
        <v>11805000</v>
      </c>
      <c r="J28" s="1" t="s">
        <v>28</v>
      </c>
    </row>
    <row r="29" spans="1:10" x14ac:dyDescent="0.25">
      <c r="C29" s="1" t="s">
        <v>3</v>
      </c>
      <c r="D29" s="1">
        <f>SUM(D27:D28)</f>
        <v>27805000</v>
      </c>
      <c r="J29" s="1" t="s">
        <v>29</v>
      </c>
    </row>
    <row r="31" spans="1:10" x14ac:dyDescent="0.25">
      <c r="A31" s="1" t="s">
        <v>67</v>
      </c>
    </row>
    <row r="32" spans="1:10" x14ac:dyDescent="0.25">
      <c r="A32" s="1" t="s">
        <v>66</v>
      </c>
      <c r="B32" s="1">
        <f>D13/2</f>
        <v>13902500</v>
      </c>
      <c r="J32" s="1" t="s">
        <v>30</v>
      </c>
    </row>
    <row r="33" spans="1:10" x14ac:dyDescent="0.25">
      <c r="A33" s="1" t="s">
        <v>68</v>
      </c>
      <c r="B33" s="1">
        <f>D13/2</f>
        <v>13902500</v>
      </c>
      <c r="C33" s="1" t="s">
        <v>64</v>
      </c>
      <c r="D33" s="1">
        <f>2*B33/3</f>
        <v>9268333.333333334</v>
      </c>
      <c r="E33" s="1" t="s">
        <v>1</v>
      </c>
      <c r="F33" s="1">
        <f>D33/10</f>
        <v>926833.33333333337</v>
      </c>
      <c r="J33" s="1" t="s">
        <v>31</v>
      </c>
    </row>
    <row r="34" spans="1:10" x14ac:dyDescent="0.25">
      <c r="C34" s="1" t="s">
        <v>69</v>
      </c>
      <c r="D34" s="1">
        <f>B33/3</f>
        <v>4634166.666666667</v>
      </c>
      <c r="E34" s="1" t="s">
        <v>1</v>
      </c>
      <c r="F34" s="1">
        <f>D34/40</f>
        <v>115854.16666666667</v>
      </c>
      <c r="J34" s="1" t="s">
        <v>32</v>
      </c>
    </row>
    <row r="35" spans="1:10" x14ac:dyDescent="0.25">
      <c r="J35" s="1" t="s">
        <v>27</v>
      </c>
    </row>
    <row r="36" spans="1:10" x14ac:dyDescent="0.25">
      <c r="J36" s="1" t="s">
        <v>28</v>
      </c>
    </row>
    <row r="37" spans="1:10" x14ac:dyDescent="0.25">
      <c r="J37" s="1" t="s">
        <v>29</v>
      </c>
    </row>
    <row r="38" spans="1:10" x14ac:dyDescent="0.25">
      <c r="A38" s="1" t="s">
        <v>70</v>
      </c>
    </row>
    <row r="39" spans="1:10" x14ac:dyDescent="0.25">
      <c r="A39" s="1" t="s">
        <v>66</v>
      </c>
      <c r="B39" s="1">
        <f>D13/2</f>
        <v>13902500</v>
      </c>
    </row>
    <row r="40" spans="1:10" x14ac:dyDescent="0.25">
      <c r="A40" s="1" t="s">
        <v>68</v>
      </c>
      <c r="B40" s="1">
        <f>D13/2</f>
        <v>13902500</v>
      </c>
      <c r="C40" s="1" t="s">
        <v>64</v>
      </c>
      <c r="D40" s="1">
        <f>3*B40/5</f>
        <v>8341500</v>
      </c>
      <c r="E40" s="1" t="s">
        <v>1</v>
      </c>
      <c r="F40" s="1">
        <f>D40/10</f>
        <v>834150</v>
      </c>
      <c r="J40" s="1" t="s">
        <v>33</v>
      </c>
    </row>
    <row r="41" spans="1:10" x14ac:dyDescent="0.25">
      <c r="C41" s="1" t="s">
        <v>69</v>
      </c>
      <c r="D41" s="1">
        <f>2*B40/5</f>
        <v>5561000</v>
      </c>
      <c r="E41" s="1" t="s">
        <v>1</v>
      </c>
      <c r="F41" s="1">
        <f>D41/40</f>
        <v>139025</v>
      </c>
      <c r="J41" s="1" t="s">
        <v>34</v>
      </c>
    </row>
    <row r="42" spans="1:10" x14ac:dyDescent="0.25">
      <c r="J42" s="1" t="s">
        <v>32</v>
      </c>
    </row>
    <row r="43" spans="1:10" x14ac:dyDescent="0.25">
      <c r="A43" s="1" t="s">
        <v>71</v>
      </c>
      <c r="J43" s="1" t="s">
        <v>35</v>
      </c>
    </row>
    <row r="44" spans="1:10" x14ac:dyDescent="0.25">
      <c r="A44" s="1" t="s">
        <v>66</v>
      </c>
      <c r="B44" s="1">
        <f>D13/2</f>
        <v>13902500</v>
      </c>
    </row>
    <row r="45" spans="1:10" x14ac:dyDescent="0.25">
      <c r="A45" s="1" t="s">
        <v>68</v>
      </c>
      <c r="B45" s="1">
        <f>D13/2</f>
        <v>13902500</v>
      </c>
      <c r="C45" s="1" t="s">
        <v>64</v>
      </c>
      <c r="D45" s="1">
        <f>4*B45/7</f>
        <v>7944285.7142857146</v>
      </c>
      <c r="E45" s="1" t="s">
        <v>1</v>
      </c>
      <c r="F45" s="1">
        <f>D45/10</f>
        <v>794428.57142857148</v>
      </c>
    </row>
    <row r="46" spans="1:10" x14ac:dyDescent="0.25">
      <c r="C46" s="1" t="s">
        <v>69</v>
      </c>
      <c r="D46" s="1">
        <f>3*B45/7</f>
        <v>5958214.2857142854</v>
      </c>
      <c r="E46" s="1" t="s">
        <v>1</v>
      </c>
      <c r="F46" s="1">
        <f>D46/40</f>
        <v>148955.35714285713</v>
      </c>
    </row>
    <row r="47" spans="1:10" x14ac:dyDescent="0.25">
      <c r="J47" s="1" t="s">
        <v>36</v>
      </c>
    </row>
    <row r="48" spans="1:10" x14ac:dyDescent="0.25">
      <c r="A48" s="1" t="s">
        <v>72</v>
      </c>
      <c r="J48" s="1" t="s">
        <v>37</v>
      </c>
    </row>
    <row r="49" spans="1:10" x14ac:dyDescent="0.25">
      <c r="A49" s="1" t="s">
        <v>66</v>
      </c>
      <c r="B49" s="1">
        <f>D13/2</f>
        <v>13902500</v>
      </c>
      <c r="J49" s="1" t="s">
        <v>38</v>
      </c>
    </row>
    <row r="50" spans="1:10" x14ac:dyDescent="0.25">
      <c r="A50" s="1" t="s">
        <v>68</v>
      </c>
      <c r="B50" s="1">
        <f>D13/2</f>
        <v>13902500</v>
      </c>
      <c r="C50" s="1" t="s">
        <v>64</v>
      </c>
      <c r="D50" s="1">
        <f>5*B50/9</f>
        <v>7723611.111111111</v>
      </c>
      <c r="E50" s="1" t="s">
        <v>1</v>
      </c>
      <c r="F50" s="1">
        <f>D50/10</f>
        <v>772361.11111111112</v>
      </c>
      <c r="J50" s="1" t="s">
        <v>39</v>
      </c>
    </row>
    <row r="51" spans="1:10" x14ac:dyDescent="0.25">
      <c r="C51" s="1" t="s">
        <v>69</v>
      </c>
      <c r="D51" s="1">
        <f>4*B50/9</f>
        <v>6178888.888888889</v>
      </c>
      <c r="E51" s="1" t="s">
        <v>1</v>
      </c>
      <c r="F51" s="1">
        <f>D51/40</f>
        <v>154472.22222222222</v>
      </c>
      <c r="J51" s="1" t="s">
        <v>40</v>
      </c>
    </row>
    <row r="53" spans="1:10" x14ac:dyDescent="0.25">
      <c r="J53" s="1" t="s">
        <v>41</v>
      </c>
    </row>
    <row r="54" spans="1:10" x14ac:dyDescent="0.25">
      <c r="J54" s="1" t="s">
        <v>42</v>
      </c>
    </row>
    <row r="55" spans="1:10" x14ac:dyDescent="0.25">
      <c r="J55" s="1" t="s">
        <v>43</v>
      </c>
    </row>
    <row r="56" spans="1:10" x14ac:dyDescent="0.25">
      <c r="J56" s="1" t="s">
        <v>44</v>
      </c>
    </row>
    <row r="59" spans="1:10" x14ac:dyDescent="0.25">
      <c r="J59" s="1" t="s">
        <v>45</v>
      </c>
    </row>
    <row r="60" spans="1:10" x14ac:dyDescent="0.25">
      <c r="J60" s="1" t="s">
        <v>42</v>
      </c>
    </row>
    <row r="61" spans="1:10" x14ac:dyDescent="0.25">
      <c r="J61" s="1" t="s">
        <v>46</v>
      </c>
    </row>
    <row r="62" spans="1:10" x14ac:dyDescent="0.25">
      <c r="J62" s="1" t="s">
        <v>44</v>
      </c>
    </row>
    <row r="64" spans="1:10" x14ac:dyDescent="0.25">
      <c r="J64" s="1" t="s">
        <v>47</v>
      </c>
    </row>
    <row r="65" spans="10:10" x14ac:dyDescent="0.25">
      <c r="J65" s="1" t="s">
        <v>48</v>
      </c>
    </row>
    <row r="66" spans="10:10" x14ac:dyDescent="0.25">
      <c r="J66" s="1" t="s">
        <v>49</v>
      </c>
    </row>
    <row r="67" spans="10:10" x14ac:dyDescent="0.25">
      <c r="J67" s="1" t="s">
        <v>50</v>
      </c>
    </row>
    <row r="68" spans="10:10" x14ac:dyDescent="0.25">
      <c r="J68" s="1" t="s">
        <v>44</v>
      </c>
    </row>
    <row r="71" spans="10:10" x14ac:dyDescent="0.25">
      <c r="J71" s="1" t="s">
        <v>51</v>
      </c>
    </row>
    <row r="72" spans="10:10" x14ac:dyDescent="0.25">
      <c r="J72" s="1" t="s">
        <v>42</v>
      </c>
    </row>
    <row r="73" spans="10:10" x14ac:dyDescent="0.25">
      <c r="J73" s="1" t="s">
        <v>52</v>
      </c>
    </row>
    <row r="74" spans="10:10" x14ac:dyDescent="0.25">
      <c r="J74" s="1" t="s">
        <v>53</v>
      </c>
    </row>
    <row r="75" spans="10:10" x14ac:dyDescent="0.25">
      <c r="J75" s="1" t="s">
        <v>54</v>
      </c>
    </row>
    <row r="76" spans="10:10" x14ac:dyDescent="0.25">
      <c r="J76" s="1" t="s">
        <v>55</v>
      </c>
    </row>
    <row r="77" spans="10:10" x14ac:dyDescent="0.25">
      <c r="J77" s="1" t="e" cm="1">
        <f t="array" ref="J77">- tersedia alat memasak sederhana (kompor listrik, fan,spatula, dan alat makan)</f>
        <v>#NAME?</v>
      </c>
    </row>
    <row r="78" spans="10:10" x14ac:dyDescent="0.25">
      <c r="J78" s="1" t="s">
        <v>56</v>
      </c>
    </row>
    <row r="81" spans="1:10" x14ac:dyDescent="0.25">
      <c r="J81" s="1" t="s">
        <v>57</v>
      </c>
    </row>
    <row r="83" spans="1:10" ht="60" x14ac:dyDescent="0.25">
      <c r="A83" s="5" t="s">
        <v>86</v>
      </c>
    </row>
    <row r="84" spans="1:10" x14ac:dyDescent="0.25">
      <c r="A84" s="1" t="s">
        <v>0</v>
      </c>
    </row>
    <row r="85" spans="1:10" x14ac:dyDescent="0.25">
      <c r="A85" s="1" t="s">
        <v>76</v>
      </c>
      <c r="B85" s="1" t="s">
        <v>77</v>
      </c>
    </row>
    <row r="86" spans="1:10" x14ac:dyDescent="0.25">
      <c r="A86" s="1" t="s">
        <v>83</v>
      </c>
      <c r="B86" s="1" t="s">
        <v>78</v>
      </c>
    </row>
    <row r="87" spans="1:10" x14ac:dyDescent="0.25">
      <c r="A87" s="1" t="s">
        <v>79</v>
      </c>
      <c r="B87" s="1" t="s">
        <v>80</v>
      </c>
    </row>
    <row r="88" spans="1:10" x14ac:dyDescent="0.25">
      <c r="A88" s="1" t="s">
        <v>82</v>
      </c>
      <c r="B88" s="1">
        <v>600000</v>
      </c>
      <c r="C88" s="1">
        <v>700000</v>
      </c>
      <c r="D88" s="1" t="s">
        <v>84</v>
      </c>
      <c r="E88" s="1" t="s">
        <v>85</v>
      </c>
      <c r="F88" s="1">
        <v>2400000</v>
      </c>
    </row>
    <row r="89" spans="1:10" x14ac:dyDescent="0.25">
      <c r="A89" s="1" t="s">
        <v>81</v>
      </c>
      <c r="B89" s="1">
        <v>100000</v>
      </c>
      <c r="C89" s="1">
        <v>150000</v>
      </c>
      <c r="D89" s="1">
        <v>200000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Villa Sun In</vt:lpstr>
      <vt:lpstr>Villa Surya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Cadaz</dc:creator>
  <cp:lastModifiedBy>puipt</cp:lastModifiedBy>
  <dcterms:created xsi:type="dcterms:W3CDTF">2022-01-10T06:22:46Z</dcterms:created>
  <dcterms:modified xsi:type="dcterms:W3CDTF">2022-01-14T13:19:05Z</dcterms:modified>
</cp:coreProperties>
</file>