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ocumenttasks/documenttask1.xml" ContentType="application/vnd.ms-excel.documenttask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documenttasks/documenttask2.xml" ContentType="application/vnd.ms-excel.documenttasks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 hidePivotFieldList="1"/>
  <mc:AlternateContent xmlns:mc="http://schemas.openxmlformats.org/markup-compatibility/2006">
    <mc:Choice Requires="x15">
      <x15ac:absPath xmlns:x15ac="http://schemas.microsoft.com/office/spreadsheetml/2010/11/ac" url="D:\Dropbox (eClerx Services Ltd.)\COX - CIAM\"/>
    </mc:Choice>
  </mc:AlternateContent>
  <xr:revisionPtr revIDLastSave="0" documentId="8_{AE4BA53A-46E6-4268-A393-C99C3D88BD8A}" xr6:coauthVersionLast="47" xr6:coauthVersionMax="47" xr10:uidLastSave="{00000000-0000-0000-0000-000000000000}"/>
  <bookViews>
    <workbookView xWindow="0" yWindow="0" windowWidth="19200" windowHeight="7050" xr2:uid="{00000000-000D-0000-FFFF-FFFF00000000}"/>
  </bookViews>
  <sheets>
    <sheet name="Task Progress" sheetId="38" r:id="rId1"/>
    <sheet name="Progress_Overview" sheetId="24" r:id="rId2"/>
    <sheet name="Project Plan" sheetId="6" r:id="rId3"/>
    <sheet name="Data Architecture" sheetId="4" r:id="rId4"/>
    <sheet name="Data Models" sheetId="15" r:id="rId5"/>
    <sheet name="Data Model 1-customer data" sheetId="5" r:id="rId6"/>
    <sheet name="Customer _Profile_Metric" sheetId="13" r:id="rId7"/>
    <sheet name="Customer_Activity_Metrics" sheetId="14" r:id="rId8"/>
    <sheet name="Questions " sheetId="16" r:id="rId9"/>
    <sheet name="Schema of customer table" sheetId="17" r:id="rId10"/>
    <sheet name="Profile_Fact" sheetId="21" r:id="rId11"/>
    <sheet name="acc_fact" sheetId="25" r:id="rId12"/>
    <sheet name="Account_fact" sheetId="19" r:id="rId13"/>
    <sheet name="Profile_Out_EDW" sheetId="22" state="hidden" r:id="rId14"/>
    <sheet name="Transaction_Fact_Adobe" sheetId="28" r:id="rId15"/>
    <sheet name="trans_fact_sample_data" sheetId="39" r:id="rId16"/>
    <sheet name="CIAM_OUT" sheetId="23" r:id="rId17"/>
    <sheet name="omni-self service true" sheetId="37" r:id="rId18"/>
    <sheet name="Sheet1" sheetId="20" r:id="rId19"/>
    <sheet name="Cust_key checks" sheetId="26" state="hidden" r:id="rId20"/>
    <sheet name="Dim-GUID" sheetId="27" r:id="rId21"/>
    <sheet name="Data Model 1 customer Profile" sheetId="7" state="hidden" r:id="rId22"/>
    <sheet name="Customer_Profile_Updated" sheetId="12" state="hidden" r:id="rId23"/>
    <sheet name="Data Model 2 for Activity" sheetId="9" r:id="rId24"/>
    <sheet name="dashboard_metrics with formula" sheetId="11" state="hidden" r:id="rId25"/>
    <sheet name="Dashboard Metric" sheetId="10" state="hidden" r:id="rId26"/>
    <sheet name="Data Model 2 Authentication" sheetId="3" state="hidden" r:id="rId27"/>
    <sheet name="Customer_Profile_Sample_data" sheetId="32" r:id="rId28"/>
    <sheet name="Sheet3" sheetId="36" r:id="rId29"/>
    <sheet name="Profile_helper_columns" sheetId="33" r:id="rId30"/>
    <sheet name="Profile_Calc" sheetId="31" r:id="rId31"/>
    <sheet name="Customer_Activity_Sample_data" sheetId="34" r:id="rId32"/>
  </sheets>
  <definedNames>
    <definedName name="_xlnm._FilterDatabase" localSheetId="29" hidden="1">Profile_helper_columns!$B$1:$B$201</definedName>
    <definedName name="_xlnm._FilterDatabase" localSheetId="9" hidden="1">'Schema of customer table'!$A$2:$BE$2</definedName>
  </definedNames>
  <calcPr calcId="191028"/>
  <pivotCaches>
    <pivotCache cacheId="13807" r:id="rId3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33" l="1"/>
  <c r="A2" i="32"/>
  <c r="A3" i="34"/>
  <c r="A4" i="34"/>
  <c r="A5" i="34"/>
  <c r="A6" i="34"/>
  <c r="A7" i="34"/>
  <c r="A8" i="34"/>
  <c r="A9" i="34"/>
  <c r="A10" i="34"/>
  <c r="A11" i="34"/>
  <c r="A12" i="34"/>
  <c r="A13" i="34"/>
  <c r="A14" i="34"/>
  <c r="A15" i="34"/>
  <c r="A16" i="34"/>
  <c r="A17" i="34"/>
  <c r="A18" i="34"/>
  <c r="A19" i="34"/>
  <c r="A20" i="34"/>
  <c r="A21" i="34"/>
  <c r="A22" i="34"/>
  <c r="A23" i="34"/>
  <c r="A24" i="34"/>
  <c r="A25" i="34"/>
  <c r="A26" i="34"/>
  <c r="A27" i="34"/>
  <c r="A28" i="34"/>
  <c r="A29" i="34"/>
  <c r="A30" i="34"/>
  <c r="A31" i="34"/>
  <c r="A32" i="34"/>
  <c r="A33" i="34"/>
  <c r="A34" i="34"/>
  <c r="A35" i="34"/>
  <c r="A36" i="34"/>
  <c r="A37" i="34"/>
  <c r="A38" i="34"/>
  <c r="A39" i="34"/>
  <c r="A40" i="34"/>
  <c r="A41" i="34"/>
  <c r="A42" i="34"/>
  <c r="A43" i="34"/>
  <c r="A44" i="34"/>
  <c r="A45" i="34"/>
  <c r="A46" i="34"/>
  <c r="A47" i="34"/>
  <c r="A48" i="34"/>
  <c r="A49" i="34"/>
  <c r="A50" i="34"/>
  <c r="A51" i="34"/>
  <c r="A52" i="34"/>
  <c r="A53" i="34"/>
  <c r="A54" i="34"/>
  <c r="A55" i="34"/>
  <c r="A56" i="34"/>
  <c r="A57" i="34"/>
  <c r="A58" i="34"/>
  <c r="A59" i="34"/>
  <c r="A60" i="34"/>
  <c r="A61" i="34"/>
  <c r="A62" i="34"/>
  <c r="A63" i="34"/>
  <c r="A64" i="34"/>
  <c r="A65" i="34"/>
  <c r="A66" i="34"/>
  <c r="A67" i="34"/>
  <c r="A68" i="34"/>
  <c r="A69" i="34"/>
  <c r="A70" i="34"/>
  <c r="A71" i="34"/>
  <c r="A72" i="34"/>
  <c r="A73" i="34"/>
  <c r="A74" i="34"/>
  <c r="A75" i="34"/>
  <c r="A76" i="34"/>
  <c r="A77" i="34"/>
  <c r="A78" i="34"/>
  <c r="A79" i="34"/>
  <c r="A80" i="34"/>
  <c r="A81" i="34"/>
  <c r="A82" i="34"/>
  <c r="A83" i="34"/>
  <c r="A84" i="34"/>
  <c r="A85" i="34"/>
  <c r="A86" i="34"/>
  <c r="A87" i="34"/>
  <c r="A88" i="34"/>
  <c r="A89" i="34"/>
  <c r="A90" i="34"/>
  <c r="A91" i="34"/>
  <c r="A92" i="34"/>
  <c r="A93" i="34"/>
  <c r="A94" i="34"/>
  <c r="A95" i="34"/>
  <c r="A96" i="34"/>
  <c r="A97" i="34"/>
  <c r="A98" i="34"/>
  <c r="A99" i="34"/>
  <c r="A100" i="34"/>
  <c r="A101" i="34"/>
  <c r="A102" i="34"/>
  <c r="A103" i="34"/>
  <c r="A104" i="34"/>
  <c r="A105" i="34"/>
  <c r="A106" i="34"/>
  <c r="A107" i="34"/>
  <c r="A108" i="34"/>
  <c r="A109" i="34"/>
  <c r="A110" i="34"/>
  <c r="A111" i="34"/>
  <c r="A112" i="34"/>
  <c r="A113" i="34"/>
  <c r="A114" i="34"/>
  <c r="A115" i="34"/>
  <c r="A116" i="34"/>
  <c r="A117" i="34"/>
  <c r="A118" i="34"/>
  <c r="A119" i="34"/>
  <c r="A120" i="34"/>
  <c r="A121" i="34"/>
  <c r="A122" i="34"/>
  <c r="A123" i="34"/>
  <c r="A124" i="34"/>
  <c r="A125" i="34"/>
  <c r="A126" i="34"/>
  <c r="A127" i="34"/>
  <c r="A128" i="34"/>
  <c r="A129" i="34"/>
  <c r="A130" i="34"/>
  <c r="A131" i="34"/>
  <c r="A132" i="34"/>
  <c r="A133" i="34"/>
  <c r="A134" i="34"/>
  <c r="A135" i="34"/>
  <c r="A136" i="34"/>
  <c r="A137" i="34"/>
  <c r="A138" i="34"/>
  <c r="A139" i="34"/>
  <c r="A140" i="34"/>
  <c r="A141" i="34"/>
  <c r="A142" i="34"/>
  <c r="A143" i="34"/>
  <c r="A144" i="34"/>
  <c r="A145" i="34"/>
  <c r="A146" i="34"/>
  <c r="A147" i="34"/>
  <c r="A148" i="34"/>
  <c r="A149" i="34"/>
  <c r="A150" i="34"/>
  <c r="A151" i="34"/>
  <c r="A152" i="34"/>
  <c r="A153" i="34"/>
  <c r="A154" i="34"/>
  <c r="A155" i="34"/>
  <c r="A156" i="34"/>
  <c r="A157" i="34"/>
  <c r="A158" i="34"/>
  <c r="A159" i="34"/>
  <c r="A160" i="34"/>
  <c r="A161" i="34"/>
  <c r="A162" i="34"/>
  <c r="A163" i="34"/>
  <c r="A164" i="34"/>
  <c r="A165" i="34"/>
  <c r="A166" i="34"/>
  <c r="A167" i="34"/>
  <c r="A168" i="34"/>
  <c r="A169" i="34"/>
  <c r="A170" i="34"/>
  <c r="A171" i="34"/>
  <c r="A172" i="34"/>
  <c r="A173" i="34"/>
  <c r="A174" i="34"/>
  <c r="A175" i="34"/>
  <c r="A176" i="34"/>
  <c r="A177" i="34"/>
  <c r="A178" i="34"/>
  <c r="A179" i="34"/>
  <c r="A180" i="34"/>
  <c r="A181" i="34"/>
  <c r="A182" i="34"/>
  <c r="A183" i="34"/>
  <c r="A184" i="34"/>
  <c r="A185" i="34"/>
  <c r="A186" i="34"/>
  <c r="A187" i="34"/>
  <c r="A188" i="34"/>
  <c r="A189" i="34"/>
  <c r="A190" i="34"/>
  <c r="A191" i="34"/>
  <c r="A192" i="34"/>
  <c r="A193" i="34"/>
  <c r="A194" i="34"/>
  <c r="A195" i="34"/>
  <c r="A196" i="34"/>
  <c r="A197" i="34"/>
  <c r="A198" i="34"/>
  <c r="A199" i="34"/>
  <c r="A200" i="34"/>
  <c r="A2" i="34"/>
  <c r="A6" i="36"/>
  <c r="A7" i="36"/>
  <c r="A8" i="36"/>
  <c r="A9" i="36"/>
  <c r="A10" i="36"/>
  <c r="C3" i="36"/>
  <c r="C4" i="36"/>
  <c r="C5" i="36"/>
  <c r="B3" i="36"/>
  <c r="B4" i="36"/>
  <c r="B5" i="36"/>
  <c r="A3" i="36"/>
  <c r="A4" i="36"/>
  <c r="A5" i="36"/>
  <c r="B2" i="36"/>
  <c r="A2" i="36"/>
  <c r="C2" i="36"/>
  <c r="D3" i="33"/>
  <c r="D4" i="33"/>
  <c r="D5" i="33"/>
  <c r="D6" i="33"/>
  <c r="D7" i="33"/>
  <c r="D8" i="33"/>
  <c r="D9" i="33"/>
  <c r="D10" i="33"/>
  <c r="D11" i="33"/>
  <c r="D12" i="33"/>
  <c r="D13" i="33"/>
  <c r="D14" i="33"/>
  <c r="D15" i="33"/>
  <c r="D16" i="33"/>
  <c r="D17" i="33"/>
  <c r="D18" i="33"/>
  <c r="D19" i="33"/>
  <c r="D20" i="33"/>
  <c r="D21" i="33"/>
  <c r="D22" i="33"/>
  <c r="D23" i="33"/>
  <c r="D24" i="33"/>
  <c r="D25" i="33"/>
  <c r="D26" i="33"/>
  <c r="D27" i="33"/>
  <c r="D28" i="33"/>
  <c r="D29" i="33"/>
  <c r="D30" i="33"/>
  <c r="D31" i="33"/>
  <c r="D32" i="33"/>
  <c r="D33" i="33"/>
  <c r="D34" i="33"/>
  <c r="D35" i="33"/>
  <c r="D36" i="33"/>
  <c r="D37" i="33"/>
  <c r="D38" i="33"/>
  <c r="D39" i="33"/>
  <c r="D40" i="33"/>
  <c r="D41" i="33"/>
  <c r="D42" i="33"/>
  <c r="D43" i="33"/>
  <c r="D44" i="33"/>
  <c r="D45" i="33"/>
  <c r="D46" i="33"/>
  <c r="D47" i="33"/>
  <c r="D48" i="33"/>
  <c r="D49" i="33"/>
  <c r="D50" i="33"/>
  <c r="D51" i="33"/>
  <c r="D52" i="33"/>
  <c r="D53" i="33"/>
  <c r="D54" i="33"/>
  <c r="D55" i="33"/>
  <c r="D56" i="33"/>
  <c r="D57" i="33"/>
  <c r="D58" i="33"/>
  <c r="D59" i="33"/>
  <c r="D60" i="33"/>
  <c r="D61" i="33"/>
  <c r="D62" i="33"/>
  <c r="D63" i="33"/>
  <c r="D64" i="33"/>
  <c r="D65" i="33"/>
  <c r="D66" i="33"/>
  <c r="D67" i="33"/>
  <c r="D68" i="33"/>
  <c r="D69" i="33"/>
  <c r="D70" i="33"/>
  <c r="D71" i="33"/>
  <c r="D72" i="33"/>
  <c r="D73" i="33"/>
  <c r="D74" i="33"/>
  <c r="D75" i="33"/>
  <c r="D76" i="33"/>
  <c r="D77" i="33"/>
  <c r="D78" i="33"/>
  <c r="D79" i="33"/>
  <c r="D80" i="33"/>
  <c r="D81" i="33"/>
  <c r="D82" i="33"/>
  <c r="D83" i="33"/>
  <c r="D84" i="33"/>
  <c r="D85" i="33"/>
  <c r="D86" i="33"/>
  <c r="D87" i="33"/>
  <c r="D88" i="33"/>
  <c r="D89" i="33"/>
  <c r="D90" i="33"/>
  <c r="D91" i="33"/>
  <c r="D92" i="33"/>
  <c r="D93" i="33"/>
  <c r="D94" i="33"/>
  <c r="D95" i="33"/>
  <c r="D96" i="33"/>
  <c r="D97" i="33"/>
  <c r="D98" i="33"/>
  <c r="D99" i="33"/>
  <c r="D100" i="33"/>
  <c r="D101" i="33"/>
  <c r="D102" i="33"/>
  <c r="D103" i="33"/>
  <c r="D104" i="33"/>
  <c r="D105" i="33"/>
  <c r="D106" i="33"/>
  <c r="D107" i="33"/>
  <c r="D108" i="33"/>
  <c r="D109" i="33"/>
  <c r="D110" i="33"/>
  <c r="D111" i="33"/>
  <c r="D112" i="33"/>
  <c r="D113" i="33"/>
  <c r="D114" i="33"/>
  <c r="D115" i="33"/>
  <c r="D116" i="33"/>
  <c r="D117" i="33"/>
  <c r="D118" i="33"/>
  <c r="D119" i="33"/>
  <c r="D120" i="33"/>
  <c r="D121" i="33"/>
  <c r="D122" i="33"/>
  <c r="D123" i="33"/>
  <c r="D124" i="33"/>
  <c r="D125" i="33"/>
  <c r="D126" i="33"/>
  <c r="D127" i="33"/>
  <c r="D128" i="33"/>
  <c r="D129" i="33"/>
  <c r="D130" i="33"/>
  <c r="D131" i="33"/>
  <c r="D132" i="33"/>
  <c r="D133" i="33"/>
  <c r="D134" i="33"/>
  <c r="D135" i="33"/>
  <c r="D136" i="33"/>
  <c r="D137" i="33"/>
  <c r="D138" i="33"/>
  <c r="D139" i="33"/>
  <c r="D140" i="33"/>
  <c r="D141" i="33"/>
  <c r="D142" i="33"/>
  <c r="D143" i="33"/>
  <c r="D144" i="33"/>
  <c r="D145" i="33"/>
  <c r="D146" i="33"/>
  <c r="D147" i="33"/>
  <c r="D148" i="33"/>
  <c r="D149" i="33"/>
  <c r="D150" i="33"/>
  <c r="D151" i="33"/>
  <c r="D152" i="33"/>
  <c r="D153" i="33"/>
  <c r="D154" i="33"/>
  <c r="D155" i="33"/>
  <c r="D156" i="33"/>
  <c r="D157" i="33"/>
  <c r="D158" i="33"/>
  <c r="D159" i="33"/>
  <c r="D160" i="33"/>
  <c r="D161" i="33"/>
  <c r="D162" i="33"/>
  <c r="D163" i="33"/>
  <c r="D164" i="33"/>
  <c r="D165" i="33"/>
  <c r="D166" i="33"/>
  <c r="D167" i="33"/>
  <c r="D168" i="33"/>
  <c r="D169" i="33"/>
  <c r="D170" i="33"/>
  <c r="D171" i="33"/>
  <c r="D172" i="33"/>
  <c r="D173" i="33"/>
  <c r="D174" i="33"/>
  <c r="D175" i="33"/>
  <c r="D176" i="33"/>
  <c r="D177" i="33"/>
  <c r="D178" i="33"/>
  <c r="D179" i="33"/>
  <c r="D180" i="33"/>
  <c r="D181" i="33"/>
  <c r="D182" i="33"/>
  <c r="D183" i="33"/>
  <c r="D184" i="33"/>
  <c r="D185" i="33"/>
  <c r="D186" i="33"/>
  <c r="D187" i="33"/>
  <c r="D188" i="33"/>
  <c r="D189" i="33"/>
  <c r="D190" i="33"/>
  <c r="D191" i="33"/>
  <c r="D192" i="33"/>
  <c r="D193" i="33"/>
  <c r="D194" i="33"/>
  <c r="D195" i="33"/>
  <c r="D196" i="33"/>
  <c r="D197" i="33"/>
  <c r="D198" i="33"/>
  <c r="D199" i="33"/>
  <c r="D200" i="33"/>
  <c r="D201" i="33"/>
  <c r="D2" i="33"/>
  <c r="C10" i="31"/>
  <c r="A3" i="33"/>
  <c r="A5" i="33"/>
  <c r="A9" i="33"/>
  <c r="A19" i="33"/>
  <c r="A27" i="33"/>
  <c r="A31" i="33"/>
  <c r="A3" i="32"/>
  <c r="B3" i="33"/>
  <c r="B4" i="33"/>
  <c r="B5" i="33"/>
  <c r="B6" i="33"/>
  <c r="B7" i="33"/>
  <c r="B8" i="33"/>
  <c r="B9" i="33"/>
  <c r="B10" i="33"/>
  <c r="B11" i="33"/>
  <c r="B12" i="33"/>
  <c r="B13" i="33"/>
  <c r="B14" i="33"/>
  <c r="B15" i="33"/>
  <c r="B16" i="33"/>
  <c r="B17" i="33"/>
  <c r="B18" i="33"/>
  <c r="B19" i="33"/>
  <c r="B20" i="33"/>
  <c r="B21" i="33"/>
  <c r="B22" i="33"/>
  <c r="B23" i="33"/>
  <c r="B24" i="33"/>
  <c r="B25" i="33"/>
  <c r="B26" i="33"/>
  <c r="B27" i="33"/>
  <c r="B28" i="33"/>
  <c r="B29" i="33"/>
  <c r="B30" i="33"/>
  <c r="B31" i="33"/>
  <c r="B32" i="33"/>
  <c r="B33" i="33"/>
  <c r="B34" i="33"/>
  <c r="B35" i="33"/>
  <c r="B36" i="33"/>
  <c r="B37" i="33"/>
  <c r="B38" i="33"/>
  <c r="B39" i="33"/>
  <c r="B40" i="33"/>
  <c r="B41" i="33"/>
  <c r="B42" i="33"/>
  <c r="B43" i="33"/>
  <c r="B44" i="33"/>
  <c r="B45" i="33"/>
  <c r="B46" i="33"/>
  <c r="B47" i="33"/>
  <c r="B48" i="33"/>
  <c r="B49" i="33"/>
  <c r="B50" i="33"/>
  <c r="B51" i="33"/>
  <c r="B52" i="33"/>
  <c r="B53" i="33"/>
  <c r="B54" i="33"/>
  <c r="B55" i="33"/>
  <c r="B56" i="33"/>
  <c r="B57" i="33"/>
  <c r="B58" i="33"/>
  <c r="B59" i="33"/>
  <c r="B60" i="33"/>
  <c r="B61" i="33"/>
  <c r="B62" i="33"/>
  <c r="B63" i="33"/>
  <c r="B64" i="33"/>
  <c r="B65" i="33"/>
  <c r="B66" i="33"/>
  <c r="B67" i="33"/>
  <c r="B68" i="33"/>
  <c r="B69" i="33"/>
  <c r="B70" i="33"/>
  <c r="B71" i="33"/>
  <c r="B72" i="33"/>
  <c r="B73" i="33"/>
  <c r="B74" i="33"/>
  <c r="B75" i="33"/>
  <c r="B76" i="33"/>
  <c r="B77" i="33"/>
  <c r="B78" i="33"/>
  <c r="B79" i="33"/>
  <c r="B80" i="33"/>
  <c r="B81" i="33"/>
  <c r="B82" i="33"/>
  <c r="B83" i="33"/>
  <c r="B84" i="33"/>
  <c r="B85" i="33"/>
  <c r="B86" i="33"/>
  <c r="B87" i="33"/>
  <c r="B88" i="33"/>
  <c r="B89" i="33"/>
  <c r="B90" i="33"/>
  <c r="B91" i="33"/>
  <c r="B92" i="33"/>
  <c r="B93" i="33"/>
  <c r="B94" i="33"/>
  <c r="B95" i="33"/>
  <c r="B96" i="33"/>
  <c r="B97" i="33"/>
  <c r="B98" i="33"/>
  <c r="B99" i="33"/>
  <c r="B100" i="33"/>
  <c r="B101" i="33"/>
  <c r="B102" i="33"/>
  <c r="B103" i="33"/>
  <c r="B104" i="33"/>
  <c r="B105" i="33"/>
  <c r="B106" i="33"/>
  <c r="B107" i="33"/>
  <c r="B108" i="33"/>
  <c r="B109" i="33"/>
  <c r="B110" i="33"/>
  <c r="B111" i="33"/>
  <c r="B112" i="33"/>
  <c r="B113" i="33"/>
  <c r="B114" i="33"/>
  <c r="B115" i="33"/>
  <c r="B116" i="33"/>
  <c r="B117" i="33"/>
  <c r="B118" i="33"/>
  <c r="B119" i="33"/>
  <c r="B120" i="33"/>
  <c r="B121" i="33"/>
  <c r="B122" i="33"/>
  <c r="B123" i="33"/>
  <c r="B124" i="33"/>
  <c r="B125" i="33"/>
  <c r="B126" i="33"/>
  <c r="B127" i="33"/>
  <c r="B128" i="33"/>
  <c r="B129" i="33"/>
  <c r="B130" i="33"/>
  <c r="B131" i="33"/>
  <c r="B132" i="33"/>
  <c r="B133" i="33"/>
  <c r="B134" i="33"/>
  <c r="B135" i="33"/>
  <c r="B136" i="33"/>
  <c r="B137" i="33"/>
  <c r="B138" i="33"/>
  <c r="B139" i="33"/>
  <c r="B140" i="33"/>
  <c r="B141" i="33"/>
  <c r="B142" i="33"/>
  <c r="B143" i="33"/>
  <c r="B144" i="33"/>
  <c r="B145" i="33"/>
  <c r="B146" i="33"/>
  <c r="B147" i="33"/>
  <c r="B148" i="33"/>
  <c r="B149" i="33"/>
  <c r="B150" i="33"/>
  <c r="B151" i="33"/>
  <c r="B152" i="33"/>
  <c r="B153" i="33"/>
  <c r="B154" i="33"/>
  <c r="B155" i="33"/>
  <c r="B156" i="33"/>
  <c r="B157" i="33"/>
  <c r="B158" i="33"/>
  <c r="B159" i="33"/>
  <c r="B160" i="33"/>
  <c r="B161" i="33"/>
  <c r="B162" i="33"/>
  <c r="B163" i="33"/>
  <c r="B164" i="33"/>
  <c r="B165" i="33"/>
  <c r="B166" i="33"/>
  <c r="B167" i="33"/>
  <c r="B168" i="33"/>
  <c r="B169" i="33"/>
  <c r="B170" i="33"/>
  <c r="B171" i="33"/>
  <c r="B172" i="33"/>
  <c r="B173" i="33"/>
  <c r="B174" i="33"/>
  <c r="B175" i="33"/>
  <c r="B176" i="33"/>
  <c r="B177" i="33"/>
  <c r="B178" i="33"/>
  <c r="B179" i="33"/>
  <c r="B180" i="33"/>
  <c r="B181" i="33"/>
  <c r="B182" i="33"/>
  <c r="B183" i="33"/>
  <c r="B184" i="33"/>
  <c r="B185" i="33"/>
  <c r="B186" i="33"/>
  <c r="B187" i="33"/>
  <c r="B188" i="33"/>
  <c r="B189" i="33"/>
  <c r="B190" i="33"/>
  <c r="B191" i="33"/>
  <c r="B192" i="33"/>
  <c r="B193" i="33"/>
  <c r="B194" i="33"/>
  <c r="B195" i="33"/>
  <c r="B196" i="33"/>
  <c r="B197" i="33"/>
  <c r="B198" i="33"/>
  <c r="B199" i="33"/>
  <c r="B200" i="33"/>
  <c r="B201" i="33"/>
  <c r="B2" i="33"/>
  <c r="AO2" i="32" s="1" a="1"/>
  <c r="AO2" i="32" s="1"/>
  <c r="AJ3" i="33"/>
  <c r="AM3" i="33" s="1"/>
  <c r="AJ4" i="33"/>
  <c r="AM4" i="33" s="1"/>
  <c r="AJ5" i="33"/>
  <c r="AM5" i="33" s="1"/>
  <c r="AJ6" i="33"/>
  <c r="AM6" i="33" s="1"/>
  <c r="AJ7" i="33"/>
  <c r="AM7" i="33" s="1"/>
  <c r="AJ8" i="33"/>
  <c r="AM8" i="33" s="1"/>
  <c r="AJ9" i="33"/>
  <c r="AM9" i="33" s="1"/>
  <c r="AJ10" i="33"/>
  <c r="AM10" i="33" s="1"/>
  <c r="AJ11" i="33"/>
  <c r="AM11" i="33" s="1"/>
  <c r="AJ12" i="33"/>
  <c r="AM12" i="33" s="1"/>
  <c r="AJ13" i="33"/>
  <c r="AM13" i="33" s="1"/>
  <c r="AJ14" i="33"/>
  <c r="AM14" i="33" s="1"/>
  <c r="AJ15" i="33"/>
  <c r="AM15" i="33" s="1"/>
  <c r="AJ16" i="33"/>
  <c r="AM16" i="33" s="1"/>
  <c r="AJ17" i="33"/>
  <c r="AM17" i="33" s="1"/>
  <c r="AJ18" i="33"/>
  <c r="AM18" i="33" s="1"/>
  <c r="AJ19" i="33"/>
  <c r="AM19" i="33" s="1"/>
  <c r="AJ20" i="33"/>
  <c r="AM20" i="33" s="1"/>
  <c r="AJ21" i="33"/>
  <c r="AM21" i="33" s="1"/>
  <c r="AJ22" i="33"/>
  <c r="AM22" i="33" s="1"/>
  <c r="AJ23" i="33"/>
  <c r="AM23" i="33" s="1"/>
  <c r="AJ24" i="33"/>
  <c r="AM24" i="33" s="1"/>
  <c r="AJ25" i="33"/>
  <c r="AM25" i="33" s="1"/>
  <c r="AJ26" i="33"/>
  <c r="AM26" i="33" s="1"/>
  <c r="AJ27" i="33"/>
  <c r="AM27" i="33" s="1"/>
  <c r="AJ28" i="33"/>
  <c r="AM28" i="33" s="1"/>
  <c r="AJ29" i="33"/>
  <c r="AM29" i="33" s="1"/>
  <c r="AJ30" i="33"/>
  <c r="AM30" i="33" s="1"/>
  <c r="AJ31" i="33"/>
  <c r="AM31" i="33" s="1"/>
  <c r="AJ32" i="33"/>
  <c r="AM32" i="33" s="1"/>
  <c r="AJ33" i="33"/>
  <c r="AM33" i="33" s="1"/>
  <c r="AJ34" i="33"/>
  <c r="AM34" i="33" s="1"/>
  <c r="AJ35" i="33"/>
  <c r="AM35" i="33" s="1"/>
  <c r="AJ36" i="33"/>
  <c r="AM36" i="33" s="1"/>
  <c r="AJ37" i="33"/>
  <c r="AM37" i="33" s="1"/>
  <c r="AJ38" i="33"/>
  <c r="AM38" i="33" s="1"/>
  <c r="AJ39" i="33"/>
  <c r="AM39" i="33" s="1"/>
  <c r="AJ40" i="33"/>
  <c r="AM40" i="33" s="1"/>
  <c r="AJ41" i="33"/>
  <c r="AM41" i="33" s="1"/>
  <c r="AJ42" i="33"/>
  <c r="AM42" i="33" s="1"/>
  <c r="AJ43" i="33"/>
  <c r="AM43" i="33" s="1"/>
  <c r="AJ44" i="33"/>
  <c r="AM44" i="33" s="1"/>
  <c r="AJ45" i="33"/>
  <c r="AM45" i="33" s="1"/>
  <c r="AJ46" i="33"/>
  <c r="AM46" i="33" s="1"/>
  <c r="AJ47" i="33"/>
  <c r="AM47" i="33" s="1"/>
  <c r="AJ48" i="33"/>
  <c r="AM48" i="33" s="1"/>
  <c r="AJ49" i="33"/>
  <c r="AM49" i="33" s="1"/>
  <c r="AJ50" i="33"/>
  <c r="AM50" i="33" s="1"/>
  <c r="AJ51" i="33"/>
  <c r="AM51" i="33" s="1"/>
  <c r="AJ52" i="33"/>
  <c r="AM52" i="33" s="1"/>
  <c r="AJ53" i="33"/>
  <c r="AM53" i="33" s="1"/>
  <c r="AJ54" i="33"/>
  <c r="AM54" i="33" s="1"/>
  <c r="AJ55" i="33"/>
  <c r="AM55" i="33" s="1"/>
  <c r="AJ56" i="33"/>
  <c r="AM56" i="33" s="1"/>
  <c r="AJ57" i="33"/>
  <c r="AM57" i="33" s="1"/>
  <c r="AJ58" i="33"/>
  <c r="AM58" i="33" s="1"/>
  <c r="AJ59" i="33"/>
  <c r="AM59" i="33" s="1"/>
  <c r="AJ60" i="33"/>
  <c r="AM60" i="33" s="1"/>
  <c r="AJ61" i="33"/>
  <c r="AM61" i="33" s="1"/>
  <c r="AJ62" i="33"/>
  <c r="AM62" i="33" s="1"/>
  <c r="AJ63" i="33"/>
  <c r="AM63" i="33" s="1"/>
  <c r="AJ64" i="33"/>
  <c r="AM64" i="33" s="1"/>
  <c r="AJ65" i="33"/>
  <c r="AM65" i="33" s="1"/>
  <c r="AJ66" i="33"/>
  <c r="AM66" i="33" s="1"/>
  <c r="AJ67" i="33"/>
  <c r="AM67" i="33" s="1"/>
  <c r="AJ68" i="33"/>
  <c r="AM68" i="33" s="1"/>
  <c r="AJ69" i="33"/>
  <c r="AM69" i="33" s="1"/>
  <c r="AJ70" i="33"/>
  <c r="AM70" i="33" s="1"/>
  <c r="AJ71" i="33"/>
  <c r="AM71" i="33" s="1"/>
  <c r="AJ72" i="33"/>
  <c r="AM72" i="33" s="1"/>
  <c r="AJ73" i="33"/>
  <c r="AM73" i="33" s="1"/>
  <c r="AJ74" i="33"/>
  <c r="AM74" i="33" s="1"/>
  <c r="AJ75" i="33"/>
  <c r="AM75" i="33" s="1"/>
  <c r="AJ76" i="33"/>
  <c r="AM76" i="33" s="1"/>
  <c r="AJ77" i="33"/>
  <c r="AM77" i="33" s="1"/>
  <c r="AJ78" i="33"/>
  <c r="AM78" i="33" s="1"/>
  <c r="AJ79" i="33"/>
  <c r="AM79" i="33" s="1"/>
  <c r="AJ80" i="33"/>
  <c r="AM80" i="33" s="1"/>
  <c r="AJ81" i="33"/>
  <c r="AM81" i="33" s="1"/>
  <c r="AJ82" i="33"/>
  <c r="AM82" i="33" s="1"/>
  <c r="AJ83" i="33"/>
  <c r="AM83" i="33" s="1"/>
  <c r="AJ84" i="33"/>
  <c r="AM84" i="33" s="1"/>
  <c r="AJ85" i="33"/>
  <c r="AM85" i="33" s="1"/>
  <c r="AJ86" i="33"/>
  <c r="AM86" i="33" s="1"/>
  <c r="AJ87" i="33"/>
  <c r="AM87" i="33" s="1"/>
  <c r="AJ88" i="33"/>
  <c r="AM88" i="33" s="1"/>
  <c r="AJ89" i="33"/>
  <c r="AM89" i="33" s="1"/>
  <c r="AJ90" i="33"/>
  <c r="AM90" i="33" s="1"/>
  <c r="AJ91" i="33"/>
  <c r="AM91" i="33" s="1"/>
  <c r="AJ92" i="33"/>
  <c r="AM92" i="33" s="1"/>
  <c r="AJ93" i="33"/>
  <c r="AM93" i="33" s="1"/>
  <c r="AJ94" i="33"/>
  <c r="AM94" i="33" s="1"/>
  <c r="AJ95" i="33"/>
  <c r="AM95" i="33" s="1"/>
  <c r="AJ96" i="33"/>
  <c r="AM96" i="33" s="1"/>
  <c r="AJ97" i="33"/>
  <c r="AM97" i="33" s="1"/>
  <c r="AJ98" i="33"/>
  <c r="AM98" i="33" s="1"/>
  <c r="AJ99" i="33"/>
  <c r="AM99" i="33" s="1"/>
  <c r="AJ100" i="33"/>
  <c r="AM100" i="33" s="1"/>
  <c r="AJ101" i="33"/>
  <c r="AM101" i="33" s="1"/>
  <c r="AJ102" i="33"/>
  <c r="AM102" i="33" s="1"/>
  <c r="AJ103" i="33"/>
  <c r="AM103" i="33" s="1"/>
  <c r="AJ104" i="33"/>
  <c r="AM104" i="33" s="1"/>
  <c r="AJ105" i="33"/>
  <c r="AM105" i="33" s="1"/>
  <c r="AJ106" i="33"/>
  <c r="AM106" i="33" s="1"/>
  <c r="AJ107" i="33"/>
  <c r="AM107" i="33" s="1"/>
  <c r="AJ108" i="33"/>
  <c r="AM108" i="33" s="1"/>
  <c r="AJ109" i="33"/>
  <c r="AM109" i="33" s="1"/>
  <c r="AJ110" i="33"/>
  <c r="AM110" i="33" s="1"/>
  <c r="AJ111" i="33"/>
  <c r="AM111" i="33" s="1"/>
  <c r="AJ112" i="33"/>
  <c r="AM112" i="33" s="1"/>
  <c r="AJ113" i="33"/>
  <c r="AM113" i="33" s="1"/>
  <c r="AJ114" i="33"/>
  <c r="AM114" i="33" s="1"/>
  <c r="AJ115" i="33"/>
  <c r="AM115" i="33" s="1"/>
  <c r="AJ116" i="33"/>
  <c r="AM116" i="33" s="1"/>
  <c r="AJ117" i="33"/>
  <c r="AM117" i="33" s="1"/>
  <c r="AJ118" i="33"/>
  <c r="AM118" i="33" s="1"/>
  <c r="AJ119" i="33"/>
  <c r="AM119" i="33" s="1"/>
  <c r="AJ120" i="33"/>
  <c r="AM120" i="33" s="1"/>
  <c r="AJ121" i="33"/>
  <c r="AM121" i="33" s="1"/>
  <c r="AJ122" i="33"/>
  <c r="AM122" i="33" s="1"/>
  <c r="AJ123" i="33"/>
  <c r="AM123" i="33" s="1"/>
  <c r="AJ124" i="33"/>
  <c r="AM124" i="33" s="1"/>
  <c r="AJ125" i="33"/>
  <c r="AM125" i="33" s="1"/>
  <c r="AJ126" i="33"/>
  <c r="AM126" i="33" s="1"/>
  <c r="AJ127" i="33"/>
  <c r="AM127" i="33" s="1"/>
  <c r="AJ128" i="33"/>
  <c r="AM128" i="33" s="1"/>
  <c r="AJ129" i="33"/>
  <c r="AM129" i="33" s="1"/>
  <c r="AJ130" i="33"/>
  <c r="AM130" i="33" s="1"/>
  <c r="AJ131" i="33"/>
  <c r="AM131" i="33" s="1"/>
  <c r="AJ132" i="33"/>
  <c r="AM132" i="33" s="1"/>
  <c r="AJ133" i="33"/>
  <c r="AM133" i="33" s="1"/>
  <c r="AJ134" i="33"/>
  <c r="AM134" i="33" s="1"/>
  <c r="AJ135" i="33"/>
  <c r="AM135" i="33" s="1"/>
  <c r="AJ136" i="33"/>
  <c r="AM136" i="33" s="1"/>
  <c r="AJ137" i="33"/>
  <c r="AM137" i="33" s="1"/>
  <c r="AJ138" i="33"/>
  <c r="AM138" i="33" s="1"/>
  <c r="AJ139" i="33"/>
  <c r="AM139" i="33" s="1"/>
  <c r="AJ140" i="33"/>
  <c r="AM140" i="33" s="1"/>
  <c r="AJ141" i="33"/>
  <c r="AM141" i="33" s="1"/>
  <c r="AJ142" i="33"/>
  <c r="AM142" i="33" s="1"/>
  <c r="AJ143" i="33"/>
  <c r="AM143" i="33" s="1"/>
  <c r="AJ144" i="33"/>
  <c r="AM144" i="33" s="1"/>
  <c r="AJ145" i="33"/>
  <c r="AM145" i="33" s="1"/>
  <c r="AJ146" i="33"/>
  <c r="AM146" i="33" s="1"/>
  <c r="AJ147" i="33"/>
  <c r="AM147" i="33" s="1"/>
  <c r="AJ148" i="33"/>
  <c r="AM148" i="33" s="1"/>
  <c r="AJ149" i="33"/>
  <c r="AM149" i="33" s="1"/>
  <c r="AJ150" i="33"/>
  <c r="AM150" i="33" s="1"/>
  <c r="AJ151" i="33"/>
  <c r="AM151" i="33" s="1"/>
  <c r="AJ152" i="33"/>
  <c r="AM152" i="33" s="1"/>
  <c r="AJ153" i="33"/>
  <c r="AM153" i="33" s="1"/>
  <c r="AJ154" i="33"/>
  <c r="AM154" i="33" s="1"/>
  <c r="AJ155" i="33"/>
  <c r="AM155" i="33" s="1"/>
  <c r="AJ156" i="33"/>
  <c r="AM156" i="33" s="1"/>
  <c r="AJ157" i="33"/>
  <c r="AM157" i="33" s="1"/>
  <c r="AJ158" i="33"/>
  <c r="AM158" i="33" s="1"/>
  <c r="AJ159" i="33"/>
  <c r="AM159" i="33" s="1"/>
  <c r="AJ160" i="33"/>
  <c r="AM160" i="33" s="1"/>
  <c r="AJ161" i="33"/>
  <c r="AM161" i="33" s="1"/>
  <c r="AJ162" i="33"/>
  <c r="AM162" i="33" s="1"/>
  <c r="AJ163" i="33"/>
  <c r="AM163" i="33" s="1"/>
  <c r="AJ164" i="33"/>
  <c r="AM164" i="33" s="1"/>
  <c r="AJ165" i="33"/>
  <c r="AM165" i="33" s="1"/>
  <c r="AJ166" i="33"/>
  <c r="AM166" i="33" s="1"/>
  <c r="AJ167" i="33"/>
  <c r="AM167" i="33" s="1"/>
  <c r="AJ168" i="33"/>
  <c r="AM168" i="33" s="1"/>
  <c r="AJ169" i="33"/>
  <c r="AM169" i="33" s="1"/>
  <c r="AJ170" i="33"/>
  <c r="AM170" i="33" s="1"/>
  <c r="AJ171" i="33"/>
  <c r="AM171" i="33" s="1"/>
  <c r="AJ172" i="33"/>
  <c r="AM172" i="33" s="1"/>
  <c r="AJ173" i="33"/>
  <c r="AM173" i="33" s="1"/>
  <c r="AJ174" i="33"/>
  <c r="AM174" i="33" s="1"/>
  <c r="AJ175" i="33"/>
  <c r="AM175" i="33" s="1"/>
  <c r="AJ176" i="33"/>
  <c r="AM176" i="33" s="1"/>
  <c r="AJ177" i="33"/>
  <c r="AM177" i="33" s="1"/>
  <c r="AJ178" i="33"/>
  <c r="AM178" i="33" s="1"/>
  <c r="AJ179" i="33"/>
  <c r="AM179" i="33" s="1"/>
  <c r="AJ180" i="33"/>
  <c r="AM180" i="33" s="1"/>
  <c r="AJ181" i="33"/>
  <c r="AM181" i="33" s="1"/>
  <c r="AJ182" i="33"/>
  <c r="AM182" i="33" s="1"/>
  <c r="AJ183" i="33"/>
  <c r="AM183" i="33" s="1"/>
  <c r="AJ184" i="33"/>
  <c r="AM184" i="33" s="1"/>
  <c r="AJ185" i="33"/>
  <c r="AM185" i="33" s="1"/>
  <c r="AJ186" i="33"/>
  <c r="AM186" i="33" s="1"/>
  <c r="AJ187" i="33"/>
  <c r="AM187" i="33" s="1"/>
  <c r="AJ188" i="33"/>
  <c r="AM188" i="33" s="1"/>
  <c r="AJ189" i="33"/>
  <c r="AM189" i="33" s="1"/>
  <c r="AJ190" i="33"/>
  <c r="AM190" i="33" s="1"/>
  <c r="AJ191" i="33"/>
  <c r="AM191" i="33" s="1"/>
  <c r="AJ192" i="33"/>
  <c r="AM192" i="33" s="1"/>
  <c r="AJ193" i="33"/>
  <c r="AM193" i="33" s="1"/>
  <c r="AJ194" i="33"/>
  <c r="AM194" i="33" s="1"/>
  <c r="AJ195" i="33"/>
  <c r="AM195" i="33" s="1"/>
  <c r="AJ196" i="33"/>
  <c r="AM196" i="33" s="1"/>
  <c r="AJ197" i="33"/>
  <c r="AM197" i="33" s="1"/>
  <c r="AJ198" i="33"/>
  <c r="AM198" i="33" s="1"/>
  <c r="AJ199" i="33"/>
  <c r="AM199" i="33" s="1"/>
  <c r="AJ200" i="33"/>
  <c r="AM200" i="33" s="1"/>
  <c r="AJ201" i="33"/>
  <c r="AM201" i="33" s="1"/>
  <c r="AJ2" i="33"/>
  <c r="AM2" i="33" s="1"/>
  <c r="AI3" i="33"/>
  <c r="AI4" i="33"/>
  <c r="AI5" i="33"/>
  <c r="AI6" i="33"/>
  <c r="AI7" i="33"/>
  <c r="AI8" i="33"/>
  <c r="AI9" i="33"/>
  <c r="AI10" i="33"/>
  <c r="AI11" i="33"/>
  <c r="AI12" i="33"/>
  <c r="AI13" i="33"/>
  <c r="AI14" i="33"/>
  <c r="AI15" i="33"/>
  <c r="AI16" i="33"/>
  <c r="AI17" i="33"/>
  <c r="AI18" i="33"/>
  <c r="AI19" i="33"/>
  <c r="AI20" i="33"/>
  <c r="AI21" i="33"/>
  <c r="AI22" i="33"/>
  <c r="AI23" i="33"/>
  <c r="AI24" i="33"/>
  <c r="AI25" i="33"/>
  <c r="AI26" i="33"/>
  <c r="AI27" i="33"/>
  <c r="AI28" i="33"/>
  <c r="AI29" i="33"/>
  <c r="AI30" i="33"/>
  <c r="AI31" i="33"/>
  <c r="AI32" i="33"/>
  <c r="AI33" i="33"/>
  <c r="AI34" i="33"/>
  <c r="AI35" i="33"/>
  <c r="AI36" i="33"/>
  <c r="AI37" i="33"/>
  <c r="AI38" i="33"/>
  <c r="AI39" i="33"/>
  <c r="AI40" i="33"/>
  <c r="AI41" i="33"/>
  <c r="AI42" i="33"/>
  <c r="AI43" i="33"/>
  <c r="AI44" i="33"/>
  <c r="AI45" i="33"/>
  <c r="AI46" i="33"/>
  <c r="AI47" i="33"/>
  <c r="AI48" i="33"/>
  <c r="AI49" i="33"/>
  <c r="AI50" i="33"/>
  <c r="AI51" i="33"/>
  <c r="AI52" i="33"/>
  <c r="AI53" i="33"/>
  <c r="AI54" i="33"/>
  <c r="AI55" i="33"/>
  <c r="AI56" i="33"/>
  <c r="AI57" i="33"/>
  <c r="AI58" i="33"/>
  <c r="AI59" i="33"/>
  <c r="AI60" i="33"/>
  <c r="AI61" i="33"/>
  <c r="AI62" i="33"/>
  <c r="AI63" i="33"/>
  <c r="AI64" i="33"/>
  <c r="AI65" i="33"/>
  <c r="AI66" i="33"/>
  <c r="AI67" i="33"/>
  <c r="AI68" i="33"/>
  <c r="AI69" i="33"/>
  <c r="AI70" i="33"/>
  <c r="AI71" i="33"/>
  <c r="AI72" i="33"/>
  <c r="AI73" i="33"/>
  <c r="AI74" i="33"/>
  <c r="AI75" i="33"/>
  <c r="AI76" i="33"/>
  <c r="AI77" i="33"/>
  <c r="AI78" i="33"/>
  <c r="AI79" i="33"/>
  <c r="AI80" i="33"/>
  <c r="AI81" i="33"/>
  <c r="AI82" i="33"/>
  <c r="AI83" i="33"/>
  <c r="AI84" i="33"/>
  <c r="AI85" i="33"/>
  <c r="AI86" i="33"/>
  <c r="AI87" i="33"/>
  <c r="AI88" i="33"/>
  <c r="AI89" i="33"/>
  <c r="AI90" i="33"/>
  <c r="AI91" i="33"/>
  <c r="AI92" i="33"/>
  <c r="AI93" i="33"/>
  <c r="AI94" i="33"/>
  <c r="AI95" i="33"/>
  <c r="AI96" i="33"/>
  <c r="AI97" i="33"/>
  <c r="AI98" i="33"/>
  <c r="AI99" i="33"/>
  <c r="AI100" i="33"/>
  <c r="AI101" i="33"/>
  <c r="AI102" i="33"/>
  <c r="AI103" i="33"/>
  <c r="AI104" i="33"/>
  <c r="AI105" i="33"/>
  <c r="AI106" i="33"/>
  <c r="AI107" i="33"/>
  <c r="AI108" i="33"/>
  <c r="AI109" i="33"/>
  <c r="AI110" i="33"/>
  <c r="AI111" i="33"/>
  <c r="AI112" i="33"/>
  <c r="AI113" i="33"/>
  <c r="AI114" i="33"/>
  <c r="AI115" i="33"/>
  <c r="AI116" i="33"/>
  <c r="AI117" i="33"/>
  <c r="AI118" i="33"/>
  <c r="AI119" i="33"/>
  <c r="AI120" i="33"/>
  <c r="AI121" i="33"/>
  <c r="AI122" i="33"/>
  <c r="AI123" i="33"/>
  <c r="AI124" i="33"/>
  <c r="AI125" i="33"/>
  <c r="AI126" i="33"/>
  <c r="AI127" i="33"/>
  <c r="AI128" i="33"/>
  <c r="AI129" i="33"/>
  <c r="AI130" i="33"/>
  <c r="AI131" i="33"/>
  <c r="AI132" i="33"/>
  <c r="AI133" i="33"/>
  <c r="AI134" i="33"/>
  <c r="AI135" i="33"/>
  <c r="AI136" i="33"/>
  <c r="AI137" i="33"/>
  <c r="AI138" i="33"/>
  <c r="AI139" i="33"/>
  <c r="AI140" i="33"/>
  <c r="AI141" i="33"/>
  <c r="AI142" i="33"/>
  <c r="AI143" i="33"/>
  <c r="AI144" i="33"/>
  <c r="AI145" i="33"/>
  <c r="AI146" i="33"/>
  <c r="AI147" i="33"/>
  <c r="AI148" i="33"/>
  <c r="AI149" i="33"/>
  <c r="AI150" i="33"/>
  <c r="AI151" i="33"/>
  <c r="AI152" i="33"/>
  <c r="AI153" i="33"/>
  <c r="AI154" i="33"/>
  <c r="AI155" i="33"/>
  <c r="AI156" i="33"/>
  <c r="AI157" i="33"/>
  <c r="AI158" i="33"/>
  <c r="AI159" i="33"/>
  <c r="AI160" i="33"/>
  <c r="AI161" i="33"/>
  <c r="AI162" i="33"/>
  <c r="AI163" i="33"/>
  <c r="AI164" i="33"/>
  <c r="AI165" i="33"/>
  <c r="AI166" i="33"/>
  <c r="AI167" i="33"/>
  <c r="AI168" i="33"/>
  <c r="AI169" i="33"/>
  <c r="AI170" i="33"/>
  <c r="AI171" i="33"/>
  <c r="AI172" i="33"/>
  <c r="AI173" i="33"/>
  <c r="AI174" i="33"/>
  <c r="AI175" i="33"/>
  <c r="AI176" i="33"/>
  <c r="AI177" i="33"/>
  <c r="AI178" i="33"/>
  <c r="AI179" i="33"/>
  <c r="AI180" i="33"/>
  <c r="AI181" i="33"/>
  <c r="AI182" i="33"/>
  <c r="AI183" i="33"/>
  <c r="AI184" i="33"/>
  <c r="AI185" i="33"/>
  <c r="AI186" i="33"/>
  <c r="AI187" i="33"/>
  <c r="AI188" i="33"/>
  <c r="AI189" i="33"/>
  <c r="AI190" i="33"/>
  <c r="AI191" i="33"/>
  <c r="AI192" i="33"/>
  <c r="AI193" i="33"/>
  <c r="AI194" i="33"/>
  <c r="AI195" i="33"/>
  <c r="AI196" i="33"/>
  <c r="AI197" i="33"/>
  <c r="AI198" i="33"/>
  <c r="AI199" i="33"/>
  <c r="AI200" i="33"/>
  <c r="AI201" i="33"/>
  <c r="AI2" i="33"/>
  <c r="AH3" i="33"/>
  <c r="AH4" i="33"/>
  <c r="AH5" i="33"/>
  <c r="AH6" i="33"/>
  <c r="AH7" i="33"/>
  <c r="AH8" i="33"/>
  <c r="AH9" i="33"/>
  <c r="AH10" i="33"/>
  <c r="AH11" i="33"/>
  <c r="AH12" i="33"/>
  <c r="AH13" i="33"/>
  <c r="AH14" i="33"/>
  <c r="AH15" i="33"/>
  <c r="AH16" i="33"/>
  <c r="AH17" i="33"/>
  <c r="AH18" i="33"/>
  <c r="AH19" i="33"/>
  <c r="AH20" i="33"/>
  <c r="AH21" i="33"/>
  <c r="AH22" i="33"/>
  <c r="AH23" i="33"/>
  <c r="AH24" i="33"/>
  <c r="AH25" i="33"/>
  <c r="AH26" i="33"/>
  <c r="AH27" i="33"/>
  <c r="AH28" i="33"/>
  <c r="AH29" i="33"/>
  <c r="AH30" i="33"/>
  <c r="AH31" i="33"/>
  <c r="AH32" i="33"/>
  <c r="AH33" i="33"/>
  <c r="AH34" i="33"/>
  <c r="AH35" i="33"/>
  <c r="AH36" i="33"/>
  <c r="AH37" i="33"/>
  <c r="AH38" i="33"/>
  <c r="AH39" i="33"/>
  <c r="AH40" i="33"/>
  <c r="AH41" i="33"/>
  <c r="AH42" i="33"/>
  <c r="AH43" i="33"/>
  <c r="AH44" i="33"/>
  <c r="AH45" i="33"/>
  <c r="AH46" i="33"/>
  <c r="AH47" i="33"/>
  <c r="AH48" i="33"/>
  <c r="AH49" i="33"/>
  <c r="AH50" i="33"/>
  <c r="AH51" i="33"/>
  <c r="AH52" i="33"/>
  <c r="AH53" i="33"/>
  <c r="AH54" i="33"/>
  <c r="AH55" i="33"/>
  <c r="AH56" i="33"/>
  <c r="AH57" i="33"/>
  <c r="AH58" i="33"/>
  <c r="AH59" i="33"/>
  <c r="AH60" i="33"/>
  <c r="AH61" i="33"/>
  <c r="AH62" i="33"/>
  <c r="AH63" i="33"/>
  <c r="AH64" i="33"/>
  <c r="AH65" i="33"/>
  <c r="AH66" i="33"/>
  <c r="AH67" i="33"/>
  <c r="AH68" i="33"/>
  <c r="AH69" i="33"/>
  <c r="AH70" i="33"/>
  <c r="AH71" i="33"/>
  <c r="AH72" i="33"/>
  <c r="AH73" i="33"/>
  <c r="AH74" i="33"/>
  <c r="AH75" i="33"/>
  <c r="AH76" i="33"/>
  <c r="AH77" i="33"/>
  <c r="AH78" i="33"/>
  <c r="AH79" i="33"/>
  <c r="AH80" i="33"/>
  <c r="AH81" i="33"/>
  <c r="AH82" i="33"/>
  <c r="AH83" i="33"/>
  <c r="AH84" i="33"/>
  <c r="AH85" i="33"/>
  <c r="AH86" i="33"/>
  <c r="AH87" i="33"/>
  <c r="AH88" i="33"/>
  <c r="AH89" i="33"/>
  <c r="AH90" i="33"/>
  <c r="AH91" i="33"/>
  <c r="AH92" i="33"/>
  <c r="AH93" i="33"/>
  <c r="AH94" i="33"/>
  <c r="AH95" i="33"/>
  <c r="AH96" i="33"/>
  <c r="AH97" i="33"/>
  <c r="AH98" i="33"/>
  <c r="AH99" i="33"/>
  <c r="AH100" i="33"/>
  <c r="AH101" i="33"/>
  <c r="AH102" i="33"/>
  <c r="AH103" i="33"/>
  <c r="AH104" i="33"/>
  <c r="AH105" i="33"/>
  <c r="AH106" i="33"/>
  <c r="AH107" i="33"/>
  <c r="AH108" i="33"/>
  <c r="AH109" i="33"/>
  <c r="AH110" i="33"/>
  <c r="AH111" i="33"/>
  <c r="AH112" i="33"/>
  <c r="AH113" i="33"/>
  <c r="AH114" i="33"/>
  <c r="AH115" i="33"/>
  <c r="AH116" i="33"/>
  <c r="AH117" i="33"/>
  <c r="AH118" i="33"/>
  <c r="AH119" i="33"/>
  <c r="AH120" i="33"/>
  <c r="AH121" i="33"/>
  <c r="AH122" i="33"/>
  <c r="AH123" i="33"/>
  <c r="AH124" i="33"/>
  <c r="AH125" i="33"/>
  <c r="AH126" i="33"/>
  <c r="AH127" i="33"/>
  <c r="AH128" i="33"/>
  <c r="AH129" i="33"/>
  <c r="AH130" i="33"/>
  <c r="AH131" i="33"/>
  <c r="AH132" i="33"/>
  <c r="AH133" i="33"/>
  <c r="AH134" i="33"/>
  <c r="AH135" i="33"/>
  <c r="AH136" i="33"/>
  <c r="AH137" i="33"/>
  <c r="AH138" i="33"/>
  <c r="AH139" i="33"/>
  <c r="AH140" i="33"/>
  <c r="AH141" i="33"/>
  <c r="AH142" i="33"/>
  <c r="AH143" i="33"/>
  <c r="AH144" i="33"/>
  <c r="AH145" i="33"/>
  <c r="AH146" i="33"/>
  <c r="AH147" i="33"/>
  <c r="AH148" i="33"/>
  <c r="AH149" i="33"/>
  <c r="AH150" i="33"/>
  <c r="AH151" i="33"/>
  <c r="AH152" i="33"/>
  <c r="AH153" i="33"/>
  <c r="AH154" i="33"/>
  <c r="AH155" i="33"/>
  <c r="AH156" i="33"/>
  <c r="AH157" i="33"/>
  <c r="AH158" i="33"/>
  <c r="AH159" i="33"/>
  <c r="AH160" i="33"/>
  <c r="AH161" i="33"/>
  <c r="AH162" i="33"/>
  <c r="AH163" i="33"/>
  <c r="AH164" i="33"/>
  <c r="AH165" i="33"/>
  <c r="AH166" i="33"/>
  <c r="AH167" i="33"/>
  <c r="AH168" i="33"/>
  <c r="AH169" i="33"/>
  <c r="AH170" i="33"/>
  <c r="AH171" i="33"/>
  <c r="AH172" i="33"/>
  <c r="AH173" i="33"/>
  <c r="AH174" i="33"/>
  <c r="AH175" i="33"/>
  <c r="AH176" i="33"/>
  <c r="AH177" i="33"/>
  <c r="AH178" i="33"/>
  <c r="AH179" i="33"/>
  <c r="AH180" i="33"/>
  <c r="AH181" i="33"/>
  <c r="AH182" i="33"/>
  <c r="AH183" i="33"/>
  <c r="AH184" i="33"/>
  <c r="AH185" i="33"/>
  <c r="AH186" i="33"/>
  <c r="AH187" i="33"/>
  <c r="AH188" i="33"/>
  <c r="AH189" i="33"/>
  <c r="AH190" i="33"/>
  <c r="AH191" i="33"/>
  <c r="AH192" i="33"/>
  <c r="AH193" i="33"/>
  <c r="AH194" i="33"/>
  <c r="AH195" i="33"/>
  <c r="AH196" i="33"/>
  <c r="AH197" i="33"/>
  <c r="AH198" i="33"/>
  <c r="AH199" i="33"/>
  <c r="AH200" i="33"/>
  <c r="AH201" i="33"/>
  <c r="AG3" i="33"/>
  <c r="AG4" i="33"/>
  <c r="AG5" i="33"/>
  <c r="AG6" i="33"/>
  <c r="AG7" i="33"/>
  <c r="AG8" i="33"/>
  <c r="AG9" i="33"/>
  <c r="AG10" i="33"/>
  <c r="AG11" i="33"/>
  <c r="AG12" i="33"/>
  <c r="AG13" i="33"/>
  <c r="AG14" i="33"/>
  <c r="AG15" i="33"/>
  <c r="AG16" i="33"/>
  <c r="AG17" i="33"/>
  <c r="AG18" i="33"/>
  <c r="AG19" i="33"/>
  <c r="AG20" i="33"/>
  <c r="AG21" i="33"/>
  <c r="AG22" i="33"/>
  <c r="AG23" i="33"/>
  <c r="AG24" i="33"/>
  <c r="AG25" i="33"/>
  <c r="AG26" i="33"/>
  <c r="AG27" i="33"/>
  <c r="AG28" i="33"/>
  <c r="AG29" i="33"/>
  <c r="AG30" i="33"/>
  <c r="AG31" i="33"/>
  <c r="AG32" i="33"/>
  <c r="AG33" i="33"/>
  <c r="AG34" i="33"/>
  <c r="AG35" i="33"/>
  <c r="AG36" i="33"/>
  <c r="AG37" i="33"/>
  <c r="AG38" i="33"/>
  <c r="AG39" i="33"/>
  <c r="AG40" i="33"/>
  <c r="AG41" i="33"/>
  <c r="AG42" i="33"/>
  <c r="AG43" i="33"/>
  <c r="AG44" i="33"/>
  <c r="AG45" i="33"/>
  <c r="AG46" i="33"/>
  <c r="AG47" i="33"/>
  <c r="AG48" i="33"/>
  <c r="AG49" i="33"/>
  <c r="AG50" i="33"/>
  <c r="AG51" i="33"/>
  <c r="AG52" i="33"/>
  <c r="AG53" i="33"/>
  <c r="AG54" i="33"/>
  <c r="AG55" i="33"/>
  <c r="AG56" i="33"/>
  <c r="AG57" i="33"/>
  <c r="AG58" i="33"/>
  <c r="AG59" i="33"/>
  <c r="AG60" i="33"/>
  <c r="AG61" i="33"/>
  <c r="AG62" i="33"/>
  <c r="AG63" i="33"/>
  <c r="AG64" i="33"/>
  <c r="AG65" i="33"/>
  <c r="AG66" i="33"/>
  <c r="AG67" i="33"/>
  <c r="AG68" i="33"/>
  <c r="AG69" i="33"/>
  <c r="AG70" i="33"/>
  <c r="AG71" i="33"/>
  <c r="AG72" i="33"/>
  <c r="AG73" i="33"/>
  <c r="AG74" i="33"/>
  <c r="AG75" i="33"/>
  <c r="AG76" i="33"/>
  <c r="AG77" i="33"/>
  <c r="AG78" i="33"/>
  <c r="AG79" i="33"/>
  <c r="AG80" i="33"/>
  <c r="AG81" i="33"/>
  <c r="AG82" i="33"/>
  <c r="AG83" i="33"/>
  <c r="AG84" i="33"/>
  <c r="AG85" i="33"/>
  <c r="AG86" i="33"/>
  <c r="AG87" i="33"/>
  <c r="AG88" i="33"/>
  <c r="AG89" i="33"/>
  <c r="AG90" i="33"/>
  <c r="AG91" i="33"/>
  <c r="AG92" i="33"/>
  <c r="AG93" i="33"/>
  <c r="AG94" i="33"/>
  <c r="AG95" i="33"/>
  <c r="AG96" i="33"/>
  <c r="AG97" i="33"/>
  <c r="AG98" i="33"/>
  <c r="AG99" i="33"/>
  <c r="AG100" i="33"/>
  <c r="AG101" i="33"/>
  <c r="AG102" i="33"/>
  <c r="AG103" i="33"/>
  <c r="AG104" i="33"/>
  <c r="AG105" i="33"/>
  <c r="AG106" i="33"/>
  <c r="AG107" i="33"/>
  <c r="AG108" i="33"/>
  <c r="AG109" i="33"/>
  <c r="AG110" i="33"/>
  <c r="AG111" i="33"/>
  <c r="AG112" i="33"/>
  <c r="AG113" i="33"/>
  <c r="AG114" i="33"/>
  <c r="AG115" i="33"/>
  <c r="AG116" i="33"/>
  <c r="AG117" i="33"/>
  <c r="AG118" i="33"/>
  <c r="AG119" i="33"/>
  <c r="AG120" i="33"/>
  <c r="AG121" i="33"/>
  <c r="AG122" i="33"/>
  <c r="AG123" i="33"/>
  <c r="AG124" i="33"/>
  <c r="AG125" i="33"/>
  <c r="AG126" i="33"/>
  <c r="AG127" i="33"/>
  <c r="AG128" i="33"/>
  <c r="AG129" i="33"/>
  <c r="AG130" i="33"/>
  <c r="AG131" i="33"/>
  <c r="AG132" i="33"/>
  <c r="AG133" i="33"/>
  <c r="AG134" i="33"/>
  <c r="AG135" i="33"/>
  <c r="AG136" i="33"/>
  <c r="AG137" i="33"/>
  <c r="AG138" i="33"/>
  <c r="AG139" i="33"/>
  <c r="AG140" i="33"/>
  <c r="AG141" i="33"/>
  <c r="AG142" i="33"/>
  <c r="AG143" i="33"/>
  <c r="AG144" i="33"/>
  <c r="AG145" i="33"/>
  <c r="AG146" i="33"/>
  <c r="AG147" i="33"/>
  <c r="AG148" i="33"/>
  <c r="AG149" i="33"/>
  <c r="AG150" i="33"/>
  <c r="AG151" i="33"/>
  <c r="AG152" i="33"/>
  <c r="AG153" i="33"/>
  <c r="AG154" i="33"/>
  <c r="AG155" i="33"/>
  <c r="AG156" i="33"/>
  <c r="AG157" i="33"/>
  <c r="AG158" i="33"/>
  <c r="AG159" i="33"/>
  <c r="AG160" i="33"/>
  <c r="AG161" i="33"/>
  <c r="AG162" i="33"/>
  <c r="AG163" i="33"/>
  <c r="AG164" i="33"/>
  <c r="AG165" i="33"/>
  <c r="AG166" i="33"/>
  <c r="AG167" i="33"/>
  <c r="AG168" i="33"/>
  <c r="AG169" i="33"/>
  <c r="AG170" i="33"/>
  <c r="AG171" i="33"/>
  <c r="AG172" i="33"/>
  <c r="AG173" i="33"/>
  <c r="AG174" i="33"/>
  <c r="AG175" i="33"/>
  <c r="AG176" i="33"/>
  <c r="AG177" i="33"/>
  <c r="AG178" i="33"/>
  <c r="AG179" i="33"/>
  <c r="AG180" i="33"/>
  <c r="AG181" i="33"/>
  <c r="AG182" i="33"/>
  <c r="AG183" i="33"/>
  <c r="AG184" i="33"/>
  <c r="AG185" i="33"/>
  <c r="AG186" i="33"/>
  <c r="AG187" i="33"/>
  <c r="AG188" i="33"/>
  <c r="AG189" i="33"/>
  <c r="AG190" i="33"/>
  <c r="AG191" i="33"/>
  <c r="AG192" i="33"/>
  <c r="AG193" i="33"/>
  <c r="AG194" i="33"/>
  <c r="AG195" i="33"/>
  <c r="AG196" i="33"/>
  <c r="AG197" i="33"/>
  <c r="AG198" i="33"/>
  <c r="AG199" i="33"/>
  <c r="AG200" i="33"/>
  <c r="AG201" i="33"/>
  <c r="AF3" i="33"/>
  <c r="AF4" i="33"/>
  <c r="AF5" i="33"/>
  <c r="AF6" i="33"/>
  <c r="AF7" i="33"/>
  <c r="AF8" i="33"/>
  <c r="AF9" i="33"/>
  <c r="AF10" i="33"/>
  <c r="AF11" i="33"/>
  <c r="AF12" i="33"/>
  <c r="AF13" i="33"/>
  <c r="AF14" i="33"/>
  <c r="AF15" i="33"/>
  <c r="AF16" i="33"/>
  <c r="AF17" i="33"/>
  <c r="AF18" i="33"/>
  <c r="AF19" i="33"/>
  <c r="AF20" i="33"/>
  <c r="AF21" i="33"/>
  <c r="AF22" i="33"/>
  <c r="AF23" i="33"/>
  <c r="AF24" i="33"/>
  <c r="AF25" i="33"/>
  <c r="AF26" i="33"/>
  <c r="AF27" i="33"/>
  <c r="AF28" i="33"/>
  <c r="AF29" i="33"/>
  <c r="AF30" i="33"/>
  <c r="AF31" i="33"/>
  <c r="AF32" i="33"/>
  <c r="AF33" i="33"/>
  <c r="AF34" i="33"/>
  <c r="AF35" i="33"/>
  <c r="AF36" i="33"/>
  <c r="AF37" i="33"/>
  <c r="AF38" i="33"/>
  <c r="AF39" i="33"/>
  <c r="AF40" i="33"/>
  <c r="AF41" i="33"/>
  <c r="AF42" i="33"/>
  <c r="AF43" i="33"/>
  <c r="AF44" i="33"/>
  <c r="AF45" i="33"/>
  <c r="AF46" i="33"/>
  <c r="AF47" i="33"/>
  <c r="AF48" i="33"/>
  <c r="AF49" i="33"/>
  <c r="AF50" i="33"/>
  <c r="AF51" i="33"/>
  <c r="AF52" i="33"/>
  <c r="AF53" i="33"/>
  <c r="AF54" i="33"/>
  <c r="AF55" i="33"/>
  <c r="AF56" i="33"/>
  <c r="AF57" i="33"/>
  <c r="AF58" i="33"/>
  <c r="AF59" i="33"/>
  <c r="AF60" i="33"/>
  <c r="AF61" i="33"/>
  <c r="AF62" i="33"/>
  <c r="AF63" i="33"/>
  <c r="AF64" i="33"/>
  <c r="AF65" i="33"/>
  <c r="AF66" i="33"/>
  <c r="AF67" i="33"/>
  <c r="AF68" i="33"/>
  <c r="AF69" i="33"/>
  <c r="AF70" i="33"/>
  <c r="AF71" i="33"/>
  <c r="AF72" i="33"/>
  <c r="AF73" i="33"/>
  <c r="AF74" i="33"/>
  <c r="AF75" i="33"/>
  <c r="AF76" i="33"/>
  <c r="AF77" i="33"/>
  <c r="AF78" i="33"/>
  <c r="AF79" i="33"/>
  <c r="AF80" i="33"/>
  <c r="AF81" i="33"/>
  <c r="AF82" i="33"/>
  <c r="AF83" i="33"/>
  <c r="AF84" i="33"/>
  <c r="AF85" i="33"/>
  <c r="AF86" i="33"/>
  <c r="AF87" i="33"/>
  <c r="AF88" i="33"/>
  <c r="AF89" i="33"/>
  <c r="AF90" i="33"/>
  <c r="AF91" i="33"/>
  <c r="AF92" i="33"/>
  <c r="AF93" i="33"/>
  <c r="AF94" i="33"/>
  <c r="AF95" i="33"/>
  <c r="AF96" i="33"/>
  <c r="AF97" i="33"/>
  <c r="AF98" i="33"/>
  <c r="AF99" i="33"/>
  <c r="AF100" i="33"/>
  <c r="AF101" i="33"/>
  <c r="AF102" i="33"/>
  <c r="AF103" i="33"/>
  <c r="AF104" i="33"/>
  <c r="AF105" i="33"/>
  <c r="AF106" i="33"/>
  <c r="AF107" i="33"/>
  <c r="AF108" i="33"/>
  <c r="AF109" i="33"/>
  <c r="AF110" i="33"/>
  <c r="AF111" i="33"/>
  <c r="AF112" i="33"/>
  <c r="AF113" i="33"/>
  <c r="AF114" i="33"/>
  <c r="AF115" i="33"/>
  <c r="AF116" i="33"/>
  <c r="AF117" i="33"/>
  <c r="AF118" i="33"/>
  <c r="AF119" i="33"/>
  <c r="AF120" i="33"/>
  <c r="AF121" i="33"/>
  <c r="AF122" i="33"/>
  <c r="AF123" i="33"/>
  <c r="AF124" i="33"/>
  <c r="AF125" i="33"/>
  <c r="AF126" i="33"/>
  <c r="AF127" i="33"/>
  <c r="AF128" i="33"/>
  <c r="AF129" i="33"/>
  <c r="AF130" i="33"/>
  <c r="AF131" i="33"/>
  <c r="AF132" i="33"/>
  <c r="AF133" i="33"/>
  <c r="AF134" i="33"/>
  <c r="AF135" i="33"/>
  <c r="AF136" i="33"/>
  <c r="AF137" i="33"/>
  <c r="AF138" i="33"/>
  <c r="AF139" i="33"/>
  <c r="AF140" i="33"/>
  <c r="AF141" i="33"/>
  <c r="AF142" i="33"/>
  <c r="AF143" i="33"/>
  <c r="AF144" i="33"/>
  <c r="AF145" i="33"/>
  <c r="AF146" i="33"/>
  <c r="AF147" i="33"/>
  <c r="AF148" i="33"/>
  <c r="AF149" i="33"/>
  <c r="AF150" i="33"/>
  <c r="AF151" i="33"/>
  <c r="AF152" i="33"/>
  <c r="AF153" i="33"/>
  <c r="AF154" i="33"/>
  <c r="AF155" i="33"/>
  <c r="AF156" i="33"/>
  <c r="AF157" i="33"/>
  <c r="AF158" i="33"/>
  <c r="AF159" i="33"/>
  <c r="AF160" i="33"/>
  <c r="AF161" i="33"/>
  <c r="AF162" i="33"/>
  <c r="AF163" i="33"/>
  <c r="AF164" i="33"/>
  <c r="AF165" i="33"/>
  <c r="AF166" i="33"/>
  <c r="AF167" i="33"/>
  <c r="AF168" i="33"/>
  <c r="AF169" i="33"/>
  <c r="AF170" i="33"/>
  <c r="AF171" i="33"/>
  <c r="AF172" i="33"/>
  <c r="AF173" i="33"/>
  <c r="AF174" i="33"/>
  <c r="AF175" i="33"/>
  <c r="AF176" i="33"/>
  <c r="AF177" i="33"/>
  <c r="AF178" i="33"/>
  <c r="AF179" i="33"/>
  <c r="AF180" i="33"/>
  <c r="AF181" i="33"/>
  <c r="AF182" i="33"/>
  <c r="AF183" i="33"/>
  <c r="AF184" i="33"/>
  <c r="AF185" i="33"/>
  <c r="AF186" i="33"/>
  <c r="AF187" i="33"/>
  <c r="AF188" i="33"/>
  <c r="AF189" i="33"/>
  <c r="AF190" i="33"/>
  <c r="AF191" i="33"/>
  <c r="AF192" i="33"/>
  <c r="AF193" i="33"/>
  <c r="AF194" i="33"/>
  <c r="AF195" i="33"/>
  <c r="AF196" i="33"/>
  <c r="AF197" i="33"/>
  <c r="AF198" i="33"/>
  <c r="AF199" i="33"/>
  <c r="AF200" i="33"/>
  <c r="AF201" i="33"/>
  <c r="AE3" i="33"/>
  <c r="AE4" i="33"/>
  <c r="AE5" i="33"/>
  <c r="AE6" i="33"/>
  <c r="AE7" i="33"/>
  <c r="AE8" i="33"/>
  <c r="AE9" i="33"/>
  <c r="AE10" i="33"/>
  <c r="AE11" i="33"/>
  <c r="AE12" i="33"/>
  <c r="AE13" i="33"/>
  <c r="AE14" i="33"/>
  <c r="AE15" i="33"/>
  <c r="AE16" i="33"/>
  <c r="AE17" i="33"/>
  <c r="AE18" i="33"/>
  <c r="AE19" i="33"/>
  <c r="AE20" i="33"/>
  <c r="AE21" i="33"/>
  <c r="AE22" i="33"/>
  <c r="AE23" i="33"/>
  <c r="AE24" i="33"/>
  <c r="AE25" i="33"/>
  <c r="AE26" i="33"/>
  <c r="AE27" i="33"/>
  <c r="AE28" i="33"/>
  <c r="AE29" i="33"/>
  <c r="AE30" i="33"/>
  <c r="AE31" i="33"/>
  <c r="AE32" i="33"/>
  <c r="AE33" i="33"/>
  <c r="AE34" i="33"/>
  <c r="AE35" i="33"/>
  <c r="AE36" i="33"/>
  <c r="AE37" i="33"/>
  <c r="AE38" i="33"/>
  <c r="AE39" i="33"/>
  <c r="AE40" i="33"/>
  <c r="AE41" i="33"/>
  <c r="AE42" i="33"/>
  <c r="AE43" i="33"/>
  <c r="AE44" i="33"/>
  <c r="AE45" i="33"/>
  <c r="AE46" i="33"/>
  <c r="AE47" i="33"/>
  <c r="AE48" i="33"/>
  <c r="AE49" i="33"/>
  <c r="AE50" i="33"/>
  <c r="AE51" i="33"/>
  <c r="AE52" i="33"/>
  <c r="AE53" i="33"/>
  <c r="AE54" i="33"/>
  <c r="AE55" i="33"/>
  <c r="AE56" i="33"/>
  <c r="AE57" i="33"/>
  <c r="AE58" i="33"/>
  <c r="AE59" i="33"/>
  <c r="AE60" i="33"/>
  <c r="AE61" i="33"/>
  <c r="AE62" i="33"/>
  <c r="AE63" i="33"/>
  <c r="AE64" i="33"/>
  <c r="AE65" i="33"/>
  <c r="AE66" i="33"/>
  <c r="AE67" i="33"/>
  <c r="AE68" i="33"/>
  <c r="AE69" i="33"/>
  <c r="AE70" i="33"/>
  <c r="AE71" i="33"/>
  <c r="AE72" i="33"/>
  <c r="AE73" i="33"/>
  <c r="AE74" i="33"/>
  <c r="AE75" i="33"/>
  <c r="AE76" i="33"/>
  <c r="AE77" i="33"/>
  <c r="AE78" i="33"/>
  <c r="AE79" i="33"/>
  <c r="AE80" i="33"/>
  <c r="AE81" i="33"/>
  <c r="AE82" i="33"/>
  <c r="AE83" i="33"/>
  <c r="AE84" i="33"/>
  <c r="AE85" i="33"/>
  <c r="AE86" i="33"/>
  <c r="AE87" i="33"/>
  <c r="AE88" i="33"/>
  <c r="AE89" i="33"/>
  <c r="AE90" i="33"/>
  <c r="AE91" i="33"/>
  <c r="AE92" i="33"/>
  <c r="AE93" i="33"/>
  <c r="AE94" i="33"/>
  <c r="AE95" i="33"/>
  <c r="AE96" i="33"/>
  <c r="AE97" i="33"/>
  <c r="AE98" i="33"/>
  <c r="AE99" i="33"/>
  <c r="AE100" i="33"/>
  <c r="AE101" i="33"/>
  <c r="AE102" i="33"/>
  <c r="AE103" i="33"/>
  <c r="AE104" i="33"/>
  <c r="AE105" i="33"/>
  <c r="AE106" i="33"/>
  <c r="AE107" i="33"/>
  <c r="AE108" i="33"/>
  <c r="AE109" i="33"/>
  <c r="AE110" i="33"/>
  <c r="AE111" i="33"/>
  <c r="AE112" i="33"/>
  <c r="AE113" i="33"/>
  <c r="AE114" i="33"/>
  <c r="AE115" i="33"/>
  <c r="AE116" i="33"/>
  <c r="AE117" i="33"/>
  <c r="AE118" i="33"/>
  <c r="AE119" i="33"/>
  <c r="AE120" i="33"/>
  <c r="AE121" i="33"/>
  <c r="AE122" i="33"/>
  <c r="AE123" i="33"/>
  <c r="AE124" i="33"/>
  <c r="AE125" i="33"/>
  <c r="AE126" i="33"/>
  <c r="AE127" i="33"/>
  <c r="AE128" i="33"/>
  <c r="AE129" i="33"/>
  <c r="AE130" i="33"/>
  <c r="AE131" i="33"/>
  <c r="AE132" i="33"/>
  <c r="AE133" i="33"/>
  <c r="AE134" i="33"/>
  <c r="AE135" i="33"/>
  <c r="AE136" i="33"/>
  <c r="AE137" i="33"/>
  <c r="AE138" i="33"/>
  <c r="AE139" i="33"/>
  <c r="AE140" i="33"/>
  <c r="AE141" i="33"/>
  <c r="AE142" i="33"/>
  <c r="AE143" i="33"/>
  <c r="AE144" i="33"/>
  <c r="AE145" i="33"/>
  <c r="AE146" i="33"/>
  <c r="AE147" i="33"/>
  <c r="AE148" i="33"/>
  <c r="AE149" i="33"/>
  <c r="AE150" i="33"/>
  <c r="AE151" i="33"/>
  <c r="AE152" i="33"/>
  <c r="AE153" i="33"/>
  <c r="AE154" i="33"/>
  <c r="AE155" i="33"/>
  <c r="AE156" i="33"/>
  <c r="AE157" i="33"/>
  <c r="AE158" i="33"/>
  <c r="AE159" i="33"/>
  <c r="AE160" i="33"/>
  <c r="AE161" i="33"/>
  <c r="AE162" i="33"/>
  <c r="AE163" i="33"/>
  <c r="AE164" i="33"/>
  <c r="AE165" i="33"/>
  <c r="AE166" i="33"/>
  <c r="AE167" i="33"/>
  <c r="AE168" i="33"/>
  <c r="AE169" i="33"/>
  <c r="AE170" i="33"/>
  <c r="AE171" i="33"/>
  <c r="AE172" i="33"/>
  <c r="AE173" i="33"/>
  <c r="AE174" i="33"/>
  <c r="AE175" i="33"/>
  <c r="AE176" i="33"/>
  <c r="AE177" i="33"/>
  <c r="AE178" i="33"/>
  <c r="AE179" i="33"/>
  <c r="AE180" i="33"/>
  <c r="AE181" i="33"/>
  <c r="AE182" i="33"/>
  <c r="AE183" i="33"/>
  <c r="AE184" i="33"/>
  <c r="AE185" i="33"/>
  <c r="AE186" i="33"/>
  <c r="AE187" i="33"/>
  <c r="AE188" i="33"/>
  <c r="AE189" i="33"/>
  <c r="AE190" i="33"/>
  <c r="AE191" i="33"/>
  <c r="AE192" i="33"/>
  <c r="AE193" i="33"/>
  <c r="AE194" i="33"/>
  <c r="AE195" i="33"/>
  <c r="AE196" i="33"/>
  <c r="AE197" i="33"/>
  <c r="AE198" i="33"/>
  <c r="AE199" i="33"/>
  <c r="AE200" i="33"/>
  <c r="AE201" i="33"/>
  <c r="AD3" i="33"/>
  <c r="AD4" i="33"/>
  <c r="AD5" i="33"/>
  <c r="AD6" i="33"/>
  <c r="AD7" i="33"/>
  <c r="AD8" i="33"/>
  <c r="AD9" i="33"/>
  <c r="AD10" i="33"/>
  <c r="AD11" i="33"/>
  <c r="AD12" i="33"/>
  <c r="AD13" i="33"/>
  <c r="AD14" i="33"/>
  <c r="AD15" i="33"/>
  <c r="AD16" i="33"/>
  <c r="AD17" i="33"/>
  <c r="AD18" i="33"/>
  <c r="AD19" i="33"/>
  <c r="AD20" i="33"/>
  <c r="AD21" i="33"/>
  <c r="AD22" i="33"/>
  <c r="AD23" i="33"/>
  <c r="AD24" i="33"/>
  <c r="AD25" i="33"/>
  <c r="AD26" i="33"/>
  <c r="AD27" i="33"/>
  <c r="AD28" i="33"/>
  <c r="AD29" i="33"/>
  <c r="AD30" i="33"/>
  <c r="AD31" i="33"/>
  <c r="AD32" i="33"/>
  <c r="AD33" i="33"/>
  <c r="AD34" i="33"/>
  <c r="AD35" i="33"/>
  <c r="AD36" i="33"/>
  <c r="AD37" i="33"/>
  <c r="AD38" i="33"/>
  <c r="AD39" i="33"/>
  <c r="AD40" i="33"/>
  <c r="AD41" i="33"/>
  <c r="AD42" i="33"/>
  <c r="AD43" i="33"/>
  <c r="AD44" i="33"/>
  <c r="AD45" i="33"/>
  <c r="AD46" i="33"/>
  <c r="AD47" i="33"/>
  <c r="AD48" i="33"/>
  <c r="AD49" i="33"/>
  <c r="AD50" i="33"/>
  <c r="AD51" i="33"/>
  <c r="AD52" i="33"/>
  <c r="AD53" i="33"/>
  <c r="AD54" i="33"/>
  <c r="AD55" i="33"/>
  <c r="AD56" i="33"/>
  <c r="AD57" i="33"/>
  <c r="AD58" i="33"/>
  <c r="AD59" i="33"/>
  <c r="AD60" i="33"/>
  <c r="AD61" i="33"/>
  <c r="AD62" i="33"/>
  <c r="AD63" i="33"/>
  <c r="AD64" i="33"/>
  <c r="AD65" i="33"/>
  <c r="AD66" i="33"/>
  <c r="AD67" i="33"/>
  <c r="AD68" i="33"/>
  <c r="AD69" i="33"/>
  <c r="AD70" i="33"/>
  <c r="AD71" i="33"/>
  <c r="AD72" i="33"/>
  <c r="AD73" i="33"/>
  <c r="AD74" i="33"/>
  <c r="AD75" i="33"/>
  <c r="AD76" i="33"/>
  <c r="AD77" i="33"/>
  <c r="AD78" i="33"/>
  <c r="AD79" i="33"/>
  <c r="AD80" i="33"/>
  <c r="AD81" i="33"/>
  <c r="AD82" i="33"/>
  <c r="AD83" i="33"/>
  <c r="AD84" i="33"/>
  <c r="AD85" i="33"/>
  <c r="AD86" i="33"/>
  <c r="AD87" i="33"/>
  <c r="AD88" i="33"/>
  <c r="AD89" i="33"/>
  <c r="AD90" i="33"/>
  <c r="AD91" i="33"/>
  <c r="AD92" i="33"/>
  <c r="AD93" i="33"/>
  <c r="AD94" i="33"/>
  <c r="AD95" i="33"/>
  <c r="AD96" i="33"/>
  <c r="AD97" i="33"/>
  <c r="AD98" i="33"/>
  <c r="AD99" i="33"/>
  <c r="AD100" i="33"/>
  <c r="AD101" i="33"/>
  <c r="AD102" i="33"/>
  <c r="AD103" i="33"/>
  <c r="AD104" i="33"/>
  <c r="AD105" i="33"/>
  <c r="AD106" i="33"/>
  <c r="AD107" i="33"/>
  <c r="AD108" i="33"/>
  <c r="AD109" i="33"/>
  <c r="AD110" i="33"/>
  <c r="AD111" i="33"/>
  <c r="AD112" i="33"/>
  <c r="AD113" i="33"/>
  <c r="AD114" i="33"/>
  <c r="AD115" i="33"/>
  <c r="AD116" i="33"/>
  <c r="AD117" i="33"/>
  <c r="AD118" i="33"/>
  <c r="AD119" i="33"/>
  <c r="AD120" i="33"/>
  <c r="AD121" i="33"/>
  <c r="AD122" i="33"/>
  <c r="AD123" i="33"/>
  <c r="AD124" i="33"/>
  <c r="AD125" i="33"/>
  <c r="AD126" i="33"/>
  <c r="AD127" i="33"/>
  <c r="AD128" i="33"/>
  <c r="AD129" i="33"/>
  <c r="AD130" i="33"/>
  <c r="AD131" i="33"/>
  <c r="AD132" i="33"/>
  <c r="AD133" i="33"/>
  <c r="AD134" i="33"/>
  <c r="AD135" i="33"/>
  <c r="AD136" i="33"/>
  <c r="AD137" i="33"/>
  <c r="AD138" i="33"/>
  <c r="AD139" i="33"/>
  <c r="AD140" i="33"/>
  <c r="AD141" i="33"/>
  <c r="AD142" i="33"/>
  <c r="AD143" i="33"/>
  <c r="AD144" i="33"/>
  <c r="AD145" i="33"/>
  <c r="AD146" i="33"/>
  <c r="AD147" i="33"/>
  <c r="AD148" i="33"/>
  <c r="AD149" i="33"/>
  <c r="AD150" i="33"/>
  <c r="AD151" i="33"/>
  <c r="AD152" i="33"/>
  <c r="AD153" i="33"/>
  <c r="AD154" i="33"/>
  <c r="AD155" i="33"/>
  <c r="AD156" i="33"/>
  <c r="AD157" i="33"/>
  <c r="AD158" i="33"/>
  <c r="AD159" i="33"/>
  <c r="AD160" i="33"/>
  <c r="AD161" i="33"/>
  <c r="AD162" i="33"/>
  <c r="AD163" i="33"/>
  <c r="AD164" i="33"/>
  <c r="AD165" i="33"/>
  <c r="AD166" i="33"/>
  <c r="AD167" i="33"/>
  <c r="AD168" i="33"/>
  <c r="AD169" i="33"/>
  <c r="AD170" i="33"/>
  <c r="AD171" i="33"/>
  <c r="AD172" i="33"/>
  <c r="AD173" i="33"/>
  <c r="AD174" i="33"/>
  <c r="AD175" i="33"/>
  <c r="AD176" i="33"/>
  <c r="AD177" i="33"/>
  <c r="AD178" i="33"/>
  <c r="AD179" i="33"/>
  <c r="AD180" i="33"/>
  <c r="AD181" i="33"/>
  <c r="AD182" i="33"/>
  <c r="AD183" i="33"/>
  <c r="AD184" i="33"/>
  <c r="AD185" i="33"/>
  <c r="AD186" i="33"/>
  <c r="AD187" i="33"/>
  <c r="AD188" i="33"/>
  <c r="AD189" i="33"/>
  <c r="AD190" i="33"/>
  <c r="AD191" i="33"/>
  <c r="AD192" i="33"/>
  <c r="AD193" i="33"/>
  <c r="AD194" i="33"/>
  <c r="AD195" i="33"/>
  <c r="AD196" i="33"/>
  <c r="AD197" i="33"/>
  <c r="AD198" i="33"/>
  <c r="AD199" i="33"/>
  <c r="AD200" i="33"/>
  <c r="AD201" i="33"/>
  <c r="AC3" i="33"/>
  <c r="AC4" i="33"/>
  <c r="AC5" i="33"/>
  <c r="AC6" i="33"/>
  <c r="AC7" i="33"/>
  <c r="AC8" i="33"/>
  <c r="AC9" i="33"/>
  <c r="AC10" i="33"/>
  <c r="AC11" i="33"/>
  <c r="AC12" i="33"/>
  <c r="AC13" i="33"/>
  <c r="AC14" i="33"/>
  <c r="AC15" i="33"/>
  <c r="AC16" i="33"/>
  <c r="AC17" i="33"/>
  <c r="AC18" i="33"/>
  <c r="AC19" i="33"/>
  <c r="AC20" i="33"/>
  <c r="AC21" i="33"/>
  <c r="AC22" i="33"/>
  <c r="AC23" i="33"/>
  <c r="AC24" i="33"/>
  <c r="AC25" i="33"/>
  <c r="AC26" i="33"/>
  <c r="AC27" i="33"/>
  <c r="AC28" i="33"/>
  <c r="AC29" i="33"/>
  <c r="AC30" i="33"/>
  <c r="AC31" i="33"/>
  <c r="AC32" i="33"/>
  <c r="AC33" i="33"/>
  <c r="AC34" i="33"/>
  <c r="AC35" i="33"/>
  <c r="AC36" i="33"/>
  <c r="AC37" i="33"/>
  <c r="AC38" i="33"/>
  <c r="AC39" i="33"/>
  <c r="AC40" i="33"/>
  <c r="AC41" i="33"/>
  <c r="AC42" i="33"/>
  <c r="AC43" i="33"/>
  <c r="AC44" i="33"/>
  <c r="AC45" i="33"/>
  <c r="AC46" i="33"/>
  <c r="AC47" i="33"/>
  <c r="AC48" i="33"/>
  <c r="AC49" i="33"/>
  <c r="AC50" i="33"/>
  <c r="AC51" i="33"/>
  <c r="AC52" i="33"/>
  <c r="AC53" i="33"/>
  <c r="AC54" i="33"/>
  <c r="AC55" i="33"/>
  <c r="AC56" i="33"/>
  <c r="AC57" i="33"/>
  <c r="AC58" i="33"/>
  <c r="AC59" i="33"/>
  <c r="AC60" i="33"/>
  <c r="AC61" i="33"/>
  <c r="AC62" i="33"/>
  <c r="AC63" i="33"/>
  <c r="AC64" i="33"/>
  <c r="AC65" i="33"/>
  <c r="AC66" i="33"/>
  <c r="AC67" i="33"/>
  <c r="AC68" i="33"/>
  <c r="AC69" i="33"/>
  <c r="AC70" i="33"/>
  <c r="AC71" i="33"/>
  <c r="AC72" i="33"/>
  <c r="AC73" i="33"/>
  <c r="AC74" i="33"/>
  <c r="AC75" i="33"/>
  <c r="AC76" i="33"/>
  <c r="AC77" i="33"/>
  <c r="AC78" i="33"/>
  <c r="AC79" i="33"/>
  <c r="AC80" i="33"/>
  <c r="AC81" i="33"/>
  <c r="AC82" i="33"/>
  <c r="AC83" i="33"/>
  <c r="AC84" i="33"/>
  <c r="AC85" i="33"/>
  <c r="AC86" i="33"/>
  <c r="AC87" i="33"/>
  <c r="AC88" i="33"/>
  <c r="AC89" i="33"/>
  <c r="AC90" i="33"/>
  <c r="AC91" i="33"/>
  <c r="AC92" i="33"/>
  <c r="AC93" i="33"/>
  <c r="AC94" i="33"/>
  <c r="AC95" i="33"/>
  <c r="AC96" i="33"/>
  <c r="AC97" i="33"/>
  <c r="AC98" i="33"/>
  <c r="AC99" i="33"/>
  <c r="AC100" i="33"/>
  <c r="AC101" i="33"/>
  <c r="AC102" i="33"/>
  <c r="AC103" i="33"/>
  <c r="AC104" i="33"/>
  <c r="AC105" i="33"/>
  <c r="AC106" i="33"/>
  <c r="AC107" i="33"/>
  <c r="AC108" i="33"/>
  <c r="AC109" i="33"/>
  <c r="AC110" i="33"/>
  <c r="AC111" i="33"/>
  <c r="AC112" i="33"/>
  <c r="AC113" i="33"/>
  <c r="AC114" i="33"/>
  <c r="AC115" i="33"/>
  <c r="AC116" i="33"/>
  <c r="AC117" i="33"/>
  <c r="AC118" i="33"/>
  <c r="AC119" i="33"/>
  <c r="AC120" i="33"/>
  <c r="AC121" i="33"/>
  <c r="AC122" i="33"/>
  <c r="AC123" i="33"/>
  <c r="AC124" i="33"/>
  <c r="AC125" i="33"/>
  <c r="AC126" i="33"/>
  <c r="AC127" i="33"/>
  <c r="AC128" i="33"/>
  <c r="AC129" i="33"/>
  <c r="AC130" i="33"/>
  <c r="AC131" i="33"/>
  <c r="AC132" i="33"/>
  <c r="AC133" i="33"/>
  <c r="AC134" i="33"/>
  <c r="AC135" i="33"/>
  <c r="AC136" i="33"/>
  <c r="AC137" i="33"/>
  <c r="AC138" i="33"/>
  <c r="AC139" i="33"/>
  <c r="AC140" i="33"/>
  <c r="AC141" i="33"/>
  <c r="AC142" i="33"/>
  <c r="AC143" i="33"/>
  <c r="AC144" i="33"/>
  <c r="AC145" i="33"/>
  <c r="AC146" i="33"/>
  <c r="AC147" i="33"/>
  <c r="AC148" i="33"/>
  <c r="AC149" i="33"/>
  <c r="AC150" i="33"/>
  <c r="AC151" i="33"/>
  <c r="AC152" i="33"/>
  <c r="AC153" i="33"/>
  <c r="AC154" i="33"/>
  <c r="AC155" i="33"/>
  <c r="AC156" i="33"/>
  <c r="AC157" i="33"/>
  <c r="AC158" i="33"/>
  <c r="AC159" i="33"/>
  <c r="AC160" i="33"/>
  <c r="AC161" i="33"/>
  <c r="AC162" i="33"/>
  <c r="AC163" i="33"/>
  <c r="AC164" i="33"/>
  <c r="AC165" i="33"/>
  <c r="AC166" i="33"/>
  <c r="AC167" i="33"/>
  <c r="AC168" i="33"/>
  <c r="AC169" i="33"/>
  <c r="AC170" i="33"/>
  <c r="AC171" i="33"/>
  <c r="AC172" i="33"/>
  <c r="AC173" i="33"/>
  <c r="AC174" i="33"/>
  <c r="AC175" i="33"/>
  <c r="AC176" i="33"/>
  <c r="AC177" i="33"/>
  <c r="AC178" i="33"/>
  <c r="AC179" i="33"/>
  <c r="AC180" i="33"/>
  <c r="AC181" i="33"/>
  <c r="AC182" i="33"/>
  <c r="AC183" i="33"/>
  <c r="AC184" i="33"/>
  <c r="AC185" i="33"/>
  <c r="AC186" i="33"/>
  <c r="AC187" i="33"/>
  <c r="AC188" i="33"/>
  <c r="AC189" i="33"/>
  <c r="AC190" i="33"/>
  <c r="AC191" i="33"/>
  <c r="AC192" i="33"/>
  <c r="AC193" i="33"/>
  <c r="AC194" i="33"/>
  <c r="AC195" i="33"/>
  <c r="AC196" i="33"/>
  <c r="AC197" i="33"/>
  <c r="AC198" i="33"/>
  <c r="AC199" i="33"/>
  <c r="AC200" i="33"/>
  <c r="AC201" i="33"/>
  <c r="AB3" i="33"/>
  <c r="AB4" i="33"/>
  <c r="AB5" i="33"/>
  <c r="AB6" i="33"/>
  <c r="AB7" i="33"/>
  <c r="AB8" i="33"/>
  <c r="AB9" i="33"/>
  <c r="AB10" i="33"/>
  <c r="AB11" i="33"/>
  <c r="AB12" i="33"/>
  <c r="AB13" i="33"/>
  <c r="AB14" i="33"/>
  <c r="AB15" i="33"/>
  <c r="AB16" i="33"/>
  <c r="AB17" i="33"/>
  <c r="AB18" i="33"/>
  <c r="AB19" i="33"/>
  <c r="AB20" i="33"/>
  <c r="AB21" i="33"/>
  <c r="AB22" i="33"/>
  <c r="AB23" i="33"/>
  <c r="AB24" i="33"/>
  <c r="AB25" i="33"/>
  <c r="AB26" i="33"/>
  <c r="AB27" i="33"/>
  <c r="AB28" i="33"/>
  <c r="AB29" i="33"/>
  <c r="AB30" i="33"/>
  <c r="AB31" i="33"/>
  <c r="AB32" i="33"/>
  <c r="AB33" i="33"/>
  <c r="AB34" i="33"/>
  <c r="AB35" i="33"/>
  <c r="AB36" i="33"/>
  <c r="AB37" i="33"/>
  <c r="AB38" i="33"/>
  <c r="AB39" i="33"/>
  <c r="AB40" i="33"/>
  <c r="AB41" i="33"/>
  <c r="AB42" i="33"/>
  <c r="AB43" i="33"/>
  <c r="AB44" i="33"/>
  <c r="AB45" i="33"/>
  <c r="AB46" i="33"/>
  <c r="AB47" i="33"/>
  <c r="AB48" i="33"/>
  <c r="AB49" i="33"/>
  <c r="AB50" i="33"/>
  <c r="AB51" i="33"/>
  <c r="AB52" i="33"/>
  <c r="AB53" i="33"/>
  <c r="AB54" i="33"/>
  <c r="AB55" i="33"/>
  <c r="AB56" i="33"/>
  <c r="AB57" i="33"/>
  <c r="AB58" i="33"/>
  <c r="AB59" i="33"/>
  <c r="AB60" i="33"/>
  <c r="AB61" i="33"/>
  <c r="AB62" i="33"/>
  <c r="AB63" i="33"/>
  <c r="AB64" i="33"/>
  <c r="AB65" i="33"/>
  <c r="AB66" i="33"/>
  <c r="AB67" i="33"/>
  <c r="AB68" i="33"/>
  <c r="AB69" i="33"/>
  <c r="AB70" i="33"/>
  <c r="AB71" i="33"/>
  <c r="AB72" i="33"/>
  <c r="AB73" i="33"/>
  <c r="AB74" i="33"/>
  <c r="AB75" i="33"/>
  <c r="AB76" i="33"/>
  <c r="AB77" i="33"/>
  <c r="AB78" i="33"/>
  <c r="AB79" i="33"/>
  <c r="AB80" i="33"/>
  <c r="AB81" i="33"/>
  <c r="AB82" i="33"/>
  <c r="AB83" i="33"/>
  <c r="AB84" i="33"/>
  <c r="AB85" i="33"/>
  <c r="AB86" i="33"/>
  <c r="AB87" i="33"/>
  <c r="AB88" i="33"/>
  <c r="AB89" i="33"/>
  <c r="AB90" i="33"/>
  <c r="AB91" i="33"/>
  <c r="AB92" i="33"/>
  <c r="AB93" i="33"/>
  <c r="AB94" i="33"/>
  <c r="AB95" i="33"/>
  <c r="AB96" i="33"/>
  <c r="AB97" i="33"/>
  <c r="AB98" i="33"/>
  <c r="AB99" i="33"/>
  <c r="AB100" i="33"/>
  <c r="AB101" i="33"/>
  <c r="AB102" i="33"/>
  <c r="AB103" i="33"/>
  <c r="AB104" i="33"/>
  <c r="AB105" i="33"/>
  <c r="AB106" i="33"/>
  <c r="AB107" i="33"/>
  <c r="AB108" i="33"/>
  <c r="AB109" i="33"/>
  <c r="AB110" i="33"/>
  <c r="AB111" i="33"/>
  <c r="AB112" i="33"/>
  <c r="AB113" i="33"/>
  <c r="AB114" i="33"/>
  <c r="AB115" i="33"/>
  <c r="AB116" i="33"/>
  <c r="AB117" i="33"/>
  <c r="AB118" i="33"/>
  <c r="AB119" i="33"/>
  <c r="AB120" i="33"/>
  <c r="AB121" i="33"/>
  <c r="AB122" i="33"/>
  <c r="AB123" i="33"/>
  <c r="AB124" i="33"/>
  <c r="AB125" i="33"/>
  <c r="AB126" i="33"/>
  <c r="AB127" i="33"/>
  <c r="AB128" i="33"/>
  <c r="AB129" i="33"/>
  <c r="AB130" i="33"/>
  <c r="AB131" i="33"/>
  <c r="AB132" i="33"/>
  <c r="AB133" i="33"/>
  <c r="AB134" i="33"/>
  <c r="AB135" i="33"/>
  <c r="AB136" i="33"/>
  <c r="AB137" i="33"/>
  <c r="AB138" i="33"/>
  <c r="AB139" i="33"/>
  <c r="AB140" i="33"/>
  <c r="AB141" i="33"/>
  <c r="AB142" i="33"/>
  <c r="AB143" i="33"/>
  <c r="AB144" i="33"/>
  <c r="AB145" i="33"/>
  <c r="AB146" i="33"/>
  <c r="AB147" i="33"/>
  <c r="AB148" i="33"/>
  <c r="AB149" i="33"/>
  <c r="AB150" i="33"/>
  <c r="AB151" i="33"/>
  <c r="AB152" i="33"/>
  <c r="AB153" i="33"/>
  <c r="AB154" i="33"/>
  <c r="AB155" i="33"/>
  <c r="AB156" i="33"/>
  <c r="AB157" i="33"/>
  <c r="AB158" i="33"/>
  <c r="AB159" i="33"/>
  <c r="AB160" i="33"/>
  <c r="AB161" i="33"/>
  <c r="AB162" i="33"/>
  <c r="AB163" i="33"/>
  <c r="AB164" i="33"/>
  <c r="AB165" i="33"/>
  <c r="AB166" i="33"/>
  <c r="AB167" i="33"/>
  <c r="AB168" i="33"/>
  <c r="AB169" i="33"/>
  <c r="AB170" i="33"/>
  <c r="AB171" i="33"/>
  <c r="AB172" i="33"/>
  <c r="AB173" i="33"/>
  <c r="AB174" i="33"/>
  <c r="AB175" i="33"/>
  <c r="AB176" i="33"/>
  <c r="AB177" i="33"/>
  <c r="AB178" i="33"/>
  <c r="AB179" i="33"/>
  <c r="AB180" i="33"/>
  <c r="AB181" i="33"/>
  <c r="AB182" i="33"/>
  <c r="AB183" i="33"/>
  <c r="AB184" i="33"/>
  <c r="AB185" i="33"/>
  <c r="AB186" i="33"/>
  <c r="AB187" i="33"/>
  <c r="AB188" i="33"/>
  <c r="AB189" i="33"/>
  <c r="AB190" i="33"/>
  <c r="AB191" i="33"/>
  <c r="AB192" i="33"/>
  <c r="AB193" i="33"/>
  <c r="AB194" i="33"/>
  <c r="AB195" i="33"/>
  <c r="AB196" i="33"/>
  <c r="AB197" i="33"/>
  <c r="AB198" i="33"/>
  <c r="AB199" i="33"/>
  <c r="AB200" i="33"/>
  <c r="AB201" i="33"/>
  <c r="AA3" i="33"/>
  <c r="AA4" i="33"/>
  <c r="AA5" i="33"/>
  <c r="AA6" i="33"/>
  <c r="AA7" i="33"/>
  <c r="AA8" i="33"/>
  <c r="AA9" i="33"/>
  <c r="AA10" i="33"/>
  <c r="AA11" i="33"/>
  <c r="AA12" i="33"/>
  <c r="AA13" i="33"/>
  <c r="AA14" i="33"/>
  <c r="AA15" i="33"/>
  <c r="AA16" i="33"/>
  <c r="AA17" i="33"/>
  <c r="AA18" i="33"/>
  <c r="AA19" i="33"/>
  <c r="AA20" i="33"/>
  <c r="AA21" i="33"/>
  <c r="AA22" i="33"/>
  <c r="AA23" i="33"/>
  <c r="AA24" i="33"/>
  <c r="AA25" i="33"/>
  <c r="AA26" i="33"/>
  <c r="AA27" i="33"/>
  <c r="AA28" i="33"/>
  <c r="AA29" i="33"/>
  <c r="AA30" i="33"/>
  <c r="AA31" i="33"/>
  <c r="AA32" i="33"/>
  <c r="AA33" i="33"/>
  <c r="AA34" i="33"/>
  <c r="AA35" i="33"/>
  <c r="AA36" i="33"/>
  <c r="AA37" i="33"/>
  <c r="AA38" i="33"/>
  <c r="AA39" i="33"/>
  <c r="AA40" i="33"/>
  <c r="AA41" i="33"/>
  <c r="AA42" i="33"/>
  <c r="AA43" i="33"/>
  <c r="AA44" i="33"/>
  <c r="AA45" i="33"/>
  <c r="AA46" i="33"/>
  <c r="AA47" i="33"/>
  <c r="AA48" i="33"/>
  <c r="AA49" i="33"/>
  <c r="AA50" i="33"/>
  <c r="AA51" i="33"/>
  <c r="AA52" i="33"/>
  <c r="AA53" i="33"/>
  <c r="AA54" i="33"/>
  <c r="AA55" i="33"/>
  <c r="AA56" i="33"/>
  <c r="AA57" i="33"/>
  <c r="AA58" i="33"/>
  <c r="AA59" i="33"/>
  <c r="AA60" i="33"/>
  <c r="AA61" i="33"/>
  <c r="AA62" i="33"/>
  <c r="AA63" i="33"/>
  <c r="AA64" i="33"/>
  <c r="AA65" i="33"/>
  <c r="AA66" i="33"/>
  <c r="AA67" i="33"/>
  <c r="AA68" i="33"/>
  <c r="AA69" i="33"/>
  <c r="AA70" i="33"/>
  <c r="AA71" i="33"/>
  <c r="AA72" i="33"/>
  <c r="AA73" i="33"/>
  <c r="AA74" i="33"/>
  <c r="AA75" i="33"/>
  <c r="AA76" i="33"/>
  <c r="AA77" i="33"/>
  <c r="AA78" i="33"/>
  <c r="AA79" i="33"/>
  <c r="AA80" i="33"/>
  <c r="AA81" i="33"/>
  <c r="AA82" i="33"/>
  <c r="AA83" i="33"/>
  <c r="AA84" i="33"/>
  <c r="AA85" i="33"/>
  <c r="AA86" i="33"/>
  <c r="AA87" i="33"/>
  <c r="AA88" i="33"/>
  <c r="AA89" i="33"/>
  <c r="AA90" i="33"/>
  <c r="AA91" i="33"/>
  <c r="AA92" i="33"/>
  <c r="AA93" i="33"/>
  <c r="AA94" i="33"/>
  <c r="AA95" i="33"/>
  <c r="AA96" i="33"/>
  <c r="AA97" i="33"/>
  <c r="AA98" i="33"/>
  <c r="AA99" i="33"/>
  <c r="AA100" i="33"/>
  <c r="AA101" i="33"/>
  <c r="AA102" i="33"/>
  <c r="AA103" i="33"/>
  <c r="AA104" i="33"/>
  <c r="AA105" i="33"/>
  <c r="AA106" i="33"/>
  <c r="AA107" i="33"/>
  <c r="AA108" i="33"/>
  <c r="AA109" i="33"/>
  <c r="AA110" i="33"/>
  <c r="AA111" i="33"/>
  <c r="AA112" i="33"/>
  <c r="AA113" i="33"/>
  <c r="AA114" i="33"/>
  <c r="AA115" i="33"/>
  <c r="AA116" i="33"/>
  <c r="AA117" i="33"/>
  <c r="AA118" i="33"/>
  <c r="AA119" i="33"/>
  <c r="AA120" i="33"/>
  <c r="AA121" i="33"/>
  <c r="AA122" i="33"/>
  <c r="AA123" i="33"/>
  <c r="AA124" i="33"/>
  <c r="AA125" i="33"/>
  <c r="AA126" i="33"/>
  <c r="AA127" i="33"/>
  <c r="AA128" i="33"/>
  <c r="AA129" i="33"/>
  <c r="AA130" i="33"/>
  <c r="AA131" i="33"/>
  <c r="AA132" i="33"/>
  <c r="AA133" i="33"/>
  <c r="AA134" i="33"/>
  <c r="AA135" i="33"/>
  <c r="AA136" i="33"/>
  <c r="AA137" i="33"/>
  <c r="AA138" i="33"/>
  <c r="AA139" i="33"/>
  <c r="AA140" i="33"/>
  <c r="AA141" i="33"/>
  <c r="AA142" i="33"/>
  <c r="AA143" i="33"/>
  <c r="AA144" i="33"/>
  <c r="AA145" i="33"/>
  <c r="AA146" i="33"/>
  <c r="AA147" i="33"/>
  <c r="AA148" i="33"/>
  <c r="AA149" i="33"/>
  <c r="AA150" i="33"/>
  <c r="AA151" i="33"/>
  <c r="AA152" i="33"/>
  <c r="AA153" i="33"/>
  <c r="AA154" i="33"/>
  <c r="AA155" i="33"/>
  <c r="AA156" i="33"/>
  <c r="AA157" i="33"/>
  <c r="AA158" i="33"/>
  <c r="AA159" i="33"/>
  <c r="AA160" i="33"/>
  <c r="AA161" i="33"/>
  <c r="AA162" i="33"/>
  <c r="AA163" i="33"/>
  <c r="AA164" i="33"/>
  <c r="AA165" i="33"/>
  <c r="AA166" i="33"/>
  <c r="AA167" i="33"/>
  <c r="AA168" i="33"/>
  <c r="AA169" i="33"/>
  <c r="AA170" i="33"/>
  <c r="AA171" i="33"/>
  <c r="AA172" i="33"/>
  <c r="AA173" i="33"/>
  <c r="AA174" i="33"/>
  <c r="AA175" i="33"/>
  <c r="AA176" i="33"/>
  <c r="AA177" i="33"/>
  <c r="AA178" i="33"/>
  <c r="AA179" i="33"/>
  <c r="AA180" i="33"/>
  <c r="AA181" i="33"/>
  <c r="AA182" i="33"/>
  <c r="AA183" i="33"/>
  <c r="AA184" i="33"/>
  <c r="AA185" i="33"/>
  <c r="AA186" i="33"/>
  <c r="AA187" i="33"/>
  <c r="AA188" i="33"/>
  <c r="AA189" i="33"/>
  <c r="AA190" i="33"/>
  <c r="AA191" i="33"/>
  <c r="AA192" i="33"/>
  <c r="AA193" i="33"/>
  <c r="AA194" i="33"/>
  <c r="AA195" i="33"/>
  <c r="AA196" i="33"/>
  <c r="AA197" i="33"/>
  <c r="AA198" i="33"/>
  <c r="AA199" i="33"/>
  <c r="AA200" i="33"/>
  <c r="AA201" i="33"/>
  <c r="Z3" i="33"/>
  <c r="Z4" i="33"/>
  <c r="Z5" i="33"/>
  <c r="Z6" i="33"/>
  <c r="Z7" i="33"/>
  <c r="Z8" i="33"/>
  <c r="Z9" i="33"/>
  <c r="Z10" i="33"/>
  <c r="Z11" i="33"/>
  <c r="Z12" i="33"/>
  <c r="Z13" i="33"/>
  <c r="Z14" i="33"/>
  <c r="Z15" i="33"/>
  <c r="Z16" i="33"/>
  <c r="Z17" i="33"/>
  <c r="Z18" i="33"/>
  <c r="Z19" i="33"/>
  <c r="Z20" i="33"/>
  <c r="Z21" i="33"/>
  <c r="Z22" i="33"/>
  <c r="Z23" i="33"/>
  <c r="Z24" i="33"/>
  <c r="Z25" i="33"/>
  <c r="Z26" i="33"/>
  <c r="Z27" i="33"/>
  <c r="Z28" i="33"/>
  <c r="Z29" i="33"/>
  <c r="Z30" i="33"/>
  <c r="Z31" i="33"/>
  <c r="Z32" i="33"/>
  <c r="Z33" i="33"/>
  <c r="Z34" i="33"/>
  <c r="Z35" i="33"/>
  <c r="Z36" i="33"/>
  <c r="Z37" i="33"/>
  <c r="Z38" i="33"/>
  <c r="Z39" i="33"/>
  <c r="Z40" i="33"/>
  <c r="Z41" i="33"/>
  <c r="Z42" i="33"/>
  <c r="Z43" i="33"/>
  <c r="Z44" i="33"/>
  <c r="Z45" i="33"/>
  <c r="Z46" i="33"/>
  <c r="Z47" i="33"/>
  <c r="Z48" i="33"/>
  <c r="Z49" i="33"/>
  <c r="Z50" i="33"/>
  <c r="Z51" i="33"/>
  <c r="Z52" i="33"/>
  <c r="Z53" i="33"/>
  <c r="Z54" i="33"/>
  <c r="Z55" i="33"/>
  <c r="Z56" i="33"/>
  <c r="Z57" i="33"/>
  <c r="Z58" i="33"/>
  <c r="Z59" i="33"/>
  <c r="Z60" i="33"/>
  <c r="Z61" i="33"/>
  <c r="Z62" i="33"/>
  <c r="Z63" i="33"/>
  <c r="Z64" i="33"/>
  <c r="Z65" i="33"/>
  <c r="Z66" i="33"/>
  <c r="Z67" i="33"/>
  <c r="Z68" i="33"/>
  <c r="Z69" i="33"/>
  <c r="Z70" i="33"/>
  <c r="Z71" i="33"/>
  <c r="Z72" i="33"/>
  <c r="Z73" i="33"/>
  <c r="Z74" i="33"/>
  <c r="Z75" i="33"/>
  <c r="Z76" i="33"/>
  <c r="Z77" i="33"/>
  <c r="Z78" i="33"/>
  <c r="Z79" i="33"/>
  <c r="Z80" i="33"/>
  <c r="Z81" i="33"/>
  <c r="Z82" i="33"/>
  <c r="Z83" i="33"/>
  <c r="Z84" i="33"/>
  <c r="Z85" i="33"/>
  <c r="Z86" i="33"/>
  <c r="Z87" i="33"/>
  <c r="Z88" i="33"/>
  <c r="Z89" i="33"/>
  <c r="Z90" i="33"/>
  <c r="Z91" i="33"/>
  <c r="Z92" i="33"/>
  <c r="Z93" i="33"/>
  <c r="Z94" i="33"/>
  <c r="Z95" i="33"/>
  <c r="Z96" i="33"/>
  <c r="Z97" i="33"/>
  <c r="Z98" i="33"/>
  <c r="Z99" i="33"/>
  <c r="Z100" i="33"/>
  <c r="Z101" i="33"/>
  <c r="Z102" i="33"/>
  <c r="Z103" i="33"/>
  <c r="Z104" i="33"/>
  <c r="Z105" i="33"/>
  <c r="Z106" i="33"/>
  <c r="Z107" i="33"/>
  <c r="Z108" i="33"/>
  <c r="Z109" i="33"/>
  <c r="Z110" i="33"/>
  <c r="Z111" i="33"/>
  <c r="Z112" i="33"/>
  <c r="Z113" i="33"/>
  <c r="Z114" i="33"/>
  <c r="Z115" i="33"/>
  <c r="Z116" i="33"/>
  <c r="Z117" i="33"/>
  <c r="Z118" i="33"/>
  <c r="Z119" i="33"/>
  <c r="Z120" i="33"/>
  <c r="Z121" i="33"/>
  <c r="Z122" i="33"/>
  <c r="Z123" i="33"/>
  <c r="Z124" i="33"/>
  <c r="Z125" i="33"/>
  <c r="Z126" i="33"/>
  <c r="Z127" i="33"/>
  <c r="Z128" i="33"/>
  <c r="Z129" i="33"/>
  <c r="Z130" i="33"/>
  <c r="Z131" i="33"/>
  <c r="Z132" i="33"/>
  <c r="Z133" i="33"/>
  <c r="Z134" i="33"/>
  <c r="Z135" i="33"/>
  <c r="Z136" i="33"/>
  <c r="Z137" i="33"/>
  <c r="Z138" i="33"/>
  <c r="Z139" i="33"/>
  <c r="Z140" i="33"/>
  <c r="Z141" i="33"/>
  <c r="Z142" i="33"/>
  <c r="Z143" i="33"/>
  <c r="Z144" i="33"/>
  <c r="Z145" i="33"/>
  <c r="Z146" i="33"/>
  <c r="Z147" i="33"/>
  <c r="Z148" i="33"/>
  <c r="Z149" i="33"/>
  <c r="Z150" i="33"/>
  <c r="Z151" i="33"/>
  <c r="Z152" i="33"/>
  <c r="Z153" i="33"/>
  <c r="Z154" i="33"/>
  <c r="Z155" i="33"/>
  <c r="Z156" i="33"/>
  <c r="Z157" i="33"/>
  <c r="Z158" i="33"/>
  <c r="Z159" i="33"/>
  <c r="Z160" i="33"/>
  <c r="Z161" i="33"/>
  <c r="Z162" i="33"/>
  <c r="Z163" i="33"/>
  <c r="Z164" i="33"/>
  <c r="Z165" i="33"/>
  <c r="Z166" i="33"/>
  <c r="Z167" i="33"/>
  <c r="Z168" i="33"/>
  <c r="Z169" i="33"/>
  <c r="Z170" i="33"/>
  <c r="Z171" i="33"/>
  <c r="Z172" i="33"/>
  <c r="Z173" i="33"/>
  <c r="Z174" i="33"/>
  <c r="Z175" i="33"/>
  <c r="Z176" i="33"/>
  <c r="Z177" i="33"/>
  <c r="Z178" i="33"/>
  <c r="Z179" i="33"/>
  <c r="Z180" i="33"/>
  <c r="Z181" i="33"/>
  <c r="Z182" i="33"/>
  <c r="Z183" i="33"/>
  <c r="Z184" i="33"/>
  <c r="Z185" i="33"/>
  <c r="Z186" i="33"/>
  <c r="Z187" i="33"/>
  <c r="Z188" i="33"/>
  <c r="Z189" i="33"/>
  <c r="Z190" i="33"/>
  <c r="Z191" i="33"/>
  <c r="Z192" i="33"/>
  <c r="Z193" i="33"/>
  <c r="Z194" i="33"/>
  <c r="Z195" i="33"/>
  <c r="Z196" i="33"/>
  <c r="Z197" i="33"/>
  <c r="Z198" i="33"/>
  <c r="Z199" i="33"/>
  <c r="Z200" i="33"/>
  <c r="Z201" i="33"/>
  <c r="Y3" i="33"/>
  <c r="Y4" i="33"/>
  <c r="Y5" i="33"/>
  <c r="Y6" i="33"/>
  <c r="Y7" i="33"/>
  <c r="Y8" i="33"/>
  <c r="Y9" i="33"/>
  <c r="Y10" i="33"/>
  <c r="Y11" i="33"/>
  <c r="Y12" i="33"/>
  <c r="Y13" i="33"/>
  <c r="Y14" i="33"/>
  <c r="Y15" i="33"/>
  <c r="Y16" i="33"/>
  <c r="Y17" i="33"/>
  <c r="Y18" i="33"/>
  <c r="Y19" i="33"/>
  <c r="Y20" i="33"/>
  <c r="Y21" i="33"/>
  <c r="Y22" i="33"/>
  <c r="Y23" i="33"/>
  <c r="Y24" i="33"/>
  <c r="Y25" i="33"/>
  <c r="Y26" i="33"/>
  <c r="Y27" i="33"/>
  <c r="Y28" i="33"/>
  <c r="Y29" i="33"/>
  <c r="Y30" i="33"/>
  <c r="Y31" i="33"/>
  <c r="Y32" i="33"/>
  <c r="Y33" i="33"/>
  <c r="Y34" i="33"/>
  <c r="Y35" i="33"/>
  <c r="Y36" i="33"/>
  <c r="Y37" i="33"/>
  <c r="Y38" i="33"/>
  <c r="Y39" i="33"/>
  <c r="Y40" i="33"/>
  <c r="Y41" i="33"/>
  <c r="Y42" i="33"/>
  <c r="Y43" i="33"/>
  <c r="Y44" i="33"/>
  <c r="Y45" i="33"/>
  <c r="Y46" i="33"/>
  <c r="Y47" i="33"/>
  <c r="Y48" i="33"/>
  <c r="Y49" i="33"/>
  <c r="Y50" i="33"/>
  <c r="Y51" i="33"/>
  <c r="Y52" i="33"/>
  <c r="Y53" i="33"/>
  <c r="Y54" i="33"/>
  <c r="Y55" i="33"/>
  <c r="Y56" i="33"/>
  <c r="Y57" i="33"/>
  <c r="Y58" i="33"/>
  <c r="Y59" i="33"/>
  <c r="Y60" i="33"/>
  <c r="Y61" i="33"/>
  <c r="Y62" i="33"/>
  <c r="Y63" i="33"/>
  <c r="Y64" i="33"/>
  <c r="Y65" i="33"/>
  <c r="Y66" i="33"/>
  <c r="Y67" i="33"/>
  <c r="Y68" i="33"/>
  <c r="Y69" i="33"/>
  <c r="Y70" i="33"/>
  <c r="Y71" i="33"/>
  <c r="Y72" i="33"/>
  <c r="Y73" i="33"/>
  <c r="Y74" i="33"/>
  <c r="Y75" i="33"/>
  <c r="Y76" i="33"/>
  <c r="Y77" i="33"/>
  <c r="Y78" i="33"/>
  <c r="Y79" i="33"/>
  <c r="Y80" i="33"/>
  <c r="Y81" i="33"/>
  <c r="Y82" i="33"/>
  <c r="Y83" i="33"/>
  <c r="Y84" i="33"/>
  <c r="Y85" i="33"/>
  <c r="Y86" i="33"/>
  <c r="Y87" i="33"/>
  <c r="Y88" i="33"/>
  <c r="Y89" i="33"/>
  <c r="Y90" i="33"/>
  <c r="Y91" i="33"/>
  <c r="Y92" i="33"/>
  <c r="Y93" i="33"/>
  <c r="Y94" i="33"/>
  <c r="Y95" i="33"/>
  <c r="Y96" i="33"/>
  <c r="Y97" i="33"/>
  <c r="Y98" i="33"/>
  <c r="Y99" i="33"/>
  <c r="Y100" i="33"/>
  <c r="Y101" i="33"/>
  <c r="Y102" i="33"/>
  <c r="Y103" i="33"/>
  <c r="Y104" i="33"/>
  <c r="Y105" i="33"/>
  <c r="Y106" i="33"/>
  <c r="Y107" i="33"/>
  <c r="Y108" i="33"/>
  <c r="Y109" i="33"/>
  <c r="Y110" i="33"/>
  <c r="Y111" i="33"/>
  <c r="Y112" i="33"/>
  <c r="Y113" i="33"/>
  <c r="Y114" i="33"/>
  <c r="Y115" i="33"/>
  <c r="Y116" i="33"/>
  <c r="Y117" i="33"/>
  <c r="Y118" i="33"/>
  <c r="Y119" i="33"/>
  <c r="Y120" i="33"/>
  <c r="Y121" i="33"/>
  <c r="Y122" i="33"/>
  <c r="Y123" i="33"/>
  <c r="Y124" i="33"/>
  <c r="Y125" i="33"/>
  <c r="Y126" i="33"/>
  <c r="Y127" i="33"/>
  <c r="Y128" i="33"/>
  <c r="Y129" i="33"/>
  <c r="Y130" i="33"/>
  <c r="Y131" i="33"/>
  <c r="Y132" i="33"/>
  <c r="Y133" i="33"/>
  <c r="Y134" i="33"/>
  <c r="Y135" i="33"/>
  <c r="Y136" i="33"/>
  <c r="Y137" i="33"/>
  <c r="Y138" i="33"/>
  <c r="Y139" i="33"/>
  <c r="Y140" i="33"/>
  <c r="Y141" i="33"/>
  <c r="Y142" i="33"/>
  <c r="Y143" i="33"/>
  <c r="Y144" i="33"/>
  <c r="Y145" i="33"/>
  <c r="Y146" i="33"/>
  <c r="Y147" i="33"/>
  <c r="Y148" i="33"/>
  <c r="Y149" i="33"/>
  <c r="Y150" i="33"/>
  <c r="Y151" i="33"/>
  <c r="Y152" i="33"/>
  <c r="Y153" i="33"/>
  <c r="Y154" i="33"/>
  <c r="Y155" i="33"/>
  <c r="Y156" i="33"/>
  <c r="Y157" i="33"/>
  <c r="Y158" i="33"/>
  <c r="Y159" i="33"/>
  <c r="Y160" i="33"/>
  <c r="Y161" i="33"/>
  <c r="Y162" i="33"/>
  <c r="Y163" i="33"/>
  <c r="Y164" i="33"/>
  <c r="Y165" i="33"/>
  <c r="Y166" i="33"/>
  <c r="Y167" i="33"/>
  <c r="Y168" i="33"/>
  <c r="Y169" i="33"/>
  <c r="Y170" i="33"/>
  <c r="Y171" i="33"/>
  <c r="Y172" i="33"/>
  <c r="Y173" i="33"/>
  <c r="Y174" i="33"/>
  <c r="Y175" i="33"/>
  <c r="Y176" i="33"/>
  <c r="Y177" i="33"/>
  <c r="Y178" i="33"/>
  <c r="Y179" i="33"/>
  <c r="Y180" i="33"/>
  <c r="Y181" i="33"/>
  <c r="Y182" i="33"/>
  <c r="Y183" i="33"/>
  <c r="Y184" i="33"/>
  <c r="Y185" i="33"/>
  <c r="Y186" i="33"/>
  <c r="Y187" i="33"/>
  <c r="Y188" i="33"/>
  <c r="Y189" i="33"/>
  <c r="Y190" i="33"/>
  <c r="Y191" i="33"/>
  <c r="Y192" i="33"/>
  <c r="Y193" i="33"/>
  <c r="Y194" i="33"/>
  <c r="Y195" i="33"/>
  <c r="Y196" i="33"/>
  <c r="Y197" i="33"/>
  <c r="Y198" i="33"/>
  <c r="Y199" i="33"/>
  <c r="Y200" i="33"/>
  <c r="Y201" i="33"/>
  <c r="X3" i="33"/>
  <c r="X4" i="33"/>
  <c r="X5" i="33"/>
  <c r="X6" i="33"/>
  <c r="X7" i="33"/>
  <c r="X8" i="33"/>
  <c r="X9" i="33"/>
  <c r="X10" i="33"/>
  <c r="X11" i="33"/>
  <c r="X12" i="33"/>
  <c r="X13" i="33"/>
  <c r="X14" i="33"/>
  <c r="X15" i="33"/>
  <c r="X16" i="33"/>
  <c r="X17" i="33"/>
  <c r="X18" i="33"/>
  <c r="X19" i="33"/>
  <c r="X20" i="33"/>
  <c r="X21" i="33"/>
  <c r="X22" i="33"/>
  <c r="X23" i="33"/>
  <c r="X24" i="33"/>
  <c r="X25" i="33"/>
  <c r="X26" i="33"/>
  <c r="X27" i="33"/>
  <c r="X28" i="33"/>
  <c r="X29" i="33"/>
  <c r="X30" i="33"/>
  <c r="X31" i="33"/>
  <c r="X32" i="33"/>
  <c r="X33" i="33"/>
  <c r="X34" i="33"/>
  <c r="X35" i="33"/>
  <c r="X36" i="33"/>
  <c r="X37" i="33"/>
  <c r="X38" i="33"/>
  <c r="X39" i="33"/>
  <c r="X40" i="33"/>
  <c r="X41" i="33"/>
  <c r="X42" i="33"/>
  <c r="X43" i="33"/>
  <c r="X44" i="33"/>
  <c r="X45" i="33"/>
  <c r="X46" i="33"/>
  <c r="X47" i="33"/>
  <c r="X48" i="33"/>
  <c r="X49" i="33"/>
  <c r="X50" i="33"/>
  <c r="X51" i="33"/>
  <c r="X52" i="33"/>
  <c r="X53" i="33"/>
  <c r="X54" i="33"/>
  <c r="X55" i="33"/>
  <c r="X56" i="33"/>
  <c r="X57" i="33"/>
  <c r="X58" i="33"/>
  <c r="X59" i="33"/>
  <c r="X60" i="33"/>
  <c r="X61" i="33"/>
  <c r="X62" i="33"/>
  <c r="X63" i="33"/>
  <c r="X64" i="33"/>
  <c r="X65" i="33"/>
  <c r="X66" i="33"/>
  <c r="X67" i="33"/>
  <c r="X68" i="33"/>
  <c r="X69" i="33"/>
  <c r="X70" i="33"/>
  <c r="X71" i="33"/>
  <c r="X72" i="33"/>
  <c r="X73" i="33"/>
  <c r="X74" i="33"/>
  <c r="X75" i="33"/>
  <c r="X76" i="33"/>
  <c r="X77" i="33"/>
  <c r="X78" i="33"/>
  <c r="X79" i="33"/>
  <c r="X80" i="33"/>
  <c r="X81" i="33"/>
  <c r="X82" i="33"/>
  <c r="X83" i="33"/>
  <c r="X84" i="33"/>
  <c r="X85" i="33"/>
  <c r="X86" i="33"/>
  <c r="X87" i="33"/>
  <c r="X88" i="33"/>
  <c r="X89" i="33"/>
  <c r="X90" i="33"/>
  <c r="X91" i="33"/>
  <c r="X92" i="33"/>
  <c r="X93" i="33"/>
  <c r="X94" i="33"/>
  <c r="X95" i="33"/>
  <c r="X96" i="33"/>
  <c r="X97" i="33"/>
  <c r="X98" i="33"/>
  <c r="X99" i="33"/>
  <c r="X100" i="33"/>
  <c r="X101" i="33"/>
  <c r="X102" i="33"/>
  <c r="X103" i="33"/>
  <c r="X104" i="33"/>
  <c r="X105" i="33"/>
  <c r="X106" i="33"/>
  <c r="X107" i="33"/>
  <c r="X108" i="33"/>
  <c r="X109" i="33"/>
  <c r="X110" i="33"/>
  <c r="X111" i="33"/>
  <c r="X112" i="33"/>
  <c r="X113" i="33"/>
  <c r="X114" i="33"/>
  <c r="X115" i="33"/>
  <c r="X116" i="33"/>
  <c r="X117" i="33"/>
  <c r="X118" i="33"/>
  <c r="X119" i="33"/>
  <c r="X120" i="33"/>
  <c r="X121" i="33"/>
  <c r="X122" i="33"/>
  <c r="X123" i="33"/>
  <c r="X124" i="33"/>
  <c r="X125" i="33"/>
  <c r="X126" i="33"/>
  <c r="X127" i="33"/>
  <c r="X128" i="33"/>
  <c r="X129" i="33"/>
  <c r="X130" i="33"/>
  <c r="X131" i="33"/>
  <c r="X132" i="33"/>
  <c r="X133" i="33"/>
  <c r="X134" i="33"/>
  <c r="X135" i="33"/>
  <c r="X136" i="33"/>
  <c r="X137" i="33"/>
  <c r="X138" i="33"/>
  <c r="X139" i="33"/>
  <c r="X140" i="33"/>
  <c r="X141" i="33"/>
  <c r="X142" i="33"/>
  <c r="X143" i="33"/>
  <c r="X144" i="33"/>
  <c r="X145" i="33"/>
  <c r="X146" i="33"/>
  <c r="X147" i="33"/>
  <c r="X148" i="33"/>
  <c r="X149" i="33"/>
  <c r="X150" i="33"/>
  <c r="X151" i="33"/>
  <c r="X152" i="33"/>
  <c r="X153" i="33"/>
  <c r="X154" i="33"/>
  <c r="X155" i="33"/>
  <c r="X156" i="33"/>
  <c r="X157" i="33"/>
  <c r="X158" i="33"/>
  <c r="X159" i="33"/>
  <c r="X160" i="33"/>
  <c r="X161" i="33"/>
  <c r="X162" i="33"/>
  <c r="X163" i="33"/>
  <c r="X164" i="33"/>
  <c r="X165" i="33"/>
  <c r="X166" i="33"/>
  <c r="X167" i="33"/>
  <c r="X168" i="33"/>
  <c r="X169" i="33"/>
  <c r="X170" i="33"/>
  <c r="X171" i="33"/>
  <c r="X172" i="33"/>
  <c r="X173" i="33"/>
  <c r="X174" i="33"/>
  <c r="X175" i="33"/>
  <c r="X176" i="33"/>
  <c r="X177" i="33"/>
  <c r="X178" i="33"/>
  <c r="X179" i="33"/>
  <c r="X180" i="33"/>
  <c r="X181" i="33"/>
  <c r="X182" i="33"/>
  <c r="X183" i="33"/>
  <c r="X184" i="33"/>
  <c r="X185" i="33"/>
  <c r="X186" i="33"/>
  <c r="X187" i="33"/>
  <c r="X188" i="33"/>
  <c r="X189" i="33"/>
  <c r="X190" i="33"/>
  <c r="X191" i="33"/>
  <c r="X192" i="33"/>
  <c r="X193" i="33"/>
  <c r="X194" i="33"/>
  <c r="X195" i="33"/>
  <c r="X196" i="33"/>
  <c r="X197" i="33"/>
  <c r="X198" i="33"/>
  <c r="X199" i="33"/>
  <c r="X200" i="33"/>
  <c r="X201" i="33"/>
  <c r="AH2" i="33"/>
  <c r="AG2" i="33"/>
  <c r="AF2" i="33"/>
  <c r="AE2" i="33"/>
  <c r="AD2" i="33"/>
  <c r="AC2" i="33"/>
  <c r="AB2" i="33"/>
  <c r="AA2" i="33"/>
  <c r="Z2" i="33"/>
  <c r="Y2" i="33"/>
  <c r="X2" i="33"/>
  <c r="V3" i="33"/>
  <c r="W3" i="33" s="1"/>
  <c r="V4" i="33"/>
  <c r="W4" i="33" s="1"/>
  <c r="V5" i="33"/>
  <c r="W5" i="33" s="1"/>
  <c r="V6" i="33"/>
  <c r="W6" i="33" s="1"/>
  <c r="V7" i="33"/>
  <c r="W7" i="33" s="1"/>
  <c r="V8" i="33"/>
  <c r="W8" i="33" s="1"/>
  <c r="V9" i="33"/>
  <c r="W9" i="33" s="1"/>
  <c r="V10" i="33"/>
  <c r="W10" i="33" s="1"/>
  <c r="V11" i="33"/>
  <c r="W11" i="33" s="1"/>
  <c r="V12" i="33"/>
  <c r="W12" i="33" s="1"/>
  <c r="V13" i="33"/>
  <c r="W13" i="33" s="1"/>
  <c r="V14" i="33"/>
  <c r="W14" i="33" s="1"/>
  <c r="V15" i="33"/>
  <c r="W15" i="33" s="1"/>
  <c r="V16" i="33"/>
  <c r="W16" i="33" s="1"/>
  <c r="V17" i="33"/>
  <c r="W17" i="33" s="1"/>
  <c r="V18" i="33"/>
  <c r="W18" i="33" s="1"/>
  <c r="V19" i="33"/>
  <c r="W19" i="33" s="1"/>
  <c r="V20" i="33"/>
  <c r="W20" i="33" s="1"/>
  <c r="V21" i="33"/>
  <c r="W21" i="33" s="1"/>
  <c r="V22" i="33"/>
  <c r="W22" i="33" s="1"/>
  <c r="V23" i="33"/>
  <c r="W23" i="33" s="1"/>
  <c r="V24" i="33"/>
  <c r="W24" i="33" s="1"/>
  <c r="V25" i="33"/>
  <c r="W25" i="33" s="1"/>
  <c r="V26" i="33"/>
  <c r="W26" i="33" s="1"/>
  <c r="V27" i="33"/>
  <c r="W27" i="33" s="1"/>
  <c r="V28" i="33"/>
  <c r="W28" i="33" s="1"/>
  <c r="V29" i="33"/>
  <c r="W29" i="33" s="1"/>
  <c r="V30" i="33"/>
  <c r="W30" i="33" s="1"/>
  <c r="V31" i="33"/>
  <c r="W31" i="33" s="1"/>
  <c r="V32" i="33"/>
  <c r="W32" i="33" s="1"/>
  <c r="V33" i="33"/>
  <c r="W33" i="33" s="1"/>
  <c r="V34" i="33"/>
  <c r="W34" i="33" s="1"/>
  <c r="V35" i="33"/>
  <c r="W35" i="33" s="1"/>
  <c r="V36" i="33"/>
  <c r="W36" i="33" s="1"/>
  <c r="V37" i="33"/>
  <c r="W37" i="33" s="1"/>
  <c r="V38" i="33"/>
  <c r="W38" i="33" s="1"/>
  <c r="V39" i="33"/>
  <c r="W39" i="33" s="1"/>
  <c r="V40" i="33"/>
  <c r="W40" i="33" s="1"/>
  <c r="V41" i="33"/>
  <c r="W41" i="33" s="1"/>
  <c r="V42" i="33"/>
  <c r="W42" i="33" s="1"/>
  <c r="V43" i="33"/>
  <c r="W43" i="33" s="1"/>
  <c r="V44" i="33"/>
  <c r="W44" i="33" s="1"/>
  <c r="V45" i="33"/>
  <c r="W45" i="33" s="1"/>
  <c r="V46" i="33"/>
  <c r="W46" i="33" s="1"/>
  <c r="V47" i="33"/>
  <c r="W47" i="33" s="1"/>
  <c r="V48" i="33"/>
  <c r="W48" i="33" s="1"/>
  <c r="V49" i="33"/>
  <c r="W49" i="33" s="1"/>
  <c r="V50" i="33"/>
  <c r="W50" i="33" s="1"/>
  <c r="V51" i="33"/>
  <c r="W51" i="33" s="1"/>
  <c r="V52" i="33"/>
  <c r="W52" i="33" s="1"/>
  <c r="V53" i="33"/>
  <c r="W53" i="33" s="1"/>
  <c r="V54" i="33"/>
  <c r="W54" i="33" s="1"/>
  <c r="V55" i="33"/>
  <c r="W55" i="33" s="1"/>
  <c r="V56" i="33"/>
  <c r="W56" i="33" s="1"/>
  <c r="V57" i="33"/>
  <c r="W57" i="33" s="1"/>
  <c r="V58" i="33"/>
  <c r="W58" i="33" s="1"/>
  <c r="V59" i="33"/>
  <c r="W59" i="33" s="1"/>
  <c r="V60" i="33"/>
  <c r="W60" i="33" s="1"/>
  <c r="V61" i="33"/>
  <c r="W61" i="33" s="1"/>
  <c r="V62" i="33"/>
  <c r="W62" i="33" s="1"/>
  <c r="V63" i="33"/>
  <c r="W63" i="33" s="1"/>
  <c r="V64" i="33"/>
  <c r="W64" i="33" s="1"/>
  <c r="V65" i="33"/>
  <c r="W65" i="33" s="1"/>
  <c r="V66" i="33"/>
  <c r="W66" i="33" s="1"/>
  <c r="V67" i="33"/>
  <c r="W67" i="33" s="1"/>
  <c r="V68" i="33"/>
  <c r="W68" i="33" s="1"/>
  <c r="V69" i="33"/>
  <c r="W69" i="33" s="1"/>
  <c r="V70" i="33"/>
  <c r="W70" i="33" s="1"/>
  <c r="V71" i="33"/>
  <c r="W71" i="33" s="1"/>
  <c r="V72" i="33"/>
  <c r="W72" i="33" s="1"/>
  <c r="V73" i="33"/>
  <c r="W73" i="33" s="1"/>
  <c r="V74" i="33"/>
  <c r="W74" i="33" s="1"/>
  <c r="V75" i="33"/>
  <c r="W75" i="33" s="1"/>
  <c r="V76" i="33"/>
  <c r="W76" i="33" s="1"/>
  <c r="V77" i="33"/>
  <c r="W77" i="33" s="1"/>
  <c r="V78" i="33"/>
  <c r="W78" i="33" s="1"/>
  <c r="V79" i="33"/>
  <c r="W79" i="33" s="1"/>
  <c r="V80" i="33"/>
  <c r="W80" i="33" s="1"/>
  <c r="V81" i="33"/>
  <c r="W81" i="33" s="1"/>
  <c r="V82" i="33"/>
  <c r="W82" i="33" s="1"/>
  <c r="V83" i="33"/>
  <c r="W83" i="33" s="1"/>
  <c r="V84" i="33"/>
  <c r="W84" i="33" s="1"/>
  <c r="V85" i="33"/>
  <c r="W85" i="33" s="1"/>
  <c r="V86" i="33"/>
  <c r="W86" i="33" s="1"/>
  <c r="V87" i="33"/>
  <c r="W87" i="33" s="1"/>
  <c r="V88" i="33"/>
  <c r="W88" i="33" s="1"/>
  <c r="V89" i="33"/>
  <c r="W89" i="33" s="1"/>
  <c r="V90" i="33"/>
  <c r="W90" i="33" s="1"/>
  <c r="V91" i="33"/>
  <c r="W91" i="33" s="1"/>
  <c r="V92" i="33"/>
  <c r="W92" i="33" s="1"/>
  <c r="V93" i="33"/>
  <c r="W93" i="33" s="1"/>
  <c r="V94" i="33"/>
  <c r="W94" i="33" s="1"/>
  <c r="V95" i="33"/>
  <c r="W95" i="33" s="1"/>
  <c r="V96" i="33"/>
  <c r="W96" i="33" s="1"/>
  <c r="V97" i="33"/>
  <c r="W97" i="33" s="1"/>
  <c r="V98" i="33"/>
  <c r="W98" i="33" s="1"/>
  <c r="V99" i="33"/>
  <c r="W99" i="33" s="1"/>
  <c r="V100" i="33"/>
  <c r="W100" i="33" s="1"/>
  <c r="V101" i="33"/>
  <c r="W101" i="33" s="1"/>
  <c r="V102" i="33"/>
  <c r="W102" i="33" s="1"/>
  <c r="V103" i="33"/>
  <c r="W103" i="33" s="1"/>
  <c r="V104" i="33"/>
  <c r="W104" i="33" s="1"/>
  <c r="V105" i="33"/>
  <c r="W105" i="33" s="1"/>
  <c r="V106" i="33"/>
  <c r="W106" i="33" s="1"/>
  <c r="V107" i="33"/>
  <c r="W107" i="33" s="1"/>
  <c r="V108" i="33"/>
  <c r="W108" i="33" s="1"/>
  <c r="V109" i="33"/>
  <c r="W109" i="33" s="1"/>
  <c r="V110" i="33"/>
  <c r="W110" i="33" s="1"/>
  <c r="V111" i="33"/>
  <c r="W111" i="33" s="1"/>
  <c r="V112" i="33"/>
  <c r="W112" i="33" s="1"/>
  <c r="V113" i="33"/>
  <c r="W113" i="33" s="1"/>
  <c r="V114" i="33"/>
  <c r="W114" i="33" s="1"/>
  <c r="V115" i="33"/>
  <c r="W115" i="33" s="1"/>
  <c r="V116" i="33"/>
  <c r="W116" i="33" s="1"/>
  <c r="V117" i="33"/>
  <c r="W117" i="33" s="1"/>
  <c r="V118" i="33"/>
  <c r="W118" i="33" s="1"/>
  <c r="V119" i="33"/>
  <c r="W119" i="33" s="1"/>
  <c r="V120" i="33"/>
  <c r="W120" i="33" s="1"/>
  <c r="V121" i="33"/>
  <c r="W121" i="33" s="1"/>
  <c r="V122" i="33"/>
  <c r="W122" i="33" s="1"/>
  <c r="V123" i="33"/>
  <c r="W123" i="33" s="1"/>
  <c r="V124" i="33"/>
  <c r="W124" i="33" s="1"/>
  <c r="V125" i="33"/>
  <c r="W125" i="33" s="1"/>
  <c r="V126" i="33"/>
  <c r="W126" i="33" s="1"/>
  <c r="V127" i="33"/>
  <c r="W127" i="33" s="1"/>
  <c r="V128" i="33"/>
  <c r="W128" i="33" s="1"/>
  <c r="V129" i="33"/>
  <c r="W129" i="33" s="1"/>
  <c r="V130" i="33"/>
  <c r="W130" i="33" s="1"/>
  <c r="V131" i="33"/>
  <c r="W131" i="33" s="1"/>
  <c r="V132" i="33"/>
  <c r="W132" i="33" s="1"/>
  <c r="V133" i="33"/>
  <c r="W133" i="33" s="1"/>
  <c r="V134" i="33"/>
  <c r="W134" i="33" s="1"/>
  <c r="V135" i="33"/>
  <c r="W135" i="33" s="1"/>
  <c r="V136" i="33"/>
  <c r="W136" i="33" s="1"/>
  <c r="V137" i="33"/>
  <c r="W137" i="33" s="1"/>
  <c r="V138" i="33"/>
  <c r="W138" i="33" s="1"/>
  <c r="V139" i="33"/>
  <c r="W139" i="33" s="1"/>
  <c r="V140" i="33"/>
  <c r="W140" i="33" s="1"/>
  <c r="V141" i="33"/>
  <c r="W141" i="33" s="1"/>
  <c r="V142" i="33"/>
  <c r="W142" i="33" s="1"/>
  <c r="V143" i="33"/>
  <c r="W143" i="33" s="1"/>
  <c r="V144" i="33"/>
  <c r="W144" i="33" s="1"/>
  <c r="V145" i="33"/>
  <c r="W145" i="33" s="1"/>
  <c r="V146" i="33"/>
  <c r="W146" i="33" s="1"/>
  <c r="V147" i="33"/>
  <c r="W147" i="33" s="1"/>
  <c r="V148" i="33"/>
  <c r="W148" i="33" s="1"/>
  <c r="V149" i="33"/>
  <c r="W149" i="33" s="1"/>
  <c r="V150" i="33"/>
  <c r="W150" i="33" s="1"/>
  <c r="V151" i="33"/>
  <c r="W151" i="33" s="1"/>
  <c r="V152" i="33"/>
  <c r="W152" i="33" s="1"/>
  <c r="V153" i="33"/>
  <c r="W153" i="33" s="1"/>
  <c r="V154" i="33"/>
  <c r="W154" i="33" s="1"/>
  <c r="V155" i="33"/>
  <c r="W155" i="33" s="1"/>
  <c r="V156" i="33"/>
  <c r="W156" i="33" s="1"/>
  <c r="V157" i="33"/>
  <c r="W157" i="33" s="1"/>
  <c r="V158" i="33"/>
  <c r="W158" i="33" s="1"/>
  <c r="V159" i="33"/>
  <c r="W159" i="33" s="1"/>
  <c r="V160" i="33"/>
  <c r="W160" i="33" s="1"/>
  <c r="V161" i="33"/>
  <c r="W161" i="33" s="1"/>
  <c r="V162" i="33"/>
  <c r="W162" i="33" s="1"/>
  <c r="V163" i="33"/>
  <c r="W163" i="33" s="1"/>
  <c r="V164" i="33"/>
  <c r="W164" i="33" s="1"/>
  <c r="V165" i="33"/>
  <c r="W165" i="33" s="1"/>
  <c r="V166" i="33"/>
  <c r="W166" i="33" s="1"/>
  <c r="V167" i="33"/>
  <c r="W167" i="33" s="1"/>
  <c r="V168" i="33"/>
  <c r="W168" i="33" s="1"/>
  <c r="V169" i="33"/>
  <c r="W169" i="33" s="1"/>
  <c r="V170" i="33"/>
  <c r="W170" i="33" s="1"/>
  <c r="V171" i="33"/>
  <c r="W171" i="33" s="1"/>
  <c r="V172" i="33"/>
  <c r="W172" i="33" s="1"/>
  <c r="V173" i="33"/>
  <c r="W173" i="33" s="1"/>
  <c r="V174" i="33"/>
  <c r="W174" i="33" s="1"/>
  <c r="V175" i="33"/>
  <c r="W175" i="33" s="1"/>
  <c r="V176" i="33"/>
  <c r="W176" i="33" s="1"/>
  <c r="V177" i="33"/>
  <c r="W177" i="33" s="1"/>
  <c r="V178" i="33"/>
  <c r="W178" i="33" s="1"/>
  <c r="V179" i="33"/>
  <c r="W179" i="33" s="1"/>
  <c r="V180" i="33"/>
  <c r="W180" i="33" s="1"/>
  <c r="V181" i="33"/>
  <c r="W181" i="33" s="1"/>
  <c r="V182" i="33"/>
  <c r="W182" i="33" s="1"/>
  <c r="V183" i="33"/>
  <c r="W183" i="33" s="1"/>
  <c r="V184" i="33"/>
  <c r="W184" i="33" s="1"/>
  <c r="V185" i="33"/>
  <c r="W185" i="33" s="1"/>
  <c r="V186" i="33"/>
  <c r="W186" i="33" s="1"/>
  <c r="V187" i="33"/>
  <c r="W187" i="33" s="1"/>
  <c r="V188" i="33"/>
  <c r="W188" i="33" s="1"/>
  <c r="V189" i="33"/>
  <c r="W189" i="33" s="1"/>
  <c r="V190" i="33"/>
  <c r="W190" i="33" s="1"/>
  <c r="V191" i="33"/>
  <c r="W191" i="33" s="1"/>
  <c r="V192" i="33"/>
  <c r="W192" i="33" s="1"/>
  <c r="V193" i="33"/>
  <c r="W193" i="33" s="1"/>
  <c r="V194" i="33"/>
  <c r="W194" i="33" s="1"/>
  <c r="V195" i="33"/>
  <c r="W195" i="33" s="1"/>
  <c r="V196" i="33"/>
  <c r="W196" i="33" s="1"/>
  <c r="V197" i="33"/>
  <c r="W197" i="33" s="1"/>
  <c r="V198" i="33"/>
  <c r="W198" i="33" s="1"/>
  <c r="V199" i="33"/>
  <c r="W199" i="33" s="1"/>
  <c r="V200" i="33"/>
  <c r="W200" i="33" s="1"/>
  <c r="V201" i="33"/>
  <c r="W201" i="33" s="1"/>
  <c r="V2" i="33"/>
  <c r="W2" i="33" s="1"/>
  <c r="N3" i="33"/>
  <c r="U3" i="33" s="1"/>
  <c r="N4" i="33"/>
  <c r="U4" i="33" s="1"/>
  <c r="N5" i="33"/>
  <c r="U5" i="33" s="1"/>
  <c r="N6" i="33"/>
  <c r="U6" i="33" s="1"/>
  <c r="N7" i="33"/>
  <c r="U7" i="33" s="1"/>
  <c r="N8" i="33"/>
  <c r="U8" i="33" s="1"/>
  <c r="N9" i="33"/>
  <c r="U9" i="33" s="1"/>
  <c r="N10" i="33"/>
  <c r="U10" i="33" s="1"/>
  <c r="N11" i="33"/>
  <c r="U11" i="33" s="1"/>
  <c r="N12" i="33"/>
  <c r="U12" i="33" s="1"/>
  <c r="N13" i="33"/>
  <c r="U13" i="33" s="1"/>
  <c r="N14" i="33"/>
  <c r="U14" i="33" s="1"/>
  <c r="N15" i="33"/>
  <c r="U15" i="33" s="1"/>
  <c r="N16" i="33"/>
  <c r="U16" i="33" s="1"/>
  <c r="N17" i="33"/>
  <c r="U17" i="33" s="1"/>
  <c r="N18" i="33"/>
  <c r="U18" i="33" s="1"/>
  <c r="N19" i="33"/>
  <c r="U19" i="33" s="1"/>
  <c r="N20" i="33"/>
  <c r="U20" i="33" s="1"/>
  <c r="N21" i="33"/>
  <c r="U21" i="33" s="1"/>
  <c r="N22" i="33"/>
  <c r="U22" i="33" s="1"/>
  <c r="N23" i="33"/>
  <c r="U23" i="33" s="1"/>
  <c r="N24" i="33"/>
  <c r="U24" i="33" s="1"/>
  <c r="N25" i="33"/>
  <c r="U25" i="33" s="1"/>
  <c r="N26" i="33"/>
  <c r="U26" i="33" s="1"/>
  <c r="N27" i="33"/>
  <c r="U27" i="33" s="1"/>
  <c r="N28" i="33"/>
  <c r="U28" i="33" s="1"/>
  <c r="N29" i="33"/>
  <c r="U29" i="33" s="1"/>
  <c r="N30" i="33"/>
  <c r="U30" i="33" s="1"/>
  <c r="N31" i="33"/>
  <c r="U31" i="33" s="1"/>
  <c r="N32" i="33"/>
  <c r="U32" i="33" s="1"/>
  <c r="N33" i="33"/>
  <c r="U33" i="33" s="1"/>
  <c r="N34" i="33"/>
  <c r="U34" i="33" s="1"/>
  <c r="N35" i="33"/>
  <c r="U35" i="33" s="1"/>
  <c r="N36" i="33"/>
  <c r="U36" i="33" s="1"/>
  <c r="N37" i="33"/>
  <c r="U37" i="33" s="1"/>
  <c r="N38" i="33"/>
  <c r="U38" i="33" s="1"/>
  <c r="N39" i="33"/>
  <c r="U39" i="33" s="1"/>
  <c r="N40" i="33"/>
  <c r="U40" i="33" s="1"/>
  <c r="N41" i="33"/>
  <c r="U41" i="33" s="1"/>
  <c r="N42" i="33"/>
  <c r="U42" i="33" s="1"/>
  <c r="N43" i="33"/>
  <c r="U43" i="33" s="1"/>
  <c r="N44" i="33"/>
  <c r="U44" i="33" s="1"/>
  <c r="N45" i="33"/>
  <c r="U45" i="33" s="1"/>
  <c r="N46" i="33"/>
  <c r="U46" i="33" s="1"/>
  <c r="N47" i="33"/>
  <c r="U47" i="33" s="1"/>
  <c r="N48" i="33"/>
  <c r="U48" i="33" s="1"/>
  <c r="N49" i="33"/>
  <c r="U49" i="33" s="1"/>
  <c r="N50" i="33"/>
  <c r="U50" i="33" s="1"/>
  <c r="N51" i="33"/>
  <c r="U51" i="33" s="1"/>
  <c r="N52" i="33"/>
  <c r="U52" i="33" s="1"/>
  <c r="N53" i="33"/>
  <c r="U53" i="33" s="1"/>
  <c r="N54" i="33"/>
  <c r="U54" i="33" s="1"/>
  <c r="N55" i="33"/>
  <c r="U55" i="33" s="1"/>
  <c r="N56" i="33"/>
  <c r="U56" i="33" s="1"/>
  <c r="N57" i="33"/>
  <c r="U57" i="33" s="1"/>
  <c r="N58" i="33"/>
  <c r="U58" i="33" s="1"/>
  <c r="N59" i="33"/>
  <c r="U59" i="33" s="1"/>
  <c r="N60" i="33"/>
  <c r="U60" i="33" s="1"/>
  <c r="N61" i="33"/>
  <c r="U61" i="33" s="1"/>
  <c r="N62" i="33"/>
  <c r="U62" i="33" s="1"/>
  <c r="N63" i="33"/>
  <c r="U63" i="33" s="1"/>
  <c r="N64" i="33"/>
  <c r="U64" i="33" s="1"/>
  <c r="N65" i="33"/>
  <c r="U65" i="33" s="1"/>
  <c r="N66" i="33"/>
  <c r="U66" i="33" s="1"/>
  <c r="N67" i="33"/>
  <c r="U67" i="33" s="1"/>
  <c r="N68" i="33"/>
  <c r="U68" i="33" s="1"/>
  <c r="N69" i="33"/>
  <c r="U69" i="33" s="1"/>
  <c r="N70" i="33"/>
  <c r="U70" i="33" s="1"/>
  <c r="N71" i="33"/>
  <c r="U71" i="33" s="1"/>
  <c r="N72" i="33"/>
  <c r="U72" i="33" s="1"/>
  <c r="N73" i="33"/>
  <c r="U73" i="33" s="1"/>
  <c r="N74" i="33"/>
  <c r="U74" i="33" s="1"/>
  <c r="N75" i="33"/>
  <c r="U75" i="33" s="1"/>
  <c r="N76" i="33"/>
  <c r="U76" i="33" s="1"/>
  <c r="N77" i="33"/>
  <c r="U77" i="33" s="1"/>
  <c r="N78" i="33"/>
  <c r="U78" i="33" s="1"/>
  <c r="N79" i="33"/>
  <c r="U79" i="33" s="1"/>
  <c r="N80" i="33"/>
  <c r="U80" i="33" s="1"/>
  <c r="N81" i="33"/>
  <c r="U81" i="33" s="1"/>
  <c r="N82" i="33"/>
  <c r="U82" i="33" s="1"/>
  <c r="N83" i="33"/>
  <c r="U83" i="33" s="1"/>
  <c r="N84" i="33"/>
  <c r="U84" i="33" s="1"/>
  <c r="N85" i="33"/>
  <c r="U85" i="33" s="1"/>
  <c r="N86" i="33"/>
  <c r="U86" i="33" s="1"/>
  <c r="N87" i="33"/>
  <c r="U87" i="33" s="1"/>
  <c r="N88" i="33"/>
  <c r="U88" i="33" s="1"/>
  <c r="N89" i="33"/>
  <c r="U89" i="33" s="1"/>
  <c r="N90" i="33"/>
  <c r="U90" i="33" s="1"/>
  <c r="N91" i="33"/>
  <c r="U91" i="33" s="1"/>
  <c r="N92" i="33"/>
  <c r="U92" i="33" s="1"/>
  <c r="N93" i="33"/>
  <c r="U93" i="33" s="1"/>
  <c r="N94" i="33"/>
  <c r="U94" i="33" s="1"/>
  <c r="N95" i="33"/>
  <c r="U95" i="33" s="1"/>
  <c r="N96" i="33"/>
  <c r="U96" i="33" s="1"/>
  <c r="N97" i="33"/>
  <c r="U97" i="33" s="1"/>
  <c r="N98" i="33"/>
  <c r="U98" i="33" s="1"/>
  <c r="N99" i="33"/>
  <c r="U99" i="33" s="1"/>
  <c r="N100" i="33"/>
  <c r="U100" i="33" s="1"/>
  <c r="N101" i="33"/>
  <c r="U101" i="33" s="1"/>
  <c r="N102" i="33"/>
  <c r="U102" i="33" s="1"/>
  <c r="N103" i="33"/>
  <c r="U103" i="33" s="1"/>
  <c r="N104" i="33"/>
  <c r="U104" i="33" s="1"/>
  <c r="N105" i="33"/>
  <c r="U105" i="33" s="1"/>
  <c r="N106" i="33"/>
  <c r="U106" i="33" s="1"/>
  <c r="N107" i="33"/>
  <c r="U107" i="33" s="1"/>
  <c r="N108" i="33"/>
  <c r="U108" i="33" s="1"/>
  <c r="N109" i="33"/>
  <c r="U109" i="33" s="1"/>
  <c r="N110" i="33"/>
  <c r="U110" i="33" s="1"/>
  <c r="N111" i="33"/>
  <c r="U111" i="33" s="1"/>
  <c r="N112" i="33"/>
  <c r="U112" i="33" s="1"/>
  <c r="N113" i="33"/>
  <c r="U113" i="33" s="1"/>
  <c r="N114" i="33"/>
  <c r="U114" i="33" s="1"/>
  <c r="N115" i="33"/>
  <c r="U115" i="33" s="1"/>
  <c r="N116" i="33"/>
  <c r="U116" i="33" s="1"/>
  <c r="N117" i="33"/>
  <c r="U117" i="33" s="1"/>
  <c r="N118" i="33"/>
  <c r="U118" i="33" s="1"/>
  <c r="N119" i="33"/>
  <c r="U119" i="33" s="1"/>
  <c r="N120" i="33"/>
  <c r="U120" i="33" s="1"/>
  <c r="N121" i="33"/>
  <c r="U121" i="33" s="1"/>
  <c r="N122" i="33"/>
  <c r="U122" i="33" s="1"/>
  <c r="N123" i="33"/>
  <c r="U123" i="33" s="1"/>
  <c r="N124" i="33"/>
  <c r="U124" i="33" s="1"/>
  <c r="N125" i="33"/>
  <c r="U125" i="33" s="1"/>
  <c r="N126" i="33"/>
  <c r="U126" i="33" s="1"/>
  <c r="N127" i="33"/>
  <c r="U127" i="33" s="1"/>
  <c r="N128" i="33"/>
  <c r="U128" i="33" s="1"/>
  <c r="N129" i="33"/>
  <c r="U129" i="33" s="1"/>
  <c r="N130" i="33"/>
  <c r="U130" i="33" s="1"/>
  <c r="N131" i="33"/>
  <c r="U131" i="33" s="1"/>
  <c r="N132" i="33"/>
  <c r="U132" i="33" s="1"/>
  <c r="N133" i="33"/>
  <c r="U133" i="33" s="1"/>
  <c r="N134" i="33"/>
  <c r="U134" i="33" s="1"/>
  <c r="N135" i="33"/>
  <c r="U135" i="33" s="1"/>
  <c r="N136" i="33"/>
  <c r="U136" i="33" s="1"/>
  <c r="N137" i="33"/>
  <c r="U137" i="33" s="1"/>
  <c r="N138" i="33"/>
  <c r="U138" i="33" s="1"/>
  <c r="N139" i="33"/>
  <c r="U139" i="33" s="1"/>
  <c r="N140" i="33"/>
  <c r="U140" i="33" s="1"/>
  <c r="N141" i="33"/>
  <c r="U141" i="33" s="1"/>
  <c r="N142" i="33"/>
  <c r="U142" i="33" s="1"/>
  <c r="N143" i="33"/>
  <c r="U143" i="33" s="1"/>
  <c r="N144" i="33"/>
  <c r="U144" i="33" s="1"/>
  <c r="N145" i="33"/>
  <c r="U145" i="33" s="1"/>
  <c r="N146" i="33"/>
  <c r="U146" i="33" s="1"/>
  <c r="N147" i="33"/>
  <c r="U147" i="33" s="1"/>
  <c r="N148" i="33"/>
  <c r="U148" i="33" s="1"/>
  <c r="N149" i="33"/>
  <c r="U149" i="33" s="1"/>
  <c r="N150" i="33"/>
  <c r="U150" i="33" s="1"/>
  <c r="N151" i="33"/>
  <c r="U151" i="33" s="1"/>
  <c r="N152" i="33"/>
  <c r="U152" i="33" s="1"/>
  <c r="N153" i="33"/>
  <c r="U153" i="33" s="1"/>
  <c r="N154" i="33"/>
  <c r="U154" i="33" s="1"/>
  <c r="N155" i="33"/>
  <c r="U155" i="33" s="1"/>
  <c r="N156" i="33"/>
  <c r="U156" i="33" s="1"/>
  <c r="N157" i="33"/>
  <c r="U157" i="33" s="1"/>
  <c r="N158" i="33"/>
  <c r="U158" i="33" s="1"/>
  <c r="N159" i="33"/>
  <c r="U159" i="33" s="1"/>
  <c r="N160" i="33"/>
  <c r="U160" i="33" s="1"/>
  <c r="N161" i="33"/>
  <c r="U161" i="33" s="1"/>
  <c r="N162" i="33"/>
  <c r="U162" i="33" s="1"/>
  <c r="N163" i="33"/>
  <c r="U163" i="33" s="1"/>
  <c r="N164" i="33"/>
  <c r="U164" i="33" s="1"/>
  <c r="N165" i="33"/>
  <c r="U165" i="33" s="1"/>
  <c r="N166" i="33"/>
  <c r="U166" i="33" s="1"/>
  <c r="N167" i="33"/>
  <c r="U167" i="33" s="1"/>
  <c r="N168" i="33"/>
  <c r="U168" i="33" s="1"/>
  <c r="N169" i="33"/>
  <c r="U169" i="33" s="1"/>
  <c r="N170" i="33"/>
  <c r="U170" i="33" s="1"/>
  <c r="N171" i="33"/>
  <c r="U171" i="33" s="1"/>
  <c r="N172" i="33"/>
  <c r="U172" i="33" s="1"/>
  <c r="N173" i="33"/>
  <c r="U173" i="33" s="1"/>
  <c r="N174" i="33"/>
  <c r="U174" i="33" s="1"/>
  <c r="N175" i="33"/>
  <c r="U175" i="33" s="1"/>
  <c r="N176" i="33"/>
  <c r="U176" i="33" s="1"/>
  <c r="N177" i="33"/>
  <c r="U177" i="33" s="1"/>
  <c r="N178" i="33"/>
  <c r="U178" i="33" s="1"/>
  <c r="N179" i="33"/>
  <c r="U179" i="33" s="1"/>
  <c r="N180" i="33"/>
  <c r="U180" i="33" s="1"/>
  <c r="N181" i="33"/>
  <c r="U181" i="33" s="1"/>
  <c r="N182" i="33"/>
  <c r="U182" i="33" s="1"/>
  <c r="N183" i="33"/>
  <c r="U183" i="33" s="1"/>
  <c r="N184" i="33"/>
  <c r="U184" i="33" s="1"/>
  <c r="N185" i="33"/>
  <c r="U185" i="33" s="1"/>
  <c r="N186" i="33"/>
  <c r="U186" i="33" s="1"/>
  <c r="N187" i="33"/>
  <c r="U187" i="33" s="1"/>
  <c r="N188" i="33"/>
  <c r="U188" i="33" s="1"/>
  <c r="N189" i="33"/>
  <c r="U189" i="33" s="1"/>
  <c r="N190" i="33"/>
  <c r="U190" i="33" s="1"/>
  <c r="N191" i="33"/>
  <c r="U191" i="33" s="1"/>
  <c r="N192" i="33"/>
  <c r="U192" i="33" s="1"/>
  <c r="N193" i="33"/>
  <c r="U193" i="33" s="1"/>
  <c r="N194" i="33"/>
  <c r="U194" i="33" s="1"/>
  <c r="N195" i="33"/>
  <c r="U195" i="33" s="1"/>
  <c r="N196" i="33"/>
  <c r="U196" i="33" s="1"/>
  <c r="N197" i="33"/>
  <c r="U197" i="33" s="1"/>
  <c r="N198" i="33"/>
  <c r="U198" i="33" s="1"/>
  <c r="N199" i="33"/>
  <c r="U199" i="33" s="1"/>
  <c r="N200" i="33"/>
  <c r="U200" i="33" s="1"/>
  <c r="N201" i="33"/>
  <c r="U201" i="33" s="1"/>
  <c r="N2" i="33"/>
  <c r="U2" i="33" s="1"/>
  <c r="M3" i="33"/>
  <c r="T3" i="33" s="1"/>
  <c r="M4" i="33"/>
  <c r="T4" i="33" s="1"/>
  <c r="M5" i="33"/>
  <c r="T5" i="33" s="1"/>
  <c r="M6" i="33"/>
  <c r="T6" i="33" s="1"/>
  <c r="M7" i="33"/>
  <c r="T7" i="33" s="1"/>
  <c r="M8" i="33"/>
  <c r="T8" i="33" s="1"/>
  <c r="M9" i="33"/>
  <c r="T9" i="33" s="1"/>
  <c r="M10" i="33"/>
  <c r="T10" i="33" s="1"/>
  <c r="M11" i="33"/>
  <c r="T11" i="33" s="1"/>
  <c r="M12" i="33"/>
  <c r="T12" i="33" s="1"/>
  <c r="M13" i="33"/>
  <c r="T13" i="33" s="1"/>
  <c r="M14" i="33"/>
  <c r="T14" i="33" s="1"/>
  <c r="M15" i="33"/>
  <c r="T15" i="33" s="1"/>
  <c r="M16" i="33"/>
  <c r="T16" i="33" s="1"/>
  <c r="M17" i="33"/>
  <c r="T17" i="33" s="1"/>
  <c r="M18" i="33"/>
  <c r="T18" i="33" s="1"/>
  <c r="M19" i="33"/>
  <c r="T19" i="33" s="1"/>
  <c r="M20" i="33"/>
  <c r="T20" i="33" s="1"/>
  <c r="M21" i="33"/>
  <c r="T21" i="33" s="1"/>
  <c r="M22" i="33"/>
  <c r="T22" i="33" s="1"/>
  <c r="M23" i="33"/>
  <c r="T23" i="33" s="1"/>
  <c r="M24" i="33"/>
  <c r="T24" i="33" s="1"/>
  <c r="M25" i="33"/>
  <c r="T25" i="33" s="1"/>
  <c r="M26" i="33"/>
  <c r="T26" i="33" s="1"/>
  <c r="M27" i="33"/>
  <c r="T27" i="33" s="1"/>
  <c r="M28" i="33"/>
  <c r="T28" i="33" s="1"/>
  <c r="M29" i="33"/>
  <c r="T29" i="33" s="1"/>
  <c r="M30" i="33"/>
  <c r="T30" i="33" s="1"/>
  <c r="M31" i="33"/>
  <c r="T31" i="33" s="1"/>
  <c r="M32" i="33"/>
  <c r="T32" i="33" s="1"/>
  <c r="M33" i="33"/>
  <c r="T33" i="33" s="1"/>
  <c r="M34" i="33"/>
  <c r="T34" i="33" s="1"/>
  <c r="M35" i="33"/>
  <c r="T35" i="33" s="1"/>
  <c r="M36" i="33"/>
  <c r="T36" i="33" s="1"/>
  <c r="M37" i="33"/>
  <c r="T37" i="33" s="1"/>
  <c r="M38" i="33"/>
  <c r="T38" i="33" s="1"/>
  <c r="M39" i="33"/>
  <c r="T39" i="33" s="1"/>
  <c r="M40" i="33"/>
  <c r="T40" i="33" s="1"/>
  <c r="M41" i="33"/>
  <c r="T41" i="33" s="1"/>
  <c r="M42" i="33"/>
  <c r="T42" i="33" s="1"/>
  <c r="M43" i="33"/>
  <c r="T43" i="33" s="1"/>
  <c r="M44" i="33"/>
  <c r="T44" i="33" s="1"/>
  <c r="M45" i="33"/>
  <c r="T45" i="33" s="1"/>
  <c r="M46" i="33"/>
  <c r="T46" i="33" s="1"/>
  <c r="M47" i="33"/>
  <c r="T47" i="33" s="1"/>
  <c r="M48" i="33"/>
  <c r="T48" i="33" s="1"/>
  <c r="M49" i="33"/>
  <c r="T49" i="33" s="1"/>
  <c r="M50" i="33"/>
  <c r="T50" i="33" s="1"/>
  <c r="M51" i="33"/>
  <c r="T51" i="33" s="1"/>
  <c r="M52" i="33"/>
  <c r="T52" i="33" s="1"/>
  <c r="M53" i="33"/>
  <c r="T53" i="33" s="1"/>
  <c r="M54" i="33"/>
  <c r="T54" i="33" s="1"/>
  <c r="M55" i="33"/>
  <c r="T55" i="33" s="1"/>
  <c r="M56" i="33"/>
  <c r="T56" i="33" s="1"/>
  <c r="M57" i="33"/>
  <c r="T57" i="33" s="1"/>
  <c r="M58" i="33"/>
  <c r="T58" i="33" s="1"/>
  <c r="M59" i="33"/>
  <c r="T59" i="33" s="1"/>
  <c r="M60" i="33"/>
  <c r="T60" i="33" s="1"/>
  <c r="M61" i="33"/>
  <c r="T61" i="33" s="1"/>
  <c r="M62" i="33"/>
  <c r="T62" i="33" s="1"/>
  <c r="M63" i="33"/>
  <c r="T63" i="33" s="1"/>
  <c r="M64" i="33"/>
  <c r="T64" i="33" s="1"/>
  <c r="M65" i="33"/>
  <c r="T65" i="33" s="1"/>
  <c r="M66" i="33"/>
  <c r="T66" i="33" s="1"/>
  <c r="M67" i="33"/>
  <c r="T67" i="33" s="1"/>
  <c r="M68" i="33"/>
  <c r="T68" i="33" s="1"/>
  <c r="M69" i="33"/>
  <c r="T69" i="33" s="1"/>
  <c r="M70" i="33"/>
  <c r="T70" i="33" s="1"/>
  <c r="M71" i="33"/>
  <c r="T71" i="33" s="1"/>
  <c r="M72" i="33"/>
  <c r="T72" i="33" s="1"/>
  <c r="M73" i="33"/>
  <c r="T73" i="33" s="1"/>
  <c r="M74" i="33"/>
  <c r="T74" i="33" s="1"/>
  <c r="M75" i="33"/>
  <c r="T75" i="33" s="1"/>
  <c r="M76" i="33"/>
  <c r="T76" i="33" s="1"/>
  <c r="M77" i="33"/>
  <c r="T77" i="33" s="1"/>
  <c r="M78" i="33"/>
  <c r="T78" i="33" s="1"/>
  <c r="M79" i="33"/>
  <c r="T79" i="33" s="1"/>
  <c r="M80" i="33"/>
  <c r="T80" i="33" s="1"/>
  <c r="M81" i="33"/>
  <c r="T81" i="33" s="1"/>
  <c r="M82" i="33"/>
  <c r="T82" i="33" s="1"/>
  <c r="M83" i="33"/>
  <c r="T83" i="33" s="1"/>
  <c r="M84" i="33"/>
  <c r="T84" i="33" s="1"/>
  <c r="M85" i="33"/>
  <c r="T85" i="33" s="1"/>
  <c r="M86" i="33"/>
  <c r="T86" i="33" s="1"/>
  <c r="M87" i="33"/>
  <c r="T87" i="33" s="1"/>
  <c r="M88" i="33"/>
  <c r="T88" i="33" s="1"/>
  <c r="M89" i="33"/>
  <c r="T89" i="33" s="1"/>
  <c r="M90" i="33"/>
  <c r="T90" i="33" s="1"/>
  <c r="M91" i="33"/>
  <c r="T91" i="33" s="1"/>
  <c r="M92" i="33"/>
  <c r="T92" i="33" s="1"/>
  <c r="M93" i="33"/>
  <c r="T93" i="33" s="1"/>
  <c r="M94" i="33"/>
  <c r="T94" i="33" s="1"/>
  <c r="M95" i="33"/>
  <c r="T95" i="33" s="1"/>
  <c r="M96" i="33"/>
  <c r="T96" i="33" s="1"/>
  <c r="M97" i="33"/>
  <c r="T97" i="33" s="1"/>
  <c r="M98" i="33"/>
  <c r="T98" i="33" s="1"/>
  <c r="M99" i="33"/>
  <c r="T99" i="33" s="1"/>
  <c r="M100" i="33"/>
  <c r="T100" i="33" s="1"/>
  <c r="M101" i="33"/>
  <c r="T101" i="33" s="1"/>
  <c r="M102" i="33"/>
  <c r="T102" i="33" s="1"/>
  <c r="M103" i="33"/>
  <c r="T103" i="33" s="1"/>
  <c r="M104" i="33"/>
  <c r="T104" i="33" s="1"/>
  <c r="M105" i="33"/>
  <c r="T105" i="33" s="1"/>
  <c r="M106" i="33"/>
  <c r="T106" i="33" s="1"/>
  <c r="M107" i="33"/>
  <c r="T107" i="33" s="1"/>
  <c r="M108" i="33"/>
  <c r="T108" i="33" s="1"/>
  <c r="M109" i="33"/>
  <c r="T109" i="33" s="1"/>
  <c r="M110" i="33"/>
  <c r="T110" i="33" s="1"/>
  <c r="M111" i="33"/>
  <c r="T111" i="33" s="1"/>
  <c r="M112" i="33"/>
  <c r="T112" i="33" s="1"/>
  <c r="M113" i="33"/>
  <c r="T113" i="33" s="1"/>
  <c r="M114" i="33"/>
  <c r="T114" i="33" s="1"/>
  <c r="M115" i="33"/>
  <c r="T115" i="33" s="1"/>
  <c r="M116" i="33"/>
  <c r="T116" i="33" s="1"/>
  <c r="M117" i="33"/>
  <c r="T117" i="33" s="1"/>
  <c r="M118" i="33"/>
  <c r="T118" i="33" s="1"/>
  <c r="M119" i="33"/>
  <c r="T119" i="33" s="1"/>
  <c r="M120" i="33"/>
  <c r="T120" i="33" s="1"/>
  <c r="M121" i="33"/>
  <c r="T121" i="33" s="1"/>
  <c r="M122" i="33"/>
  <c r="T122" i="33" s="1"/>
  <c r="M123" i="33"/>
  <c r="T123" i="33" s="1"/>
  <c r="M124" i="33"/>
  <c r="T124" i="33" s="1"/>
  <c r="M125" i="33"/>
  <c r="T125" i="33" s="1"/>
  <c r="M126" i="33"/>
  <c r="T126" i="33" s="1"/>
  <c r="M127" i="33"/>
  <c r="T127" i="33" s="1"/>
  <c r="M128" i="33"/>
  <c r="T128" i="33" s="1"/>
  <c r="M129" i="33"/>
  <c r="T129" i="33" s="1"/>
  <c r="M130" i="33"/>
  <c r="T130" i="33" s="1"/>
  <c r="M131" i="33"/>
  <c r="T131" i="33" s="1"/>
  <c r="M132" i="33"/>
  <c r="T132" i="33" s="1"/>
  <c r="M133" i="33"/>
  <c r="T133" i="33" s="1"/>
  <c r="M134" i="33"/>
  <c r="T134" i="33" s="1"/>
  <c r="M135" i="33"/>
  <c r="T135" i="33" s="1"/>
  <c r="M136" i="33"/>
  <c r="T136" i="33" s="1"/>
  <c r="M137" i="33"/>
  <c r="T137" i="33" s="1"/>
  <c r="M138" i="33"/>
  <c r="T138" i="33" s="1"/>
  <c r="M139" i="33"/>
  <c r="T139" i="33" s="1"/>
  <c r="M140" i="33"/>
  <c r="T140" i="33" s="1"/>
  <c r="M141" i="33"/>
  <c r="T141" i="33" s="1"/>
  <c r="M142" i="33"/>
  <c r="T142" i="33" s="1"/>
  <c r="M143" i="33"/>
  <c r="T143" i="33" s="1"/>
  <c r="M144" i="33"/>
  <c r="T144" i="33" s="1"/>
  <c r="M145" i="33"/>
  <c r="T145" i="33" s="1"/>
  <c r="M146" i="33"/>
  <c r="T146" i="33" s="1"/>
  <c r="M147" i="33"/>
  <c r="T147" i="33" s="1"/>
  <c r="M148" i="33"/>
  <c r="T148" i="33" s="1"/>
  <c r="M149" i="33"/>
  <c r="T149" i="33" s="1"/>
  <c r="M150" i="33"/>
  <c r="T150" i="33" s="1"/>
  <c r="M151" i="33"/>
  <c r="T151" i="33" s="1"/>
  <c r="M152" i="33"/>
  <c r="T152" i="33" s="1"/>
  <c r="M153" i="33"/>
  <c r="T153" i="33" s="1"/>
  <c r="M154" i="33"/>
  <c r="T154" i="33" s="1"/>
  <c r="M155" i="33"/>
  <c r="T155" i="33" s="1"/>
  <c r="M156" i="33"/>
  <c r="T156" i="33" s="1"/>
  <c r="M157" i="33"/>
  <c r="T157" i="33" s="1"/>
  <c r="M158" i="33"/>
  <c r="T158" i="33" s="1"/>
  <c r="M159" i="33"/>
  <c r="T159" i="33" s="1"/>
  <c r="M160" i="33"/>
  <c r="T160" i="33" s="1"/>
  <c r="M161" i="33"/>
  <c r="T161" i="33" s="1"/>
  <c r="M162" i="33"/>
  <c r="T162" i="33" s="1"/>
  <c r="M163" i="33"/>
  <c r="T163" i="33" s="1"/>
  <c r="M164" i="33"/>
  <c r="T164" i="33" s="1"/>
  <c r="M165" i="33"/>
  <c r="T165" i="33" s="1"/>
  <c r="M166" i="33"/>
  <c r="T166" i="33" s="1"/>
  <c r="M167" i="33"/>
  <c r="T167" i="33" s="1"/>
  <c r="M168" i="33"/>
  <c r="T168" i="33" s="1"/>
  <c r="M169" i="33"/>
  <c r="T169" i="33" s="1"/>
  <c r="M170" i="33"/>
  <c r="T170" i="33" s="1"/>
  <c r="M171" i="33"/>
  <c r="T171" i="33" s="1"/>
  <c r="M172" i="33"/>
  <c r="T172" i="33" s="1"/>
  <c r="M173" i="33"/>
  <c r="T173" i="33" s="1"/>
  <c r="M174" i="33"/>
  <c r="T174" i="33" s="1"/>
  <c r="M175" i="33"/>
  <c r="T175" i="33" s="1"/>
  <c r="M176" i="33"/>
  <c r="T176" i="33" s="1"/>
  <c r="M177" i="33"/>
  <c r="T177" i="33" s="1"/>
  <c r="M178" i="33"/>
  <c r="T178" i="33" s="1"/>
  <c r="M179" i="33"/>
  <c r="T179" i="33" s="1"/>
  <c r="M180" i="33"/>
  <c r="T180" i="33" s="1"/>
  <c r="M181" i="33"/>
  <c r="T181" i="33" s="1"/>
  <c r="M182" i="33"/>
  <c r="T182" i="33" s="1"/>
  <c r="M183" i="33"/>
  <c r="T183" i="33" s="1"/>
  <c r="M184" i="33"/>
  <c r="T184" i="33" s="1"/>
  <c r="M185" i="33"/>
  <c r="T185" i="33" s="1"/>
  <c r="M186" i="33"/>
  <c r="T186" i="33" s="1"/>
  <c r="M187" i="33"/>
  <c r="T187" i="33" s="1"/>
  <c r="M188" i="33"/>
  <c r="T188" i="33" s="1"/>
  <c r="M189" i="33"/>
  <c r="T189" i="33" s="1"/>
  <c r="M190" i="33"/>
  <c r="T190" i="33" s="1"/>
  <c r="M191" i="33"/>
  <c r="T191" i="33" s="1"/>
  <c r="M192" i="33"/>
  <c r="T192" i="33" s="1"/>
  <c r="M193" i="33"/>
  <c r="T193" i="33" s="1"/>
  <c r="M194" i="33"/>
  <c r="T194" i="33" s="1"/>
  <c r="M195" i="33"/>
  <c r="T195" i="33" s="1"/>
  <c r="M196" i="33"/>
  <c r="T196" i="33" s="1"/>
  <c r="M197" i="33"/>
  <c r="T197" i="33" s="1"/>
  <c r="M198" i="33"/>
  <c r="T198" i="33" s="1"/>
  <c r="M199" i="33"/>
  <c r="T199" i="33" s="1"/>
  <c r="M200" i="33"/>
  <c r="T200" i="33" s="1"/>
  <c r="M201" i="33"/>
  <c r="T201" i="33" s="1"/>
  <c r="M2" i="33"/>
  <c r="T2" i="33" s="1"/>
  <c r="L3" i="33"/>
  <c r="L4" i="33"/>
  <c r="L5" i="33"/>
  <c r="L6" i="33"/>
  <c r="L7" i="33"/>
  <c r="L8" i="33"/>
  <c r="L9" i="33"/>
  <c r="L10" i="33"/>
  <c r="L11" i="33"/>
  <c r="L12" i="33"/>
  <c r="L13" i="33"/>
  <c r="L14" i="33"/>
  <c r="L15" i="33"/>
  <c r="L16" i="33"/>
  <c r="L17" i="33"/>
  <c r="L18" i="33"/>
  <c r="L19" i="33"/>
  <c r="L20" i="33"/>
  <c r="L21" i="33"/>
  <c r="L22" i="33"/>
  <c r="L23" i="33"/>
  <c r="L24" i="33"/>
  <c r="L25" i="33"/>
  <c r="L26" i="33"/>
  <c r="L27" i="33"/>
  <c r="L28" i="33"/>
  <c r="L29" i="33"/>
  <c r="L30" i="33"/>
  <c r="L31" i="33"/>
  <c r="L32" i="33"/>
  <c r="L33" i="33"/>
  <c r="L34" i="33"/>
  <c r="L35" i="33"/>
  <c r="L36" i="33"/>
  <c r="L37" i="33"/>
  <c r="L38" i="33"/>
  <c r="L39" i="33"/>
  <c r="L40" i="33"/>
  <c r="L41" i="33"/>
  <c r="L42" i="33"/>
  <c r="L43" i="33"/>
  <c r="L44" i="33"/>
  <c r="L45" i="33"/>
  <c r="L46" i="33"/>
  <c r="L47" i="33"/>
  <c r="L48" i="33"/>
  <c r="L49" i="33"/>
  <c r="L50" i="33"/>
  <c r="L51" i="33"/>
  <c r="L52" i="33"/>
  <c r="L53" i="33"/>
  <c r="L54" i="33"/>
  <c r="L55" i="33"/>
  <c r="L56" i="33"/>
  <c r="L57" i="33"/>
  <c r="L58" i="33"/>
  <c r="L59" i="33"/>
  <c r="L60" i="33"/>
  <c r="L61" i="33"/>
  <c r="L62" i="33"/>
  <c r="L63" i="33"/>
  <c r="L64" i="33"/>
  <c r="L65" i="33"/>
  <c r="L66" i="33"/>
  <c r="L67" i="33"/>
  <c r="L68" i="33"/>
  <c r="L69" i="33"/>
  <c r="L70" i="33"/>
  <c r="L71" i="33"/>
  <c r="L72" i="33"/>
  <c r="L73" i="33"/>
  <c r="L74" i="33"/>
  <c r="L75" i="33"/>
  <c r="L76" i="33"/>
  <c r="L77" i="33"/>
  <c r="L78" i="33"/>
  <c r="L79" i="33"/>
  <c r="L80" i="33"/>
  <c r="L81" i="33"/>
  <c r="L82" i="33"/>
  <c r="L83" i="33"/>
  <c r="L84" i="33"/>
  <c r="L85" i="33"/>
  <c r="L86" i="33"/>
  <c r="L87" i="33"/>
  <c r="L88" i="33"/>
  <c r="L89" i="33"/>
  <c r="L90" i="33"/>
  <c r="L91" i="33"/>
  <c r="L92" i="33"/>
  <c r="L93" i="33"/>
  <c r="L94" i="33"/>
  <c r="L95" i="33"/>
  <c r="L96" i="33"/>
  <c r="L97" i="33"/>
  <c r="L98" i="33"/>
  <c r="L99" i="33"/>
  <c r="L100" i="33"/>
  <c r="L101" i="33"/>
  <c r="L102" i="33"/>
  <c r="L103" i="33"/>
  <c r="L104" i="33"/>
  <c r="L105" i="33"/>
  <c r="L106" i="33"/>
  <c r="L107" i="33"/>
  <c r="L108" i="33"/>
  <c r="L109" i="33"/>
  <c r="L110" i="33"/>
  <c r="L111" i="33"/>
  <c r="L112" i="33"/>
  <c r="L113" i="33"/>
  <c r="L114" i="33"/>
  <c r="L115" i="33"/>
  <c r="L116" i="33"/>
  <c r="L117" i="33"/>
  <c r="L118" i="33"/>
  <c r="L119" i="33"/>
  <c r="L120" i="33"/>
  <c r="L121" i="33"/>
  <c r="L122" i="33"/>
  <c r="L123" i="33"/>
  <c r="L124" i="33"/>
  <c r="L125" i="33"/>
  <c r="L126" i="33"/>
  <c r="L127" i="33"/>
  <c r="L128" i="33"/>
  <c r="L129" i="33"/>
  <c r="L130" i="33"/>
  <c r="L131" i="33"/>
  <c r="L132" i="33"/>
  <c r="L133" i="33"/>
  <c r="L134" i="33"/>
  <c r="L135" i="33"/>
  <c r="L136" i="33"/>
  <c r="L137" i="33"/>
  <c r="L138" i="33"/>
  <c r="L139" i="33"/>
  <c r="L140" i="33"/>
  <c r="L141" i="33"/>
  <c r="L142" i="33"/>
  <c r="L143" i="33"/>
  <c r="L144" i="33"/>
  <c r="L145" i="33"/>
  <c r="L146" i="33"/>
  <c r="L147" i="33"/>
  <c r="L148" i="33"/>
  <c r="L149" i="33"/>
  <c r="L150" i="33"/>
  <c r="L151" i="33"/>
  <c r="L152" i="33"/>
  <c r="L153" i="33"/>
  <c r="L154" i="33"/>
  <c r="L155" i="33"/>
  <c r="L156" i="33"/>
  <c r="L157" i="33"/>
  <c r="L158" i="33"/>
  <c r="L159" i="33"/>
  <c r="L160" i="33"/>
  <c r="L161" i="33"/>
  <c r="L162" i="33"/>
  <c r="L163" i="33"/>
  <c r="L164" i="33"/>
  <c r="L165" i="33"/>
  <c r="L166" i="33"/>
  <c r="L167" i="33"/>
  <c r="L168" i="33"/>
  <c r="L169" i="33"/>
  <c r="L170" i="33"/>
  <c r="L171" i="33"/>
  <c r="L172" i="33"/>
  <c r="L173" i="33"/>
  <c r="L174" i="33"/>
  <c r="L175" i="33"/>
  <c r="L176" i="33"/>
  <c r="L177" i="33"/>
  <c r="L178" i="33"/>
  <c r="L179" i="33"/>
  <c r="L180" i="33"/>
  <c r="L181" i="33"/>
  <c r="L182" i="33"/>
  <c r="L183" i="33"/>
  <c r="L184" i="33"/>
  <c r="L185" i="33"/>
  <c r="L186" i="33"/>
  <c r="L187" i="33"/>
  <c r="L188" i="33"/>
  <c r="L189" i="33"/>
  <c r="L190" i="33"/>
  <c r="L191" i="33"/>
  <c r="L192" i="33"/>
  <c r="L193" i="33"/>
  <c r="L194" i="33"/>
  <c r="L195" i="33"/>
  <c r="L196" i="33"/>
  <c r="L197" i="33"/>
  <c r="L198" i="33"/>
  <c r="L199" i="33"/>
  <c r="L200" i="33"/>
  <c r="L201" i="33"/>
  <c r="L2" i="33"/>
  <c r="K3" i="33"/>
  <c r="K4" i="33"/>
  <c r="K5" i="33"/>
  <c r="K6" i="33"/>
  <c r="K7" i="33"/>
  <c r="K8" i="33"/>
  <c r="K9" i="33"/>
  <c r="K10" i="33"/>
  <c r="K11" i="33"/>
  <c r="K12" i="33"/>
  <c r="K13" i="33"/>
  <c r="K14" i="33"/>
  <c r="K15" i="33"/>
  <c r="K16" i="33"/>
  <c r="K17" i="33"/>
  <c r="K18" i="33"/>
  <c r="K19" i="33"/>
  <c r="K20" i="33"/>
  <c r="K21" i="33"/>
  <c r="K22" i="33"/>
  <c r="K23" i="33"/>
  <c r="K24" i="33"/>
  <c r="K25" i="33"/>
  <c r="K26" i="33"/>
  <c r="K27" i="33"/>
  <c r="K28" i="33"/>
  <c r="K29" i="33"/>
  <c r="K30" i="33"/>
  <c r="K31" i="33"/>
  <c r="K32" i="33"/>
  <c r="K33" i="33"/>
  <c r="K34" i="33"/>
  <c r="K35" i="33"/>
  <c r="K36" i="33"/>
  <c r="K37" i="33"/>
  <c r="K38" i="33"/>
  <c r="K39" i="33"/>
  <c r="K40" i="33"/>
  <c r="K41" i="33"/>
  <c r="K42" i="33"/>
  <c r="K43" i="33"/>
  <c r="K44" i="33"/>
  <c r="K45" i="33"/>
  <c r="K46" i="33"/>
  <c r="K47" i="33"/>
  <c r="K48" i="33"/>
  <c r="K49" i="33"/>
  <c r="K50" i="33"/>
  <c r="K51" i="33"/>
  <c r="K52" i="33"/>
  <c r="K53" i="33"/>
  <c r="K54" i="33"/>
  <c r="K55" i="33"/>
  <c r="K56" i="33"/>
  <c r="K57" i="33"/>
  <c r="K58" i="33"/>
  <c r="K59" i="33"/>
  <c r="K60" i="33"/>
  <c r="K61" i="33"/>
  <c r="K62" i="33"/>
  <c r="K63" i="33"/>
  <c r="K64" i="33"/>
  <c r="K65" i="33"/>
  <c r="K66" i="33"/>
  <c r="K67" i="33"/>
  <c r="K68" i="33"/>
  <c r="K69" i="33"/>
  <c r="K70" i="33"/>
  <c r="K71" i="33"/>
  <c r="K72" i="33"/>
  <c r="K73" i="33"/>
  <c r="K74" i="33"/>
  <c r="K75" i="33"/>
  <c r="K76" i="33"/>
  <c r="K77" i="33"/>
  <c r="K78" i="33"/>
  <c r="K79" i="33"/>
  <c r="K80" i="33"/>
  <c r="K81" i="33"/>
  <c r="K82" i="33"/>
  <c r="K83" i="33"/>
  <c r="K84" i="33"/>
  <c r="K85" i="33"/>
  <c r="K86" i="33"/>
  <c r="K87" i="33"/>
  <c r="K88" i="33"/>
  <c r="K89" i="33"/>
  <c r="K90" i="33"/>
  <c r="K91" i="33"/>
  <c r="K92" i="33"/>
  <c r="K93" i="33"/>
  <c r="K94" i="33"/>
  <c r="K95" i="33"/>
  <c r="K96" i="33"/>
  <c r="K97" i="33"/>
  <c r="K98" i="33"/>
  <c r="K99" i="33"/>
  <c r="K100" i="33"/>
  <c r="K101" i="33"/>
  <c r="K102" i="33"/>
  <c r="K103" i="33"/>
  <c r="K104" i="33"/>
  <c r="K105" i="33"/>
  <c r="K106" i="33"/>
  <c r="K107" i="33"/>
  <c r="K108" i="33"/>
  <c r="K109" i="33"/>
  <c r="K110" i="33"/>
  <c r="K111" i="33"/>
  <c r="K112" i="33"/>
  <c r="K113" i="33"/>
  <c r="K114" i="33"/>
  <c r="K115" i="33"/>
  <c r="K116" i="33"/>
  <c r="K117" i="33"/>
  <c r="K118" i="33"/>
  <c r="K119" i="33"/>
  <c r="K120" i="33"/>
  <c r="K121" i="33"/>
  <c r="K122" i="33"/>
  <c r="K123" i="33"/>
  <c r="K124" i="33"/>
  <c r="K125" i="33"/>
  <c r="K126" i="33"/>
  <c r="K127" i="33"/>
  <c r="K128" i="33"/>
  <c r="K129" i="33"/>
  <c r="K130" i="33"/>
  <c r="K131" i="33"/>
  <c r="K132" i="33"/>
  <c r="K133" i="33"/>
  <c r="K134" i="33"/>
  <c r="K135" i="33"/>
  <c r="K136" i="33"/>
  <c r="K137" i="33"/>
  <c r="K138" i="33"/>
  <c r="K139" i="33"/>
  <c r="K140" i="33"/>
  <c r="K141" i="33"/>
  <c r="K142" i="33"/>
  <c r="K143" i="33"/>
  <c r="K144" i="33"/>
  <c r="K145" i="33"/>
  <c r="K146" i="33"/>
  <c r="K147" i="33"/>
  <c r="K148" i="33"/>
  <c r="K149" i="33"/>
  <c r="K150" i="33"/>
  <c r="K151" i="33"/>
  <c r="K152" i="33"/>
  <c r="K153" i="33"/>
  <c r="K154" i="33"/>
  <c r="K155" i="33"/>
  <c r="K156" i="33"/>
  <c r="K157" i="33"/>
  <c r="K158" i="33"/>
  <c r="K159" i="33"/>
  <c r="K160" i="33"/>
  <c r="K161" i="33"/>
  <c r="K162" i="33"/>
  <c r="K163" i="33"/>
  <c r="K164" i="33"/>
  <c r="K165" i="33"/>
  <c r="K166" i="33"/>
  <c r="K167" i="33"/>
  <c r="K168" i="33"/>
  <c r="K169" i="33"/>
  <c r="K170" i="33"/>
  <c r="K171" i="33"/>
  <c r="K172" i="33"/>
  <c r="K173" i="33"/>
  <c r="K174" i="33"/>
  <c r="K175" i="33"/>
  <c r="K176" i="33"/>
  <c r="K177" i="33"/>
  <c r="K178" i="33"/>
  <c r="K179" i="33"/>
  <c r="K180" i="33"/>
  <c r="K181" i="33"/>
  <c r="K182" i="33"/>
  <c r="K183" i="33"/>
  <c r="K184" i="33"/>
  <c r="K185" i="33"/>
  <c r="K186" i="33"/>
  <c r="K187" i="33"/>
  <c r="K188" i="33"/>
  <c r="K189" i="33"/>
  <c r="K190" i="33"/>
  <c r="K191" i="33"/>
  <c r="K192" i="33"/>
  <c r="K193" i="33"/>
  <c r="K194" i="33"/>
  <c r="K195" i="33"/>
  <c r="K196" i="33"/>
  <c r="K197" i="33"/>
  <c r="K198" i="33"/>
  <c r="K199" i="33"/>
  <c r="K200" i="33"/>
  <c r="K201" i="33"/>
  <c r="K2" i="33"/>
  <c r="I3" i="33"/>
  <c r="I4" i="33"/>
  <c r="I5" i="33"/>
  <c r="I6" i="33"/>
  <c r="I7" i="33"/>
  <c r="I8" i="33"/>
  <c r="I9" i="33"/>
  <c r="I10" i="33"/>
  <c r="I11" i="33"/>
  <c r="I12" i="33"/>
  <c r="I13" i="33"/>
  <c r="I14" i="33"/>
  <c r="I15" i="33"/>
  <c r="I16" i="33"/>
  <c r="I17" i="33"/>
  <c r="I18" i="33"/>
  <c r="I19" i="33"/>
  <c r="I20" i="33"/>
  <c r="I21" i="33"/>
  <c r="I22" i="33"/>
  <c r="I23" i="33"/>
  <c r="I24" i="33"/>
  <c r="I25" i="33"/>
  <c r="I26" i="33"/>
  <c r="I27" i="33"/>
  <c r="I28" i="33"/>
  <c r="I29" i="33"/>
  <c r="I30" i="33"/>
  <c r="I31" i="33"/>
  <c r="I32" i="33"/>
  <c r="I33" i="33"/>
  <c r="I34" i="33"/>
  <c r="I35" i="33"/>
  <c r="I36" i="33"/>
  <c r="I37" i="33"/>
  <c r="I38" i="33"/>
  <c r="I39" i="33"/>
  <c r="I40" i="33"/>
  <c r="I41" i="33"/>
  <c r="I42" i="33"/>
  <c r="I43" i="33"/>
  <c r="I44" i="33"/>
  <c r="I45" i="33"/>
  <c r="I46" i="33"/>
  <c r="I47" i="33"/>
  <c r="I48" i="33"/>
  <c r="I49" i="33"/>
  <c r="I50" i="33"/>
  <c r="I51" i="33"/>
  <c r="I52" i="33"/>
  <c r="I53" i="33"/>
  <c r="I54" i="33"/>
  <c r="I55" i="33"/>
  <c r="I56" i="33"/>
  <c r="I57" i="33"/>
  <c r="I58" i="33"/>
  <c r="I59" i="33"/>
  <c r="I60" i="33"/>
  <c r="I61" i="33"/>
  <c r="I62" i="33"/>
  <c r="I63" i="33"/>
  <c r="I64" i="33"/>
  <c r="I65" i="33"/>
  <c r="I66" i="33"/>
  <c r="I67" i="33"/>
  <c r="I68" i="33"/>
  <c r="I69" i="33"/>
  <c r="I70" i="33"/>
  <c r="I71" i="33"/>
  <c r="I72" i="33"/>
  <c r="I73" i="33"/>
  <c r="I74" i="33"/>
  <c r="I75" i="33"/>
  <c r="I76" i="33"/>
  <c r="I77" i="33"/>
  <c r="I78" i="33"/>
  <c r="I79" i="33"/>
  <c r="I80" i="33"/>
  <c r="I81" i="33"/>
  <c r="I82" i="33"/>
  <c r="I83" i="33"/>
  <c r="I84" i="33"/>
  <c r="I85" i="33"/>
  <c r="I86" i="33"/>
  <c r="I87" i="33"/>
  <c r="I88" i="33"/>
  <c r="I89" i="33"/>
  <c r="I90" i="33"/>
  <c r="I91" i="33"/>
  <c r="I92" i="33"/>
  <c r="I93" i="33"/>
  <c r="I94" i="33"/>
  <c r="I95" i="33"/>
  <c r="I96" i="33"/>
  <c r="I97" i="33"/>
  <c r="I98" i="33"/>
  <c r="I99" i="33"/>
  <c r="I100" i="33"/>
  <c r="I101" i="33"/>
  <c r="I102" i="33"/>
  <c r="I103" i="33"/>
  <c r="I104" i="33"/>
  <c r="I105" i="33"/>
  <c r="I106" i="33"/>
  <c r="I107" i="33"/>
  <c r="I108" i="33"/>
  <c r="I109" i="33"/>
  <c r="I110" i="33"/>
  <c r="I111" i="33"/>
  <c r="I112" i="33"/>
  <c r="I113" i="33"/>
  <c r="I114" i="33"/>
  <c r="I115" i="33"/>
  <c r="I116" i="33"/>
  <c r="I117" i="33"/>
  <c r="I118" i="33"/>
  <c r="I119" i="33"/>
  <c r="I120" i="33"/>
  <c r="I121" i="33"/>
  <c r="I122" i="33"/>
  <c r="I123" i="33"/>
  <c r="I124" i="33"/>
  <c r="I125" i="33"/>
  <c r="I126" i="33"/>
  <c r="I127" i="33"/>
  <c r="I128" i="33"/>
  <c r="I129" i="33"/>
  <c r="I130" i="33"/>
  <c r="I131" i="33"/>
  <c r="I132" i="33"/>
  <c r="I133" i="33"/>
  <c r="I134" i="33"/>
  <c r="I135" i="33"/>
  <c r="I136" i="33"/>
  <c r="I137" i="33"/>
  <c r="I138" i="33"/>
  <c r="I139" i="33"/>
  <c r="I140" i="33"/>
  <c r="I141" i="33"/>
  <c r="I142" i="33"/>
  <c r="I143" i="33"/>
  <c r="I144" i="33"/>
  <c r="I145" i="33"/>
  <c r="I146" i="33"/>
  <c r="I147" i="33"/>
  <c r="I148" i="33"/>
  <c r="I149" i="33"/>
  <c r="I150" i="33"/>
  <c r="I151" i="33"/>
  <c r="I152" i="33"/>
  <c r="I153" i="33"/>
  <c r="I154" i="33"/>
  <c r="I155" i="33"/>
  <c r="I156" i="33"/>
  <c r="I157" i="33"/>
  <c r="I158" i="33"/>
  <c r="I159" i="33"/>
  <c r="I160" i="33"/>
  <c r="I161" i="33"/>
  <c r="I162" i="33"/>
  <c r="I163" i="33"/>
  <c r="I164" i="33"/>
  <c r="I165" i="33"/>
  <c r="I166" i="33"/>
  <c r="I167" i="33"/>
  <c r="I168" i="33"/>
  <c r="I169" i="33"/>
  <c r="I170" i="33"/>
  <c r="I171" i="33"/>
  <c r="I172" i="33"/>
  <c r="I173" i="33"/>
  <c r="I174" i="33"/>
  <c r="I175" i="33"/>
  <c r="I176" i="33"/>
  <c r="I177" i="33"/>
  <c r="I178" i="33"/>
  <c r="I179" i="33"/>
  <c r="I180" i="33"/>
  <c r="I181" i="33"/>
  <c r="I182" i="33"/>
  <c r="I183" i="33"/>
  <c r="I184" i="33"/>
  <c r="I185" i="33"/>
  <c r="I186" i="33"/>
  <c r="I187" i="33"/>
  <c r="I188" i="33"/>
  <c r="I189" i="33"/>
  <c r="I190" i="33"/>
  <c r="I191" i="33"/>
  <c r="I192" i="33"/>
  <c r="I193" i="33"/>
  <c r="I194" i="33"/>
  <c r="I195" i="33"/>
  <c r="I196" i="33"/>
  <c r="I197" i="33"/>
  <c r="I198" i="33"/>
  <c r="I199" i="33"/>
  <c r="I200" i="33"/>
  <c r="I201" i="33"/>
  <c r="I2" i="33"/>
  <c r="H2" i="33"/>
  <c r="H3" i="33"/>
  <c r="H4" i="33"/>
  <c r="H5" i="33"/>
  <c r="H6" i="33"/>
  <c r="H7" i="33"/>
  <c r="H8" i="33"/>
  <c r="H9" i="33"/>
  <c r="H10" i="33"/>
  <c r="H11" i="33"/>
  <c r="H12" i="33"/>
  <c r="H13" i="33"/>
  <c r="H14" i="33"/>
  <c r="H15" i="33"/>
  <c r="H16" i="33"/>
  <c r="H17" i="33"/>
  <c r="H18" i="33"/>
  <c r="H19" i="33"/>
  <c r="H20" i="33"/>
  <c r="H21" i="33"/>
  <c r="H22" i="33"/>
  <c r="H23" i="33"/>
  <c r="H24" i="33"/>
  <c r="H25" i="33"/>
  <c r="H26" i="33"/>
  <c r="H27" i="33"/>
  <c r="H28" i="33"/>
  <c r="H29" i="33"/>
  <c r="H30" i="33"/>
  <c r="H31" i="33"/>
  <c r="H32" i="33"/>
  <c r="H33" i="33"/>
  <c r="H34" i="33"/>
  <c r="H35" i="33"/>
  <c r="H36" i="33"/>
  <c r="H37" i="33"/>
  <c r="H38" i="33"/>
  <c r="H39" i="33"/>
  <c r="H40" i="33"/>
  <c r="H41" i="33"/>
  <c r="H42" i="33"/>
  <c r="H43" i="33"/>
  <c r="H44" i="33"/>
  <c r="H45" i="33"/>
  <c r="H46" i="33"/>
  <c r="H47" i="33"/>
  <c r="H48" i="33"/>
  <c r="H49" i="33"/>
  <c r="H50" i="33"/>
  <c r="H51" i="33"/>
  <c r="H52" i="33"/>
  <c r="H53" i="33"/>
  <c r="H54" i="33"/>
  <c r="H55" i="33"/>
  <c r="H56" i="33"/>
  <c r="H57" i="33"/>
  <c r="H58" i="33"/>
  <c r="H59" i="33"/>
  <c r="H60" i="33"/>
  <c r="H61" i="33"/>
  <c r="H62" i="33"/>
  <c r="H63" i="33"/>
  <c r="H64" i="33"/>
  <c r="H65" i="33"/>
  <c r="H66" i="33"/>
  <c r="H67" i="33"/>
  <c r="H68" i="33"/>
  <c r="H69" i="33"/>
  <c r="H70" i="33"/>
  <c r="H71" i="33"/>
  <c r="H72" i="33"/>
  <c r="H73" i="33"/>
  <c r="H74" i="33"/>
  <c r="H75" i="33"/>
  <c r="H76" i="33"/>
  <c r="H77" i="33"/>
  <c r="H78" i="33"/>
  <c r="H79" i="33"/>
  <c r="H80" i="33"/>
  <c r="H81" i="33"/>
  <c r="H82" i="33"/>
  <c r="H83" i="33"/>
  <c r="H84" i="33"/>
  <c r="H85" i="33"/>
  <c r="H86" i="33"/>
  <c r="H87" i="33"/>
  <c r="H88" i="33"/>
  <c r="H89" i="33"/>
  <c r="H90" i="33"/>
  <c r="H91" i="33"/>
  <c r="H92" i="33"/>
  <c r="H93" i="33"/>
  <c r="H94" i="33"/>
  <c r="H95" i="33"/>
  <c r="H96" i="33"/>
  <c r="H97" i="33"/>
  <c r="H98" i="33"/>
  <c r="H99" i="33"/>
  <c r="H100" i="33"/>
  <c r="H101" i="33"/>
  <c r="H102" i="33"/>
  <c r="H103" i="33"/>
  <c r="H104" i="33"/>
  <c r="H105" i="33"/>
  <c r="H106" i="33"/>
  <c r="H107" i="33"/>
  <c r="H108" i="33"/>
  <c r="H109" i="33"/>
  <c r="H110" i="33"/>
  <c r="H111" i="33"/>
  <c r="H112" i="33"/>
  <c r="H113" i="33"/>
  <c r="H114" i="33"/>
  <c r="H115" i="33"/>
  <c r="H116" i="33"/>
  <c r="H117" i="33"/>
  <c r="H118" i="33"/>
  <c r="H119" i="33"/>
  <c r="H120" i="33"/>
  <c r="H121" i="33"/>
  <c r="H122" i="33"/>
  <c r="H123" i="33"/>
  <c r="H124" i="33"/>
  <c r="H125" i="33"/>
  <c r="H126" i="33"/>
  <c r="H127" i="33"/>
  <c r="H128" i="33"/>
  <c r="H129" i="33"/>
  <c r="H130" i="33"/>
  <c r="H131" i="33"/>
  <c r="H132" i="33"/>
  <c r="H133" i="33"/>
  <c r="H134" i="33"/>
  <c r="H135" i="33"/>
  <c r="H136" i="33"/>
  <c r="H137" i="33"/>
  <c r="H138" i="33"/>
  <c r="H139" i="33"/>
  <c r="H140" i="33"/>
  <c r="H141" i="33"/>
  <c r="H142" i="33"/>
  <c r="H143" i="33"/>
  <c r="H144" i="33"/>
  <c r="H145" i="33"/>
  <c r="H146" i="33"/>
  <c r="H147" i="33"/>
  <c r="H148" i="33"/>
  <c r="H149" i="33"/>
  <c r="H150" i="33"/>
  <c r="H151" i="33"/>
  <c r="H152" i="33"/>
  <c r="H153" i="33"/>
  <c r="H154" i="33"/>
  <c r="H155" i="33"/>
  <c r="H156" i="33"/>
  <c r="H157" i="33"/>
  <c r="H158" i="33"/>
  <c r="H159" i="33"/>
  <c r="H160" i="33"/>
  <c r="H161" i="33"/>
  <c r="H162" i="33"/>
  <c r="H163" i="33"/>
  <c r="H164" i="33"/>
  <c r="H165" i="33"/>
  <c r="H166" i="33"/>
  <c r="H167" i="33"/>
  <c r="H168" i="33"/>
  <c r="H169" i="33"/>
  <c r="H170" i="33"/>
  <c r="H171" i="33"/>
  <c r="H172" i="33"/>
  <c r="H173" i="33"/>
  <c r="H174" i="33"/>
  <c r="H175" i="33"/>
  <c r="H176" i="33"/>
  <c r="H177" i="33"/>
  <c r="H178" i="33"/>
  <c r="H179" i="33"/>
  <c r="H180" i="33"/>
  <c r="H181" i="33"/>
  <c r="H182" i="33"/>
  <c r="H183" i="33"/>
  <c r="H184" i="33"/>
  <c r="H185" i="33"/>
  <c r="H186" i="33"/>
  <c r="H187" i="33"/>
  <c r="H188" i="33"/>
  <c r="H189" i="33"/>
  <c r="H190" i="33"/>
  <c r="H191" i="33"/>
  <c r="H192" i="33"/>
  <c r="H193" i="33"/>
  <c r="H194" i="33"/>
  <c r="H195" i="33"/>
  <c r="H196" i="33"/>
  <c r="H197" i="33"/>
  <c r="H198" i="33"/>
  <c r="H199" i="33"/>
  <c r="H200" i="33"/>
  <c r="H201" i="33"/>
  <c r="G3" i="33"/>
  <c r="G4" i="33"/>
  <c r="G5" i="33"/>
  <c r="G6" i="33"/>
  <c r="G7" i="33"/>
  <c r="G8" i="33"/>
  <c r="G9" i="33"/>
  <c r="G10" i="33"/>
  <c r="G11" i="33"/>
  <c r="G12" i="33"/>
  <c r="G13" i="33"/>
  <c r="G14" i="33"/>
  <c r="G15" i="33"/>
  <c r="G16" i="33"/>
  <c r="G17" i="33"/>
  <c r="G18" i="33"/>
  <c r="G19" i="33"/>
  <c r="G20" i="33"/>
  <c r="G21" i="33"/>
  <c r="G22" i="33"/>
  <c r="G23" i="33"/>
  <c r="G24" i="33"/>
  <c r="G25" i="33"/>
  <c r="G26" i="33"/>
  <c r="G27" i="33"/>
  <c r="G28" i="33"/>
  <c r="G29" i="33"/>
  <c r="G30" i="33"/>
  <c r="G31" i="33"/>
  <c r="G32" i="33"/>
  <c r="G33" i="33"/>
  <c r="G34" i="33"/>
  <c r="G35" i="33"/>
  <c r="G36" i="33"/>
  <c r="G37" i="33"/>
  <c r="G38" i="33"/>
  <c r="G39" i="33"/>
  <c r="G40" i="33"/>
  <c r="G41" i="33"/>
  <c r="G42" i="33"/>
  <c r="G43" i="33"/>
  <c r="G44" i="33"/>
  <c r="G45" i="33"/>
  <c r="G46" i="33"/>
  <c r="G47" i="33"/>
  <c r="G48" i="33"/>
  <c r="G49" i="33"/>
  <c r="G50" i="33"/>
  <c r="G51" i="33"/>
  <c r="G52" i="33"/>
  <c r="G53" i="33"/>
  <c r="G54" i="33"/>
  <c r="G55" i="33"/>
  <c r="G56" i="33"/>
  <c r="G57" i="33"/>
  <c r="G58" i="33"/>
  <c r="G59" i="33"/>
  <c r="G60" i="33"/>
  <c r="G61" i="33"/>
  <c r="G62" i="33"/>
  <c r="G63" i="33"/>
  <c r="G64" i="33"/>
  <c r="G65" i="33"/>
  <c r="G66" i="33"/>
  <c r="G67" i="33"/>
  <c r="G68" i="33"/>
  <c r="G69" i="33"/>
  <c r="G70" i="33"/>
  <c r="G71" i="33"/>
  <c r="G72" i="33"/>
  <c r="G73" i="33"/>
  <c r="G74" i="33"/>
  <c r="G75" i="33"/>
  <c r="G76" i="33"/>
  <c r="G77" i="33"/>
  <c r="G78" i="33"/>
  <c r="G79" i="33"/>
  <c r="G80" i="33"/>
  <c r="G81" i="33"/>
  <c r="G82" i="33"/>
  <c r="G83" i="33"/>
  <c r="G84" i="33"/>
  <c r="G85" i="33"/>
  <c r="G86" i="33"/>
  <c r="G87" i="33"/>
  <c r="G88" i="33"/>
  <c r="G89" i="33"/>
  <c r="G90" i="33"/>
  <c r="G91" i="33"/>
  <c r="G92" i="33"/>
  <c r="G93" i="33"/>
  <c r="G94" i="33"/>
  <c r="G95" i="33"/>
  <c r="G96" i="33"/>
  <c r="G97" i="33"/>
  <c r="G98" i="33"/>
  <c r="G99" i="33"/>
  <c r="G100" i="33"/>
  <c r="G101" i="33"/>
  <c r="G102" i="33"/>
  <c r="G103" i="33"/>
  <c r="G104" i="33"/>
  <c r="G105" i="33"/>
  <c r="G106" i="33"/>
  <c r="G107" i="33"/>
  <c r="G108" i="33"/>
  <c r="G109" i="33"/>
  <c r="G110" i="33"/>
  <c r="G111" i="33"/>
  <c r="G112" i="33"/>
  <c r="G113" i="33"/>
  <c r="G114" i="33"/>
  <c r="G115" i="33"/>
  <c r="G116" i="33"/>
  <c r="G117" i="33"/>
  <c r="G118" i="33"/>
  <c r="G119" i="33"/>
  <c r="G120" i="33"/>
  <c r="G121" i="33"/>
  <c r="G122" i="33"/>
  <c r="G123" i="33"/>
  <c r="G124" i="33"/>
  <c r="G125" i="33"/>
  <c r="G126" i="33"/>
  <c r="G127" i="33"/>
  <c r="G128" i="33"/>
  <c r="G129" i="33"/>
  <c r="G130" i="33"/>
  <c r="G131" i="33"/>
  <c r="G132" i="33"/>
  <c r="G133" i="33"/>
  <c r="G134" i="33"/>
  <c r="G135" i="33"/>
  <c r="G136" i="33"/>
  <c r="G137" i="33"/>
  <c r="G138" i="33"/>
  <c r="G139" i="33"/>
  <c r="G140" i="33"/>
  <c r="G141" i="33"/>
  <c r="G142" i="33"/>
  <c r="G143" i="33"/>
  <c r="G144" i="33"/>
  <c r="G145" i="33"/>
  <c r="G146" i="33"/>
  <c r="G147" i="33"/>
  <c r="G148" i="33"/>
  <c r="G149" i="33"/>
  <c r="G150" i="33"/>
  <c r="G151" i="33"/>
  <c r="G152" i="33"/>
  <c r="G153" i="33"/>
  <c r="G154" i="33"/>
  <c r="G155" i="33"/>
  <c r="G156" i="33"/>
  <c r="G157" i="33"/>
  <c r="G158" i="33"/>
  <c r="G159" i="33"/>
  <c r="G160" i="33"/>
  <c r="G161" i="33"/>
  <c r="G162" i="33"/>
  <c r="G163" i="33"/>
  <c r="G164" i="33"/>
  <c r="G165" i="33"/>
  <c r="G166" i="33"/>
  <c r="G167" i="33"/>
  <c r="G168" i="33"/>
  <c r="G169" i="33"/>
  <c r="G170" i="33"/>
  <c r="G171" i="33"/>
  <c r="G172" i="33"/>
  <c r="G173" i="33"/>
  <c r="G174" i="33"/>
  <c r="G175" i="33"/>
  <c r="G176" i="33"/>
  <c r="G177" i="33"/>
  <c r="G178" i="33"/>
  <c r="G179" i="33"/>
  <c r="G180" i="33"/>
  <c r="G181" i="33"/>
  <c r="G182" i="33"/>
  <c r="G183" i="33"/>
  <c r="G184" i="33"/>
  <c r="G185" i="33"/>
  <c r="G186" i="33"/>
  <c r="G187" i="33"/>
  <c r="G188" i="33"/>
  <c r="G189" i="33"/>
  <c r="G190" i="33"/>
  <c r="G191" i="33"/>
  <c r="G192" i="33"/>
  <c r="G193" i="33"/>
  <c r="G194" i="33"/>
  <c r="G195" i="33"/>
  <c r="G196" i="33"/>
  <c r="G197" i="33"/>
  <c r="G198" i="33"/>
  <c r="G199" i="33"/>
  <c r="G200" i="33"/>
  <c r="G201" i="33"/>
  <c r="G2" i="33"/>
  <c r="F201" i="33"/>
  <c r="F200" i="33"/>
  <c r="F199" i="33"/>
  <c r="F198" i="33"/>
  <c r="F197" i="33"/>
  <c r="F196" i="33"/>
  <c r="F195" i="33"/>
  <c r="F194" i="33"/>
  <c r="F193" i="33"/>
  <c r="F192" i="33"/>
  <c r="F191" i="33"/>
  <c r="F190" i="33"/>
  <c r="F189" i="33"/>
  <c r="F188" i="33"/>
  <c r="F187" i="33"/>
  <c r="F186" i="33"/>
  <c r="F185" i="33"/>
  <c r="F184" i="33"/>
  <c r="F183" i="33"/>
  <c r="F182" i="33"/>
  <c r="F181" i="33"/>
  <c r="F180" i="33"/>
  <c r="F179" i="33"/>
  <c r="F178" i="33"/>
  <c r="F177" i="33"/>
  <c r="F176" i="33"/>
  <c r="F175" i="33"/>
  <c r="F174" i="33"/>
  <c r="F173" i="33"/>
  <c r="F172" i="33"/>
  <c r="F171" i="33"/>
  <c r="F170" i="33"/>
  <c r="F169" i="33"/>
  <c r="F168" i="33"/>
  <c r="F167" i="33"/>
  <c r="F166" i="33"/>
  <c r="F165" i="33"/>
  <c r="F164" i="33"/>
  <c r="F163" i="33"/>
  <c r="F162" i="33"/>
  <c r="F161" i="33"/>
  <c r="F160" i="33"/>
  <c r="F159" i="33"/>
  <c r="F158" i="33"/>
  <c r="F157" i="33"/>
  <c r="F156" i="33"/>
  <c r="F155" i="33"/>
  <c r="F154" i="33"/>
  <c r="F153" i="33"/>
  <c r="F152" i="33"/>
  <c r="F151" i="33"/>
  <c r="F150" i="33"/>
  <c r="F149" i="33"/>
  <c r="F148" i="33"/>
  <c r="F147" i="33"/>
  <c r="F146" i="33"/>
  <c r="F145" i="33"/>
  <c r="F144" i="33"/>
  <c r="F143" i="33"/>
  <c r="F142" i="33"/>
  <c r="F141" i="33"/>
  <c r="F140" i="33"/>
  <c r="F139" i="33"/>
  <c r="F138" i="33"/>
  <c r="F137" i="33"/>
  <c r="F136" i="33"/>
  <c r="F135" i="33"/>
  <c r="F134" i="33"/>
  <c r="F133" i="33"/>
  <c r="F132" i="33"/>
  <c r="F131" i="33"/>
  <c r="F130" i="33"/>
  <c r="F129" i="33"/>
  <c r="F128" i="33"/>
  <c r="F127" i="33"/>
  <c r="F126" i="33"/>
  <c r="F125" i="33"/>
  <c r="F124" i="33"/>
  <c r="F123" i="33"/>
  <c r="F122" i="33"/>
  <c r="F121" i="33"/>
  <c r="F120" i="33"/>
  <c r="F119" i="33"/>
  <c r="F118" i="33"/>
  <c r="F117" i="33"/>
  <c r="F116" i="33"/>
  <c r="F115" i="33"/>
  <c r="F114" i="33"/>
  <c r="F113" i="33"/>
  <c r="F112" i="33"/>
  <c r="F111" i="33"/>
  <c r="F110" i="33"/>
  <c r="F109" i="33"/>
  <c r="F108" i="33"/>
  <c r="F107" i="33"/>
  <c r="F106" i="33"/>
  <c r="F105" i="33"/>
  <c r="F104" i="33"/>
  <c r="F103" i="33"/>
  <c r="F102" i="33"/>
  <c r="F101" i="33"/>
  <c r="F100" i="33"/>
  <c r="F99" i="33"/>
  <c r="F98" i="33"/>
  <c r="F97" i="33"/>
  <c r="F96" i="33"/>
  <c r="F95" i="33"/>
  <c r="F94" i="33"/>
  <c r="F93" i="33"/>
  <c r="F92" i="33"/>
  <c r="F91" i="33"/>
  <c r="F90" i="33"/>
  <c r="F89" i="33"/>
  <c r="F88" i="33"/>
  <c r="F87" i="33"/>
  <c r="F86" i="33"/>
  <c r="F85" i="33"/>
  <c r="F84" i="33"/>
  <c r="F83" i="33"/>
  <c r="F82" i="33"/>
  <c r="F81" i="33"/>
  <c r="F80" i="33"/>
  <c r="F79" i="33"/>
  <c r="F78" i="33"/>
  <c r="F77" i="33"/>
  <c r="F76" i="33"/>
  <c r="F75" i="33"/>
  <c r="F74" i="33"/>
  <c r="F73" i="33"/>
  <c r="F72" i="33"/>
  <c r="F71" i="33"/>
  <c r="F70" i="33"/>
  <c r="F69" i="33"/>
  <c r="F68" i="33"/>
  <c r="F67" i="33"/>
  <c r="F66" i="33"/>
  <c r="F65" i="33"/>
  <c r="F64" i="33"/>
  <c r="F63" i="33"/>
  <c r="F62" i="33"/>
  <c r="F61" i="33"/>
  <c r="F60" i="33"/>
  <c r="F59" i="33"/>
  <c r="F58" i="33"/>
  <c r="F57" i="33"/>
  <c r="F56" i="33"/>
  <c r="F55" i="33"/>
  <c r="F54" i="33"/>
  <c r="F53" i="33"/>
  <c r="F52" i="33"/>
  <c r="F51" i="33"/>
  <c r="F50" i="33"/>
  <c r="F49" i="33"/>
  <c r="F48" i="33"/>
  <c r="F47" i="33"/>
  <c r="F46" i="33"/>
  <c r="F45" i="33"/>
  <c r="F44" i="33"/>
  <c r="F43" i="33"/>
  <c r="F42" i="33"/>
  <c r="F41" i="33"/>
  <c r="F40" i="33"/>
  <c r="F39" i="33"/>
  <c r="F38" i="33"/>
  <c r="F37" i="33"/>
  <c r="F36" i="33"/>
  <c r="F35" i="33"/>
  <c r="F34" i="33"/>
  <c r="F33" i="33"/>
  <c r="F32" i="33"/>
  <c r="F31" i="33"/>
  <c r="F30" i="33"/>
  <c r="F29" i="33"/>
  <c r="F28" i="33"/>
  <c r="F27" i="33"/>
  <c r="F26" i="33"/>
  <c r="F25" i="33"/>
  <c r="F24" i="33"/>
  <c r="F23" i="33"/>
  <c r="F22" i="33"/>
  <c r="F21" i="33"/>
  <c r="F20" i="33"/>
  <c r="F19" i="33"/>
  <c r="F18" i="33"/>
  <c r="F17" i="33"/>
  <c r="F16" i="33"/>
  <c r="F15" i="33"/>
  <c r="F14" i="33"/>
  <c r="F13" i="33"/>
  <c r="F12" i="33"/>
  <c r="F11" i="33"/>
  <c r="F10" i="33"/>
  <c r="F9" i="33"/>
  <c r="F8" i="33"/>
  <c r="F7" i="33"/>
  <c r="F6" i="33"/>
  <c r="F5" i="33"/>
  <c r="F4" i="33"/>
  <c r="F3" i="33"/>
  <c r="F2" i="33"/>
  <c r="E3" i="33"/>
  <c r="E4" i="33"/>
  <c r="E5" i="33"/>
  <c r="E6" i="33"/>
  <c r="E7" i="33"/>
  <c r="E8" i="33"/>
  <c r="E9" i="33"/>
  <c r="E10" i="33"/>
  <c r="E11" i="33"/>
  <c r="E12" i="33"/>
  <c r="E13" i="33"/>
  <c r="E14" i="33"/>
  <c r="E15" i="33"/>
  <c r="E16" i="33"/>
  <c r="E17" i="33"/>
  <c r="E18" i="33"/>
  <c r="E19" i="33"/>
  <c r="E20" i="33"/>
  <c r="E21" i="33"/>
  <c r="E22" i="33"/>
  <c r="E23" i="33"/>
  <c r="E24" i="33"/>
  <c r="E25" i="33"/>
  <c r="E26" i="33"/>
  <c r="E27" i="33"/>
  <c r="E28" i="33"/>
  <c r="E29" i="33"/>
  <c r="E30" i="33"/>
  <c r="E31" i="33"/>
  <c r="E32" i="33"/>
  <c r="E33" i="33"/>
  <c r="E34" i="33"/>
  <c r="E35" i="33"/>
  <c r="E36" i="33"/>
  <c r="E37" i="33"/>
  <c r="E38" i="33"/>
  <c r="E39" i="33"/>
  <c r="E40" i="33"/>
  <c r="E41" i="33"/>
  <c r="E42" i="33"/>
  <c r="E43" i="33"/>
  <c r="E44" i="33"/>
  <c r="E45" i="33"/>
  <c r="E46" i="33"/>
  <c r="E47" i="33"/>
  <c r="E48" i="33"/>
  <c r="E49" i="33"/>
  <c r="E50" i="33"/>
  <c r="E51" i="33"/>
  <c r="E52" i="33"/>
  <c r="E53" i="33"/>
  <c r="E54" i="33"/>
  <c r="E55" i="33"/>
  <c r="E56" i="33"/>
  <c r="E57" i="33"/>
  <c r="E58" i="33"/>
  <c r="E59" i="33"/>
  <c r="E60" i="33"/>
  <c r="E61" i="33"/>
  <c r="E62" i="33"/>
  <c r="E63" i="33"/>
  <c r="E64" i="33"/>
  <c r="E65" i="33"/>
  <c r="E66" i="33"/>
  <c r="E67" i="33"/>
  <c r="E68" i="33"/>
  <c r="E69" i="33"/>
  <c r="E70" i="33"/>
  <c r="E71" i="33"/>
  <c r="E72" i="33"/>
  <c r="E73" i="33"/>
  <c r="E74" i="33"/>
  <c r="E75" i="33"/>
  <c r="E76" i="33"/>
  <c r="E77" i="33"/>
  <c r="E78" i="33"/>
  <c r="E79" i="33"/>
  <c r="E80" i="33"/>
  <c r="E81" i="33"/>
  <c r="E82" i="33"/>
  <c r="E83" i="33"/>
  <c r="E84" i="33"/>
  <c r="E85" i="33"/>
  <c r="E86" i="33"/>
  <c r="E87" i="33"/>
  <c r="E88" i="33"/>
  <c r="E89" i="33"/>
  <c r="E90" i="33"/>
  <c r="E91" i="33"/>
  <c r="E92" i="33"/>
  <c r="E93" i="33"/>
  <c r="E94" i="33"/>
  <c r="E95" i="33"/>
  <c r="E96" i="33"/>
  <c r="E97" i="33"/>
  <c r="E98" i="33"/>
  <c r="E99" i="33"/>
  <c r="E100" i="33"/>
  <c r="E101" i="33"/>
  <c r="E102" i="33"/>
  <c r="E103" i="33"/>
  <c r="E104" i="33"/>
  <c r="E105" i="33"/>
  <c r="E106" i="33"/>
  <c r="E107" i="33"/>
  <c r="E108" i="33"/>
  <c r="E109" i="33"/>
  <c r="E110" i="33"/>
  <c r="E111" i="33"/>
  <c r="E112" i="33"/>
  <c r="E113" i="33"/>
  <c r="E114" i="33"/>
  <c r="E115" i="33"/>
  <c r="E116" i="33"/>
  <c r="E117" i="33"/>
  <c r="E118" i="33"/>
  <c r="E119" i="33"/>
  <c r="E120" i="33"/>
  <c r="E121" i="33"/>
  <c r="E122" i="33"/>
  <c r="E123" i="33"/>
  <c r="E124" i="33"/>
  <c r="E125" i="33"/>
  <c r="E126" i="33"/>
  <c r="E127" i="33"/>
  <c r="E128" i="33"/>
  <c r="E129" i="33"/>
  <c r="E130" i="33"/>
  <c r="E131" i="33"/>
  <c r="E132" i="33"/>
  <c r="E133" i="33"/>
  <c r="E134" i="33"/>
  <c r="E135" i="33"/>
  <c r="E136" i="33"/>
  <c r="E137" i="33"/>
  <c r="E138" i="33"/>
  <c r="E139" i="33"/>
  <c r="E140" i="33"/>
  <c r="E141" i="33"/>
  <c r="E142" i="33"/>
  <c r="E143" i="33"/>
  <c r="E144" i="33"/>
  <c r="E145" i="33"/>
  <c r="E146" i="33"/>
  <c r="E147" i="33"/>
  <c r="E148" i="33"/>
  <c r="E149" i="33"/>
  <c r="E150" i="33"/>
  <c r="E151" i="33"/>
  <c r="E152" i="33"/>
  <c r="E153" i="33"/>
  <c r="E154" i="33"/>
  <c r="E155" i="33"/>
  <c r="E156" i="33"/>
  <c r="E157" i="33"/>
  <c r="E158" i="33"/>
  <c r="E159" i="33"/>
  <c r="E160" i="33"/>
  <c r="E161" i="33"/>
  <c r="E162" i="33"/>
  <c r="E163" i="33"/>
  <c r="E164" i="33"/>
  <c r="E165" i="33"/>
  <c r="E166" i="33"/>
  <c r="E167" i="33"/>
  <c r="E168" i="33"/>
  <c r="E169" i="33"/>
  <c r="E170" i="33"/>
  <c r="E171" i="33"/>
  <c r="E172" i="33"/>
  <c r="E173" i="33"/>
  <c r="E174" i="33"/>
  <c r="E175" i="33"/>
  <c r="E176" i="33"/>
  <c r="E177" i="33"/>
  <c r="E178" i="33"/>
  <c r="E179" i="33"/>
  <c r="E180" i="33"/>
  <c r="E181" i="33"/>
  <c r="E182" i="33"/>
  <c r="E183" i="33"/>
  <c r="E184" i="33"/>
  <c r="E185" i="33"/>
  <c r="E186" i="33"/>
  <c r="E187" i="33"/>
  <c r="E188" i="33"/>
  <c r="E189" i="33"/>
  <c r="E190" i="33"/>
  <c r="E191" i="33"/>
  <c r="E192" i="33"/>
  <c r="E193" i="33"/>
  <c r="E194" i="33"/>
  <c r="E195" i="33"/>
  <c r="E196" i="33"/>
  <c r="E197" i="33"/>
  <c r="E198" i="33"/>
  <c r="E199" i="33"/>
  <c r="E200" i="33"/>
  <c r="E201" i="33"/>
  <c r="A21" i="33"/>
  <c r="A22" i="33"/>
  <c r="A23" i="33"/>
  <c r="A24" i="33"/>
  <c r="A25" i="33"/>
  <c r="A26" i="33"/>
  <c r="A28" i="33"/>
  <c r="A29" i="33"/>
  <c r="A30" i="33"/>
  <c r="A32" i="33"/>
  <c r="A33" i="33"/>
  <c r="A34" i="33"/>
  <c r="A35" i="33"/>
  <c r="A36" i="33"/>
  <c r="A37" i="33"/>
  <c r="A38" i="33"/>
  <c r="A39" i="33"/>
  <c r="A40" i="33"/>
  <c r="A41" i="33"/>
  <c r="A42" i="33"/>
  <c r="A43" i="33"/>
  <c r="A44" i="33"/>
  <c r="A45" i="33"/>
  <c r="A46" i="33"/>
  <c r="A47" i="33"/>
  <c r="A48" i="33"/>
  <c r="A49" i="33"/>
  <c r="A50" i="33"/>
  <c r="A51" i="33"/>
  <c r="A52" i="33"/>
  <c r="A53" i="33"/>
  <c r="A54" i="33"/>
  <c r="A55" i="33"/>
  <c r="A56" i="33"/>
  <c r="A57" i="33"/>
  <c r="A58" i="33"/>
  <c r="A59" i="33"/>
  <c r="A60" i="33"/>
  <c r="A61" i="33"/>
  <c r="A62" i="33"/>
  <c r="A63" i="33"/>
  <c r="A64" i="33"/>
  <c r="A65" i="33"/>
  <c r="A66" i="33"/>
  <c r="A67" i="33"/>
  <c r="A68" i="33"/>
  <c r="A69" i="33"/>
  <c r="A70" i="33"/>
  <c r="A71" i="33"/>
  <c r="A72" i="33"/>
  <c r="A73" i="33"/>
  <c r="A74" i="33"/>
  <c r="A75" i="33"/>
  <c r="A76" i="33"/>
  <c r="A77" i="33"/>
  <c r="A78" i="33"/>
  <c r="A79" i="33"/>
  <c r="A80" i="33"/>
  <c r="A81" i="33"/>
  <c r="A82" i="33"/>
  <c r="A83" i="33"/>
  <c r="A84" i="33"/>
  <c r="A85" i="33"/>
  <c r="A86" i="33"/>
  <c r="A87" i="33"/>
  <c r="A88" i="33"/>
  <c r="A89" i="33"/>
  <c r="A90" i="33"/>
  <c r="A91" i="33"/>
  <c r="A92" i="33"/>
  <c r="A93" i="33"/>
  <c r="A94" i="33"/>
  <c r="A95" i="33"/>
  <c r="A96" i="33"/>
  <c r="A97" i="33"/>
  <c r="A98" i="33"/>
  <c r="A99" i="33"/>
  <c r="A100" i="33"/>
  <c r="A101" i="33"/>
  <c r="A102" i="33"/>
  <c r="A103" i="33"/>
  <c r="A104" i="33"/>
  <c r="A105" i="33"/>
  <c r="A106" i="33"/>
  <c r="A107" i="33"/>
  <c r="A108" i="33"/>
  <c r="A109" i="33"/>
  <c r="A110" i="33"/>
  <c r="A111" i="33"/>
  <c r="A112" i="33"/>
  <c r="A113" i="33"/>
  <c r="A114" i="33"/>
  <c r="A115" i="33"/>
  <c r="A116" i="33"/>
  <c r="A117" i="33"/>
  <c r="A118" i="33"/>
  <c r="A119" i="33"/>
  <c r="A120" i="33"/>
  <c r="A121" i="33"/>
  <c r="A122" i="33"/>
  <c r="A123" i="33"/>
  <c r="A124" i="33"/>
  <c r="A125" i="33"/>
  <c r="A126" i="33"/>
  <c r="A127" i="33"/>
  <c r="A128" i="33"/>
  <c r="A129" i="33"/>
  <c r="A130" i="33"/>
  <c r="A131" i="33"/>
  <c r="A132" i="33"/>
  <c r="A133" i="33"/>
  <c r="A134" i="33"/>
  <c r="A135" i="33"/>
  <c r="A136" i="33"/>
  <c r="A137" i="33"/>
  <c r="A138" i="33"/>
  <c r="A139" i="33"/>
  <c r="A140" i="33"/>
  <c r="A141" i="33"/>
  <c r="A142" i="33"/>
  <c r="A143" i="33"/>
  <c r="A144" i="33"/>
  <c r="A145" i="33"/>
  <c r="A146" i="33"/>
  <c r="A147" i="33"/>
  <c r="A148" i="33"/>
  <c r="A149" i="33"/>
  <c r="A150" i="33"/>
  <c r="A151" i="33"/>
  <c r="A152" i="33"/>
  <c r="A153" i="33"/>
  <c r="A154" i="33"/>
  <c r="A155" i="33"/>
  <c r="A156" i="33"/>
  <c r="A157" i="33"/>
  <c r="A158" i="33"/>
  <c r="A159" i="33"/>
  <c r="A160" i="33"/>
  <c r="A161" i="33"/>
  <c r="A162" i="33"/>
  <c r="A163" i="33"/>
  <c r="A164" i="33"/>
  <c r="A165" i="33"/>
  <c r="A166" i="33"/>
  <c r="A167" i="33"/>
  <c r="A168" i="33"/>
  <c r="A169" i="33"/>
  <c r="A170" i="33"/>
  <c r="A171" i="33"/>
  <c r="A172" i="33"/>
  <c r="A173" i="33"/>
  <c r="A174" i="33"/>
  <c r="A175" i="33"/>
  <c r="A176" i="33"/>
  <c r="A177" i="33"/>
  <c r="A178" i="33"/>
  <c r="A179" i="33"/>
  <c r="A180" i="33"/>
  <c r="A181" i="33"/>
  <c r="A182" i="33"/>
  <c r="A183" i="33"/>
  <c r="A184" i="33"/>
  <c r="A185" i="33"/>
  <c r="A186" i="33"/>
  <c r="A187" i="33"/>
  <c r="A188" i="33"/>
  <c r="A189" i="33"/>
  <c r="A190" i="33"/>
  <c r="A191" i="33"/>
  <c r="A192" i="33"/>
  <c r="A193" i="33"/>
  <c r="A194" i="33"/>
  <c r="A195" i="33"/>
  <c r="A196" i="33"/>
  <c r="A197" i="33"/>
  <c r="A198" i="33"/>
  <c r="A199" i="33"/>
  <c r="A200" i="33"/>
  <c r="A201" i="33"/>
  <c r="A21" i="32"/>
  <c r="A22" i="32"/>
  <c r="A23" i="32"/>
  <c r="A24" i="32"/>
  <c r="A25" i="32"/>
  <c r="A26" i="32"/>
  <c r="A27" i="32"/>
  <c r="A28" i="32"/>
  <c r="A29" i="32"/>
  <c r="A30" i="32"/>
  <c r="A31" i="32"/>
  <c r="A32" i="32"/>
  <c r="A33" i="32"/>
  <c r="A34" i="32"/>
  <c r="A35" i="32"/>
  <c r="A36" i="32"/>
  <c r="A37" i="32"/>
  <c r="A38" i="32"/>
  <c r="A39" i="32"/>
  <c r="A40" i="32"/>
  <c r="A41" i="32"/>
  <c r="A42" i="32"/>
  <c r="A43" i="32"/>
  <c r="A44" i="32"/>
  <c r="A45" i="32"/>
  <c r="A46" i="32"/>
  <c r="A47" i="32"/>
  <c r="A48" i="32"/>
  <c r="A49" i="32"/>
  <c r="A50" i="32"/>
  <c r="A51" i="32"/>
  <c r="A52" i="32"/>
  <c r="A53" i="32"/>
  <c r="A54" i="32"/>
  <c r="A55" i="32"/>
  <c r="A56" i="32"/>
  <c r="A57" i="32"/>
  <c r="A58" i="32"/>
  <c r="A59" i="32"/>
  <c r="A60" i="32"/>
  <c r="A61" i="32"/>
  <c r="A62" i="32"/>
  <c r="A63" i="32"/>
  <c r="A64" i="32"/>
  <c r="A65" i="32"/>
  <c r="A66" i="32"/>
  <c r="A67" i="32"/>
  <c r="A68" i="32"/>
  <c r="A69" i="32"/>
  <c r="A70" i="32"/>
  <c r="A71" i="32"/>
  <c r="A72" i="32"/>
  <c r="A73" i="32"/>
  <c r="A74" i="32"/>
  <c r="A75" i="32"/>
  <c r="A76" i="32"/>
  <c r="A77" i="32"/>
  <c r="A78" i="32"/>
  <c r="A79" i="32"/>
  <c r="A80" i="32"/>
  <c r="A81" i="32"/>
  <c r="A82" i="32"/>
  <c r="A83" i="32"/>
  <c r="A84" i="32"/>
  <c r="A85" i="32"/>
  <c r="A86" i="32"/>
  <c r="A87" i="32"/>
  <c r="A88" i="32"/>
  <c r="A89" i="32"/>
  <c r="A90" i="32"/>
  <c r="A91" i="32"/>
  <c r="A92" i="32"/>
  <c r="A93" i="32"/>
  <c r="A94" i="32"/>
  <c r="A95" i="32"/>
  <c r="A96" i="32"/>
  <c r="A97" i="32"/>
  <c r="A98" i="32"/>
  <c r="A99" i="32"/>
  <c r="A100" i="32"/>
  <c r="A101" i="32"/>
  <c r="A102" i="32"/>
  <c r="A103" i="32"/>
  <c r="A104" i="32"/>
  <c r="A105" i="32"/>
  <c r="A106" i="32"/>
  <c r="A107" i="32"/>
  <c r="A108" i="32"/>
  <c r="A109" i="32"/>
  <c r="A110" i="32"/>
  <c r="A111" i="32"/>
  <c r="A112" i="32"/>
  <c r="A113" i="32"/>
  <c r="A114" i="32"/>
  <c r="A115" i="32"/>
  <c r="A116" i="32"/>
  <c r="A117" i="32"/>
  <c r="A118" i="32"/>
  <c r="A119" i="32"/>
  <c r="A120" i="32"/>
  <c r="A121" i="32"/>
  <c r="A122" i="32"/>
  <c r="A123" i="32"/>
  <c r="A124" i="32"/>
  <c r="A125" i="32"/>
  <c r="A126" i="32"/>
  <c r="A127" i="32"/>
  <c r="A128" i="32"/>
  <c r="A129" i="32"/>
  <c r="A130" i="32"/>
  <c r="A131" i="32"/>
  <c r="A132" i="32"/>
  <c r="A133" i="32"/>
  <c r="A134" i="32"/>
  <c r="A135" i="32"/>
  <c r="A136" i="32"/>
  <c r="A137" i="32"/>
  <c r="A138" i="32"/>
  <c r="A139" i="32"/>
  <c r="A140" i="32"/>
  <c r="A141" i="32"/>
  <c r="A142" i="32"/>
  <c r="A143" i="32"/>
  <c r="A144" i="32"/>
  <c r="A145" i="32"/>
  <c r="A146" i="32"/>
  <c r="A147" i="32"/>
  <c r="A148" i="32"/>
  <c r="A149" i="32"/>
  <c r="A150" i="32"/>
  <c r="A151" i="32"/>
  <c r="A152" i="32"/>
  <c r="A153" i="32"/>
  <c r="A154" i="32"/>
  <c r="A155" i="32"/>
  <c r="A156" i="32"/>
  <c r="A157" i="32"/>
  <c r="A158" i="32"/>
  <c r="A159" i="32"/>
  <c r="A160" i="32"/>
  <c r="A161" i="32"/>
  <c r="A162" i="32"/>
  <c r="A163" i="32"/>
  <c r="A164" i="32"/>
  <c r="A165" i="32"/>
  <c r="A166" i="32"/>
  <c r="A167" i="32"/>
  <c r="A168" i="32"/>
  <c r="A169" i="32"/>
  <c r="A170" i="32"/>
  <c r="A171" i="32"/>
  <c r="A172" i="32"/>
  <c r="A173" i="32"/>
  <c r="A174" i="32"/>
  <c r="A175" i="32"/>
  <c r="A176" i="32"/>
  <c r="A177" i="32"/>
  <c r="A178" i="32"/>
  <c r="A179" i="32"/>
  <c r="A180" i="32"/>
  <c r="A181" i="32"/>
  <c r="A182" i="32"/>
  <c r="A183" i="32"/>
  <c r="A184" i="32"/>
  <c r="A185" i="32"/>
  <c r="A186" i="32"/>
  <c r="A187" i="32"/>
  <c r="A188" i="32"/>
  <c r="A189" i="32"/>
  <c r="A190" i="32"/>
  <c r="A191" i="32"/>
  <c r="A192" i="32"/>
  <c r="A193" i="32"/>
  <c r="A194" i="32"/>
  <c r="A195" i="32"/>
  <c r="A196" i="32"/>
  <c r="A197" i="32"/>
  <c r="A198" i="32"/>
  <c r="A199" i="32"/>
  <c r="A200" i="32"/>
  <c r="A201" i="32"/>
  <c r="A20" i="33"/>
  <c r="A18" i="33"/>
  <c r="A17" i="33"/>
  <c r="A16" i="33"/>
  <c r="A15" i="33"/>
  <c r="A14" i="33"/>
  <c r="A13" i="33"/>
  <c r="A12" i="33"/>
  <c r="A11" i="33"/>
  <c r="A10" i="33"/>
  <c r="A8" i="33"/>
  <c r="A7" i="33"/>
  <c r="A6" i="33"/>
  <c r="A4" i="33"/>
  <c r="A2" i="33"/>
  <c r="A12" i="32"/>
  <c r="A13" i="32"/>
  <c r="A14" i="32"/>
  <c r="A15" i="32"/>
  <c r="A16" i="32"/>
  <c r="A17" i="32"/>
  <c r="A18" i="32"/>
  <c r="A19" i="32"/>
  <c r="A20" i="32"/>
  <c r="A8" i="32"/>
  <c r="A9" i="32"/>
  <c r="A10" i="32"/>
  <c r="A11" i="32"/>
  <c r="A4" i="32"/>
  <c r="A5" i="32"/>
  <c r="A6" i="32"/>
  <c r="A7" i="32"/>
  <c r="J86" i="19"/>
  <c r="J85" i="19"/>
  <c r="J84" i="19"/>
  <c r="J83" i="19"/>
  <c r="J82" i="19"/>
  <c r="J81" i="19"/>
  <c r="J80" i="19"/>
  <c r="J79" i="19"/>
  <c r="J78" i="19"/>
  <c r="J77" i="19"/>
  <c r="J76" i="19"/>
  <c r="J75" i="19"/>
  <c r="J74" i="19"/>
  <c r="J73" i="19"/>
  <c r="J72" i="19"/>
  <c r="J71" i="19"/>
  <c r="J70" i="19"/>
  <c r="J69" i="19"/>
  <c r="J68" i="19"/>
  <c r="J67" i="19"/>
  <c r="E4" i="6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C2" i="32" l="1" a="1"/>
  <c r="C2" i="32" s="1"/>
  <c r="AK201" i="33"/>
  <c r="AL201" i="33"/>
  <c r="AK200" i="33"/>
  <c r="AL200" i="33"/>
  <c r="AK199" i="33"/>
  <c r="AL199" i="33"/>
  <c r="AK198" i="33"/>
  <c r="AL198" i="33"/>
  <c r="AK197" i="33"/>
  <c r="AL197" i="33"/>
  <c r="AK196" i="33"/>
  <c r="AL196" i="33"/>
  <c r="AK195" i="33"/>
  <c r="AL195" i="33"/>
  <c r="AK194" i="33"/>
  <c r="AL194" i="33"/>
  <c r="AK193" i="33"/>
  <c r="AL193" i="33"/>
  <c r="AK192" i="33"/>
  <c r="AL192" i="33"/>
  <c r="AK191" i="33"/>
  <c r="AL191" i="33"/>
  <c r="AK190" i="33"/>
  <c r="AL190" i="33"/>
  <c r="AK189" i="33"/>
  <c r="AL189" i="33"/>
  <c r="AK188" i="33"/>
  <c r="AL188" i="33"/>
  <c r="AK187" i="33"/>
  <c r="AL187" i="33"/>
  <c r="AK186" i="33"/>
  <c r="AL186" i="33"/>
  <c r="AK185" i="33"/>
  <c r="AL185" i="33"/>
  <c r="AK184" i="33"/>
  <c r="AL184" i="33"/>
  <c r="AK183" i="33"/>
  <c r="AL183" i="33"/>
  <c r="AK182" i="33"/>
  <c r="AL182" i="33"/>
  <c r="AK181" i="33"/>
  <c r="AL181" i="33"/>
  <c r="AK180" i="33"/>
  <c r="AL180" i="33"/>
  <c r="AK179" i="33"/>
  <c r="AL179" i="33"/>
  <c r="AK178" i="33"/>
  <c r="AL178" i="33"/>
  <c r="AK177" i="33"/>
  <c r="AL177" i="33"/>
  <c r="AK176" i="33"/>
  <c r="AL176" i="33"/>
  <c r="AK175" i="33"/>
  <c r="AL175" i="33"/>
  <c r="AK174" i="33"/>
  <c r="AL174" i="33"/>
  <c r="AK173" i="33"/>
  <c r="AL173" i="33"/>
  <c r="AK172" i="33"/>
  <c r="AL172" i="33"/>
  <c r="AK171" i="33"/>
  <c r="AL171" i="33"/>
  <c r="AK170" i="33"/>
  <c r="AL170" i="33"/>
  <c r="AK169" i="33"/>
  <c r="AL169" i="33"/>
  <c r="AK168" i="33"/>
  <c r="AL168" i="33"/>
  <c r="AK167" i="33"/>
  <c r="AL167" i="33"/>
  <c r="AK166" i="33"/>
  <c r="AL166" i="33"/>
  <c r="AK165" i="33"/>
  <c r="AL165" i="33"/>
  <c r="AK164" i="33"/>
  <c r="AL164" i="33"/>
  <c r="AK163" i="33"/>
  <c r="AL163" i="33"/>
  <c r="AK162" i="33"/>
  <c r="AL162" i="33"/>
  <c r="AK161" i="33"/>
  <c r="AL161" i="33"/>
  <c r="AK160" i="33"/>
  <c r="AL160" i="33"/>
  <c r="AK159" i="33"/>
  <c r="AL159" i="33"/>
  <c r="AK158" i="33"/>
  <c r="AL158" i="33"/>
  <c r="AK157" i="33"/>
  <c r="AL157" i="33"/>
  <c r="AK156" i="33"/>
  <c r="AL156" i="33"/>
  <c r="AK155" i="33"/>
  <c r="AL155" i="33"/>
  <c r="AK154" i="33"/>
  <c r="AL154" i="33"/>
  <c r="AK153" i="33"/>
  <c r="AL153" i="33"/>
  <c r="AK152" i="33"/>
  <c r="AL152" i="33"/>
  <c r="AK151" i="33"/>
  <c r="AL151" i="33"/>
  <c r="AK150" i="33"/>
  <c r="AL150" i="33"/>
  <c r="AK149" i="33"/>
  <c r="AL149" i="33"/>
  <c r="AK148" i="33"/>
  <c r="AL148" i="33"/>
  <c r="AK147" i="33"/>
  <c r="AL147" i="33"/>
  <c r="AK146" i="33"/>
  <c r="AL146" i="33"/>
  <c r="AK145" i="33"/>
  <c r="AL145" i="33"/>
  <c r="AK144" i="33"/>
  <c r="AL144" i="33"/>
  <c r="AK143" i="33"/>
  <c r="AL143" i="33"/>
  <c r="AK142" i="33"/>
  <c r="AL142" i="33"/>
  <c r="AK141" i="33"/>
  <c r="AL141" i="33"/>
  <c r="AK140" i="33"/>
  <c r="AL140" i="33"/>
  <c r="AK139" i="33"/>
  <c r="AL139" i="33"/>
  <c r="AK138" i="33"/>
  <c r="AL138" i="33"/>
  <c r="AK137" i="33"/>
  <c r="AL137" i="33"/>
  <c r="AK136" i="33"/>
  <c r="AL136" i="33"/>
  <c r="AK135" i="33"/>
  <c r="AL135" i="33"/>
  <c r="AK134" i="33"/>
  <c r="AL134" i="33"/>
  <c r="AK133" i="33"/>
  <c r="AL133" i="33"/>
  <c r="AK132" i="33"/>
  <c r="AL132" i="33"/>
  <c r="AK131" i="33"/>
  <c r="AL131" i="33"/>
  <c r="AK130" i="33"/>
  <c r="AL130" i="33"/>
  <c r="AK129" i="33"/>
  <c r="AL129" i="33"/>
  <c r="AK128" i="33"/>
  <c r="AL128" i="33"/>
  <c r="AK127" i="33"/>
  <c r="AL127" i="33"/>
  <c r="AK126" i="33"/>
  <c r="AL126" i="33"/>
  <c r="AK125" i="33"/>
  <c r="AL125" i="33"/>
  <c r="AK124" i="33"/>
  <c r="AL124" i="33"/>
  <c r="AK123" i="33"/>
  <c r="AL123" i="33"/>
  <c r="AK122" i="33"/>
  <c r="AL122" i="33"/>
  <c r="AK121" i="33"/>
  <c r="AL121" i="33"/>
  <c r="AK120" i="33"/>
  <c r="AL120" i="33"/>
  <c r="AK119" i="33"/>
  <c r="AL119" i="33"/>
  <c r="AK118" i="33"/>
  <c r="AL118" i="33"/>
  <c r="AK117" i="33"/>
  <c r="AL117" i="33"/>
  <c r="AK116" i="33"/>
  <c r="AL116" i="33"/>
  <c r="AK115" i="33"/>
  <c r="AL115" i="33"/>
  <c r="AK114" i="33"/>
  <c r="AL114" i="33"/>
  <c r="AK113" i="33"/>
  <c r="AL113" i="33"/>
  <c r="AK112" i="33"/>
  <c r="AL112" i="33"/>
  <c r="AK111" i="33"/>
  <c r="AL111" i="33"/>
  <c r="AK110" i="33"/>
  <c r="AL110" i="33"/>
  <c r="AK109" i="33"/>
  <c r="AL109" i="33"/>
  <c r="AK108" i="33"/>
  <c r="AL108" i="33"/>
  <c r="AK107" i="33"/>
  <c r="AL107" i="33"/>
  <c r="AK106" i="33"/>
  <c r="AL106" i="33"/>
  <c r="AK105" i="33"/>
  <c r="AL105" i="33"/>
  <c r="AK104" i="33"/>
  <c r="AL104" i="33"/>
  <c r="AK103" i="33"/>
  <c r="AL103" i="33"/>
  <c r="AK102" i="33"/>
  <c r="AL102" i="33"/>
  <c r="AK101" i="33"/>
  <c r="AL101" i="33"/>
  <c r="AK100" i="33"/>
  <c r="AL100" i="33"/>
  <c r="AK99" i="33"/>
  <c r="AL99" i="33"/>
  <c r="AK98" i="33"/>
  <c r="AL98" i="33"/>
  <c r="AK97" i="33"/>
  <c r="AL97" i="33"/>
  <c r="AK96" i="33"/>
  <c r="AL96" i="33"/>
  <c r="AK95" i="33"/>
  <c r="AL95" i="33"/>
  <c r="AK94" i="33"/>
  <c r="AL94" i="33"/>
  <c r="AK93" i="33"/>
  <c r="AL93" i="33"/>
  <c r="AK92" i="33"/>
  <c r="AL92" i="33"/>
  <c r="AK91" i="33"/>
  <c r="AL91" i="33"/>
  <c r="AK90" i="33"/>
  <c r="AL90" i="33"/>
  <c r="AK89" i="33"/>
  <c r="AL89" i="33"/>
  <c r="AK88" i="33"/>
  <c r="AL88" i="33"/>
  <c r="AK87" i="33"/>
  <c r="AL87" i="33"/>
  <c r="AK86" i="33"/>
  <c r="AL86" i="33"/>
  <c r="AK85" i="33"/>
  <c r="AL85" i="33"/>
  <c r="AK84" i="33"/>
  <c r="AL84" i="33"/>
  <c r="AK83" i="33"/>
  <c r="AL83" i="33"/>
  <c r="AK82" i="33"/>
  <c r="AL82" i="33"/>
  <c r="AK81" i="33"/>
  <c r="AL81" i="33"/>
  <c r="AK80" i="33"/>
  <c r="AL80" i="33"/>
  <c r="AK79" i="33"/>
  <c r="AL79" i="33"/>
  <c r="AK78" i="33"/>
  <c r="AL78" i="33"/>
  <c r="AK77" i="33"/>
  <c r="AL77" i="33"/>
  <c r="AK76" i="33"/>
  <c r="AL76" i="33"/>
  <c r="AK75" i="33"/>
  <c r="AL75" i="33"/>
  <c r="AK74" i="33"/>
  <c r="AL74" i="33"/>
  <c r="AK73" i="33"/>
  <c r="AL73" i="33"/>
  <c r="AK72" i="33"/>
  <c r="AL72" i="33"/>
  <c r="AK71" i="33"/>
  <c r="AL71" i="33"/>
  <c r="AK70" i="33"/>
  <c r="AL70" i="33"/>
  <c r="AK69" i="33"/>
  <c r="AL69" i="33"/>
  <c r="AK68" i="33"/>
  <c r="AL68" i="33"/>
  <c r="AK67" i="33"/>
  <c r="AL67" i="33"/>
  <c r="AK66" i="33"/>
  <c r="AL66" i="33"/>
  <c r="AK65" i="33"/>
  <c r="AL65" i="33"/>
  <c r="AK64" i="33"/>
  <c r="AL64" i="33"/>
  <c r="AK63" i="33"/>
  <c r="AL63" i="33"/>
  <c r="AK62" i="33"/>
  <c r="AL62" i="33"/>
  <c r="AK61" i="33"/>
  <c r="AL61" i="33"/>
  <c r="AK60" i="33"/>
  <c r="AL60" i="33"/>
  <c r="AK59" i="33"/>
  <c r="AL59" i="33"/>
  <c r="AK58" i="33"/>
  <c r="AL58" i="33"/>
  <c r="AK57" i="33"/>
  <c r="AL57" i="33"/>
  <c r="AK56" i="33"/>
  <c r="AL56" i="33"/>
  <c r="AK55" i="33"/>
  <c r="AL55" i="33"/>
  <c r="AK54" i="33"/>
  <c r="AL54" i="33"/>
  <c r="AK53" i="33"/>
  <c r="AL53" i="33"/>
  <c r="AK52" i="33"/>
  <c r="AL52" i="33"/>
  <c r="AK51" i="33"/>
  <c r="AL51" i="33"/>
  <c r="AK50" i="33"/>
  <c r="AL50" i="33"/>
  <c r="AK49" i="33"/>
  <c r="AL49" i="33"/>
  <c r="AK48" i="33"/>
  <c r="AL48" i="33"/>
  <c r="AK47" i="33"/>
  <c r="AL47" i="33"/>
  <c r="AK46" i="33"/>
  <c r="AL46" i="33"/>
  <c r="AK45" i="33"/>
  <c r="AL45" i="33"/>
  <c r="AK44" i="33"/>
  <c r="AL44" i="33"/>
  <c r="AK43" i="33"/>
  <c r="AL43" i="33"/>
  <c r="AK42" i="33"/>
  <c r="AL42" i="33"/>
  <c r="AK41" i="33"/>
  <c r="AL41" i="33"/>
  <c r="AK40" i="33"/>
  <c r="AL40" i="33"/>
  <c r="AK39" i="33"/>
  <c r="AL39" i="33"/>
  <c r="AK38" i="33"/>
  <c r="AL38" i="33"/>
  <c r="AK37" i="33"/>
  <c r="AL37" i="33"/>
  <c r="AK36" i="33"/>
  <c r="AL36" i="33"/>
  <c r="AK35" i="33"/>
  <c r="AL35" i="33"/>
  <c r="AK34" i="33"/>
  <c r="AL34" i="33"/>
  <c r="AK33" i="33"/>
  <c r="AL33" i="33"/>
  <c r="AK32" i="33"/>
  <c r="AL32" i="33"/>
  <c r="AK31" i="33"/>
  <c r="AL31" i="33"/>
  <c r="AK30" i="33"/>
  <c r="AL30" i="33"/>
  <c r="AK29" i="33"/>
  <c r="AL29" i="33"/>
  <c r="AK28" i="33"/>
  <c r="AL28" i="33"/>
  <c r="AK27" i="33"/>
  <c r="AL27" i="33"/>
  <c r="AK26" i="33"/>
  <c r="AL26" i="33"/>
  <c r="AK25" i="33"/>
  <c r="AL25" i="33"/>
  <c r="AK24" i="33"/>
  <c r="AL24" i="33"/>
  <c r="AK23" i="33"/>
  <c r="AL23" i="33"/>
  <c r="AK22" i="33"/>
  <c r="AL22" i="33"/>
  <c r="AK21" i="33"/>
  <c r="AL21" i="33"/>
  <c r="AK20" i="33"/>
  <c r="AL20" i="33"/>
  <c r="AK19" i="33"/>
  <c r="AL19" i="33"/>
  <c r="AK18" i="33"/>
  <c r="AL18" i="33"/>
  <c r="AK17" i="33"/>
  <c r="AL17" i="33"/>
  <c r="AK16" i="33"/>
  <c r="AL16" i="33"/>
  <c r="AK15" i="33"/>
  <c r="AL15" i="33"/>
  <c r="AK14" i="33"/>
  <c r="AL14" i="33"/>
  <c r="AK13" i="33"/>
  <c r="AL13" i="33"/>
  <c r="AK12" i="33"/>
  <c r="AL12" i="33"/>
  <c r="AK11" i="33"/>
  <c r="AL11" i="33"/>
  <c r="AK10" i="33"/>
  <c r="AL10" i="33"/>
  <c r="AK9" i="33"/>
  <c r="AL9" i="33"/>
  <c r="AK8" i="33"/>
  <c r="AL8" i="33"/>
  <c r="AK7" i="33"/>
  <c r="AL7" i="33"/>
  <c r="AK6" i="33"/>
  <c r="AL6" i="33"/>
  <c r="AK5" i="33"/>
  <c r="AL5" i="33"/>
  <c r="AK4" i="33"/>
  <c r="AL4" i="33"/>
  <c r="AK3" i="33"/>
  <c r="AL3" i="33"/>
  <c r="AK2" i="33"/>
  <c r="AL2" i="33"/>
  <c r="P201" i="33"/>
  <c r="S201" i="33"/>
  <c r="P200" i="33"/>
  <c r="S200" i="33"/>
  <c r="P199" i="33"/>
  <c r="S199" i="33"/>
  <c r="P198" i="33"/>
  <c r="S198" i="33"/>
  <c r="P197" i="33"/>
  <c r="S197" i="33"/>
  <c r="P196" i="33"/>
  <c r="S196" i="33"/>
  <c r="P195" i="33"/>
  <c r="S195" i="33"/>
  <c r="P194" i="33"/>
  <c r="S194" i="33"/>
  <c r="P193" i="33"/>
  <c r="S193" i="33"/>
  <c r="P192" i="33"/>
  <c r="S192" i="33"/>
  <c r="P191" i="33"/>
  <c r="S191" i="33"/>
  <c r="P190" i="33"/>
  <c r="S190" i="33"/>
  <c r="P189" i="33"/>
  <c r="S189" i="33"/>
  <c r="P188" i="33"/>
  <c r="S188" i="33"/>
  <c r="P187" i="33"/>
  <c r="S187" i="33"/>
  <c r="P186" i="33"/>
  <c r="S186" i="33"/>
  <c r="P185" i="33"/>
  <c r="S185" i="33"/>
  <c r="P184" i="33"/>
  <c r="S184" i="33"/>
  <c r="P183" i="33"/>
  <c r="S183" i="33"/>
  <c r="P182" i="33"/>
  <c r="S182" i="33"/>
  <c r="P181" i="33"/>
  <c r="S181" i="33"/>
  <c r="P180" i="33"/>
  <c r="S180" i="33"/>
  <c r="P179" i="33"/>
  <c r="S179" i="33"/>
  <c r="P178" i="33"/>
  <c r="S178" i="33"/>
  <c r="P177" i="33"/>
  <c r="S177" i="33"/>
  <c r="P176" i="33"/>
  <c r="S176" i="33"/>
  <c r="P175" i="33"/>
  <c r="S175" i="33"/>
  <c r="P174" i="33"/>
  <c r="S174" i="33"/>
  <c r="P173" i="33"/>
  <c r="S173" i="33"/>
  <c r="P172" i="33"/>
  <c r="S172" i="33"/>
  <c r="P171" i="33"/>
  <c r="S171" i="33"/>
  <c r="P170" i="33"/>
  <c r="S170" i="33"/>
  <c r="P169" i="33"/>
  <c r="S169" i="33"/>
  <c r="P168" i="33"/>
  <c r="S168" i="33"/>
  <c r="P167" i="33"/>
  <c r="S167" i="33"/>
  <c r="P166" i="33"/>
  <c r="S166" i="33"/>
  <c r="P165" i="33"/>
  <c r="S165" i="33"/>
  <c r="P164" i="33"/>
  <c r="S164" i="33"/>
  <c r="P163" i="33"/>
  <c r="S163" i="33"/>
  <c r="P162" i="33"/>
  <c r="S162" i="33"/>
  <c r="P161" i="33"/>
  <c r="S161" i="33"/>
  <c r="P160" i="33"/>
  <c r="S160" i="33"/>
  <c r="P159" i="33"/>
  <c r="S159" i="33"/>
  <c r="P158" i="33"/>
  <c r="S158" i="33"/>
  <c r="P157" i="33"/>
  <c r="S157" i="33"/>
  <c r="P156" i="33"/>
  <c r="S156" i="33"/>
  <c r="P155" i="33"/>
  <c r="S155" i="33"/>
  <c r="P154" i="33"/>
  <c r="S154" i="33"/>
  <c r="P153" i="33"/>
  <c r="S153" i="33"/>
  <c r="P152" i="33"/>
  <c r="S152" i="33"/>
  <c r="P151" i="33"/>
  <c r="S151" i="33"/>
  <c r="P150" i="33"/>
  <c r="S150" i="33"/>
  <c r="P149" i="33"/>
  <c r="S149" i="33"/>
  <c r="P148" i="33"/>
  <c r="S148" i="33"/>
  <c r="P147" i="33"/>
  <c r="S147" i="33"/>
  <c r="P146" i="33"/>
  <c r="S146" i="33"/>
  <c r="P145" i="33"/>
  <c r="S145" i="33"/>
  <c r="P144" i="33"/>
  <c r="S144" i="33"/>
  <c r="P143" i="33"/>
  <c r="S143" i="33"/>
  <c r="P142" i="33"/>
  <c r="S142" i="33"/>
  <c r="P141" i="33"/>
  <c r="S141" i="33"/>
  <c r="P140" i="33"/>
  <c r="S140" i="33"/>
  <c r="P139" i="33"/>
  <c r="S139" i="33"/>
  <c r="P138" i="33"/>
  <c r="S138" i="33"/>
  <c r="P137" i="33"/>
  <c r="S137" i="33"/>
  <c r="P136" i="33"/>
  <c r="S136" i="33"/>
  <c r="P135" i="33"/>
  <c r="S135" i="33"/>
  <c r="P134" i="33"/>
  <c r="S134" i="33"/>
  <c r="P133" i="33"/>
  <c r="S133" i="33"/>
  <c r="P132" i="33"/>
  <c r="S132" i="33"/>
  <c r="P131" i="33"/>
  <c r="S131" i="33"/>
  <c r="P130" i="33"/>
  <c r="S130" i="33"/>
  <c r="P129" i="33"/>
  <c r="S129" i="33"/>
  <c r="P128" i="33"/>
  <c r="S128" i="33"/>
  <c r="P127" i="33"/>
  <c r="S127" i="33"/>
  <c r="P126" i="33"/>
  <c r="S126" i="33"/>
  <c r="P125" i="33"/>
  <c r="S125" i="33"/>
  <c r="P124" i="33"/>
  <c r="S124" i="33"/>
  <c r="P123" i="33"/>
  <c r="S123" i="33"/>
  <c r="P122" i="33"/>
  <c r="S122" i="33"/>
  <c r="P121" i="33"/>
  <c r="S121" i="33"/>
  <c r="P120" i="33"/>
  <c r="S120" i="33"/>
  <c r="P119" i="33"/>
  <c r="S119" i="33"/>
  <c r="P118" i="33"/>
  <c r="S118" i="33"/>
  <c r="P117" i="33"/>
  <c r="S117" i="33"/>
  <c r="P116" i="33"/>
  <c r="S116" i="33"/>
  <c r="P115" i="33"/>
  <c r="S115" i="33"/>
  <c r="P114" i="33"/>
  <c r="S114" i="33"/>
  <c r="P113" i="33"/>
  <c r="S113" i="33"/>
  <c r="P112" i="33"/>
  <c r="S112" i="33"/>
  <c r="P111" i="33"/>
  <c r="S111" i="33"/>
  <c r="P110" i="33"/>
  <c r="S110" i="33"/>
  <c r="P109" i="33"/>
  <c r="S109" i="33"/>
  <c r="P108" i="33"/>
  <c r="S108" i="33"/>
  <c r="P107" i="33"/>
  <c r="S107" i="33"/>
  <c r="P106" i="33"/>
  <c r="S106" i="33"/>
  <c r="P105" i="33"/>
  <c r="S105" i="33"/>
  <c r="P104" i="33"/>
  <c r="S104" i="33"/>
  <c r="P103" i="33"/>
  <c r="S103" i="33"/>
  <c r="P102" i="33"/>
  <c r="S102" i="33"/>
  <c r="P101" i="33"/>
  <c r="S101" i="33"/>
  <c r="P100" i="33"/>
  <c r="S100" i="33"/>
  <c r="P99" i="33"/>
  <c r="S99" i="33"/>
  <c r="P98" i="33"/>
  <c r="S98" i="33"/>
  <c r="P97" i="33"/>
  <c r="S97" i="33"/>
  <c r="P96" i="33"/>
  <c r="S96" i="33"/>
  <c r="P95" i="33"/>
  <c r="S95" i="33"/>
  <c r="P94" i="33"/>
  <c r="S94" i="33"/>
  <c r="P93" i="33"/>
  <c r="S93" i="33"/>
  <c r="P92" i="33"/>
  <c r="S92" i="33"/>
  <c r="P91" i="33"/>
  <c r="S91" i="33"/>
  <c r="P90" i="33"/>
  <c r="S90" i="33"/>
  <c r="P89" i="33"/>
  <c r="S89" i="33"/>
  <c r="P88" i="33"/>
  <c r="S88" i="33"/>
  <c r="P87" i="33"/>
  <c r="S87" i="33"/>
  <c r="P86" i="33"/>
  <c r="S86" i="33"/>
  <c r="P85" i="33"/>
  <c r="S85" i="33"/>
  <c r="P84" i="33"/>
  <c r="S84" i="33"/>
  <c r="P83" i="33"/>
  <c r="S83" i="33"/>
  <c r="P82" i="33"/>
  <c r="S82" i="33"/>
  <c r="P81" i="33"/>
  <c r="S81" i="33"/>
  <c r="P80" i="33"/>
  <c r="S80" i="33"/>
  <c r="P79" i="33"/>
  <c r="S79" i="33"/>
  <c r="P78" i="33"/>
  <c r="S78" i="33"/>
  <c r="P77" i="33"/>
  <c r="S77" i="33"/>
  <c r="P76" i="33"/>
  <c r="S76" i="33"/>
  <c r="P75" i="33"/>
  <c r="S75" i="33"/>
  <c r="P74" i="33"/>
  <c r="S74" i="33"/>
  <c r="P73" i="33"/>
  <c r="S73" i="33"/>
  <c r="P72" i="33"/>
  <c r="S72" i="33"/>
  <c r="P71" i="33"/>
  <c r="S71" i="33"/>
  <c r="P70" i="33"/>
  <c r="S70" i="33"/>
  <c r="P69" i="33"/>
  <c r="S69" i="33"/>
  <c r="P68" i="33"/>
  <c r="S68" i="33"/>
  <c r="P67" i="33"/>
  <c r="S67" i="33"/>
  <c r="P66" i="33"/>
  <c r="S66" i="33"/>
  <c r="P65" i="33"/>
  <c r="S65" i="33"/>
  <c r="P64" i="33"/>
  <c r="S64" i="33"/>
  <c r="P63" i="33"/>
  <c r="S63" i="33"/>
  <c r="P62" i="33"/>
  <c r="S62" i="33"/>
  <c r="P61" i="33"/>
  <c r="S61" i="33"/>
  <c r="P60" i="33"/>
  <c r="S60" i="33"/>
  <c r="P59" i="33"/>
  <c r="S59" i="33"/>
  <c r="P58" i="33"/>
  <c r="S58" i="33"/>
  <c r="P57" i="33"/>
  <c r="S57" i="33"/>
  <c r="P56" i="33"/>
  <c r="S56" i="33"/>
  <c r="P55" i="33"/>
  <c r="S55" i="33"/>
  <c r="P54" i="33"/>
  <c r="S54" i="33"/>
  <c r="P53" i="33"/>
  <c r="S53" i="33"/>
  <c r="P52" i="33"/>
  <c r="S52" i="33"/>
  <c r="P51" i="33"/>
  <c r="S51" i="33"/>
  <c r="P50" i="33"/>
  <c r="S50" i="33"/>
  <c r="P49" i="33"/>
  <c r="S49" i="33"/>
  <c r="P48" i="33"/>
  <c r="S48" i="33"/>
  <c r="P47" i="33"/>
  <c r="S47" i="33"/>
  <c r="P46" i="33"/>
  <c r="S46" i="33"/>
  <c r="P45" i="33"/>
  <c r="S45" i="33"/>
  <c r="P44" i="33"/>
  <c r="S44" i="33"/>
  <c r="P43" i="33"/>
  <c r="S43" i="33"/>
  <c r="P42" i="33"/>
  <c r="S42" i="33"/>
  <c r="P41" i="33"/>
  <c r="S41" i="33"/>
  <c r="P40" i="33"/>
  <c r="S40" i="33"/>
  <c r="P39" i="33"/>
  <c r="S39" i="33"/>
  <c r="P38" i="33"/>
  <c r="S38" i="33"/>
  <c r="P37" i="33"/>
  <c r="S37" i="33"/>
  <c r="P36" i="33"/>
  <c r="S36" i="33"/>
  <c r="P35" i="33"/>
  <c r="S35" i="33"/>
  <c r="P34" i="33"/>
  <c r="S34" i="33"/>
  <c r="P33" i="33"/>
  <c r="S33" i="33"/>
  <c r="P32" i="33"/>
  <c r="S32" i="33"/>
  <c r="P31" i="33"/>
  <c r="S31" i="33"/>
  <c r="P30" i="33"/>
  <c r="S30" i="33"/>
  <c r="P29" i="33"/>
  <c r="S29" i="33"/>
  <c r="P28" i="33"/>
  <c r="S28" i="33"/>
  <c r="P27" i="33"/>
  <c r="S27" i="33"/>
  <c r="P26" i="33"/>
  <c r="S26" i="33"/>
  <c r="P25" i="33"/>
  <c r="S25" i="33"/>
  <c r="P24" i="33"/>
  <c r="S24" i="33"/>
  <c r="P23" i="33"/>
  <c r="S23" i="33"/>
  <c r="P22" i="33"/>
  <c r="S22" i="33"/>
  <c r="P21" i="33"/>
  <c r="S21" i="33"/>
  <c r="P20" i="33"/>
  <c r="S20" i="33"/>
  <c r="P19" i="33"/>
  <c r="S19" i="33"/>
  <c r="P18" i="33"/>
  <c r="S18" i="33"/>
  <c r="P17" i="33"/>
  <c r="S17" i="33"/>
  <c r="P16" i="33"/>
  <c r="S16" i="33"/>
  <c r="P15" i="33"/>
  <c r="S15" i="33"/>
  <c r="P14" i="33"/>
  <c r="S14" i="33"/>
  <c r="P13" i="33"/>
  <c r="S13" i="33"/>
  <c r="P12" i="33"/>
  <c r="S12" i="33"/>
  <c r="P11" i="33"/>
  <c r="S11" i="33"/>
  <c r="P10" i="33"/>
  <c r="S10" i="33"/>
  <c r="P9" i="33"/>
  <c r="S9" i="33"/>
  <c r="P8" i="33"/>
  <c r="S8" i="33"/>
  <c r="P7" i="33"/>
  <c r="S7" i="33"/>
  <c r="P6" i="33"/>
  <c r="S6" i="33"/>
  <c r="P5" i="33"/>
  <c r="S5" i="33"/>
  <c r="P4" i="33"/>
  <c r="S4" i="33"/>
  <c r="P3" i="33"/>
  <c r="S3" i="33"/>
  <c r="P2" i="33"/>
  <c r="S2" i="33"/>
  <c r="O201" i="33"/>
  <c r="Q201" i="33" s="1"/>
  <c r="R201" i="33"/>
  <c r="O200" i="33"/>
  <c r="R200" i="33"/>
  <c r="O199" i="33"/>
  <c r="Q199" i="33" s="1"/>
  <c r="R199" i="33"/>
  <c r="O198" i="33"/>
  <c r="Q198" i="33" s="1"/>
  <c r="R198" i="33"/>
  <c r="O197" i="33"/>
  <c r="R197" i="33"/>
  <c r="O196" i="33"/>
  <c r="Q196" i="33" s="1"/>
  <c r="R196" i="33"/>
  <c r="O195" i="33"/>
  <c r="Q195" i="33" s="1"/>
  <c r="R195" i="33"/>
  <c r="O194" i="33"/>
  <c r="R194" i="33"/>
  <c r="O193" i="33"/>
  <c r="Q193" i="33" s="1"/>
  <c r="R193" i="33"/>
  <c r="O192" i="33"/>
  <c r="Q192" i="33" s="1"/>
  <c r="R192" i="33"/>
  <c r="O191" i="33"/>
  <c r="R191" i="33"/>
  <c r="O190" i="33"/>
  <c r="Q190" i="33" s="1"/>
  <c r="R190" i="33"/>
  <c r="O189" i="33"/>
  <c r="Q189" i="33" s="1"/>
  <c r="R189" i="33"/>
  <c r="O188" i="33"/>
  <c r="R188" i="33"/>
  <c r="O187" i="33"/>
  <c r="Q187" i="33" s="1"/>
  <c r="R187" i="33"/>
  <c r="O186" i="33"/>
  <c r="Q186" i="33" s="1"/>
  <c r="R186" i="33"/>
  <c r="O185" i="33"/>
  <c r="R185" i="33"/>
  <c r="O184" i="33"/>
  <c r="Q184" i="33" s="1"/>
  <c r="R184" i="33"/>
  <c r="O183" i="33"/>
  <c r="Q183" i="33" s="1"/>
  <c r="R183" i="33"/>
  <c r="O182" i="33"/>
  <c r="R182" i="33"/>
  <c r="O181" i="33"/>
  <c r="Q181" i="33" s="1"/>
  <c r="R181" i="33"/>
  <c r="O180" i="33"/>
  <c r="Q180" i="33" s="1"/>
  <c r="R180" i="33"/>
  <c r="O179" i="33"/>
  <c r="R179" i="33"/>
  <c r="O178" i="33"/>
  <c r="Q178" i="33" s="1"/>
  <c r="R178" i="33"/>
  <c r="O177" i="33"/>
  <c r="Q177" i="33" s="1"/>
  <c r="R177" i="33"/>
  <c r="O176" i="33"/>
  <c r="R176" i="33"/>
  <c r="O175" i="33"/>
  <c r="Q175" i="33" s="1"/>
  <c r="R175" i="33"/>
  <c r="O174" i="33"/>
  <c r="Q174" i="33" s="1"/>
  <c r="R174" i="33"/>
  <c r="O173" i="33"/>
  <c r="R173" i="33"/>
  <c r="O172" i="33"/>
  <c r="Q172" i="33" s="1"/>
  <c r="R172" i="33"/>
  <c r="O171" i="33"/>
  <c r="Q171" i="33" s="1"/>
  <c r="R171" i="33"/>
  <c r="O170" i="33"/>
  <c r="R170" i="33"/>
  <c r="O169" i="33"/>
  <c r="Q169" i="33" s="1"/>
  <c r="R169" i="33"/>
  <c r="O168" i="33"/>
  <c r="Q168" i="33" s="1"/>
  <c r="R168" i="33"/>
  <c r="O167" i="33"/>
  <c r="R167" i="33"/>
  <c r="O166" i="33"/>
  <c r="Q166" i="33" s="1"/>
  <c r="R166" i="33"/>
  <c r="O165" i="33"/>
  <c r="Q165" i="33" s="1"/>
  <c r="R165" i="33"/>
  <c r="O164" i="33"/>
  <c r="R164" i="33"/>
  <c r="O163" i="33"/>
  <c r="Q163" i="33" s="1"/>
  <c r="R163" i="33"/>
  <c r="O162" i="33"/>
  <c r="Q162" i="33" s="1"/>
  <c r="R162" i="33"/>
  <c r="O161" i="33"/>
  <c r="R161" i="33"/>
  <c r="O160" i="33"/>
  <c r="Q160" i="33" s="1"/>
  <c r="R160" i="33"/>
  <c r="O159" i="33"/>
  <c r="Q159" i="33" s="1"/>
  <c r="R159" i="33"/>
  <c r="O158" i="33"/>
  <c r="R158" i="33"/>
  <c r="O157" i="33"/>
  <c r="Q157" i="33" s="1"/>
  <c r="R157" i="33"/>
  <c r="O156" i="33"/>
  <c r="Q156" i="33" s="1"/>
  <c r="R156" i="33"/>
  <c r="O155" i="33"/>
  <c r="R155" i="33"/>
  <c r="O154" i="33"/>
  <c r="Q154" i="33" s="1"/>
  <c r="R154" i="33"/>
  <c r="O153" i="33"/>
  <c r="Q153" i="33" s="1"/>
  <c r="R153" i="33"/>
  <c r="O152" i="33"/>
  <c r="R152" i="33"/>
  <c r="O151" i="33"/>
  <c r="Q151" i="33" s="1"/>
  <c r="R151" i="33"/>
  <c r="O150" i="33"/>
  <c r="Q150" i="33" s="1"/>
  <c r="R150" i="33"/>
  <c r="O149" i="33"/>
  <c r="R149" i="33"/>
  <c r="O148" i="33"/>
  <c r="Q148" i="33" s="1"/>
  <c r="R148" i="33"/>
  <c r="O147" i="33"/>
  <c r="Q147" i="33" s="1"/>
  <c r="R147" i="33"/>
  <c r="O146" i="33"/>
  <c r="R146" i="33"/>
  <c r="O145" i="33"/>
  <c r="Q145" i="33" s="1"/>
  <c r="R145" i="33"/>
  <c r="O144" i="33"/>
  <c r="Q144" i="33" s="1"/>
  <c r="R144" i="33"/>
  <c r="O143" i="33"/>
  <c r="R143" i="33"/>
  <c r="O142" i="33"/>
  <c r="Q142" i="33" s="1"/>
  <c r="R142" i="33"/>
  <c r="O141" i="33"/>
  <c r="Q141" i="33" s="1"/>
  <c r="R141" i="33"/>
  <c r="O140" i="33"/>
  <c r="R140" i="33"/>
  <c r="O139" i="33"/>
  <c r="Q139" i="33" s="1"/>
  <c r="R139" i="33"/>
  <c r="O138" i="33"/>
  <c r="Q138" i="33" s="1"/>
  <c r="R138" i="33"/>
  <c r="O137" i="33"/>
  <c r="R137" i="33"/>
  <c r="O136" i="33"/>
  <c r="Q136" i="33" s="1"/>
  <c r="R136" i="33"/>
  <c r="O135" i="33"/>
  <c r="Q135" i="33" s="1"/>
  <c r="R135" i="33"/>
  <c r="O134" i="33"/>
  <c r="R134" i="33"/>
  <c r="O133" i="33"/>
  <c r="Q133" i="33" s="1"/>
  <c r="R133" i="33"/>
  <c r="O132" i="33"/>
  <c r="Q132" i="33" s="1"/>
  <c r="R132" i="33"/>
  <c r="O131" i="33"/>
  <c r="R131" i="33"/>
  <c r="O130" i="33"/>
  <c r="Q130" i="33" s="1"/>
  <c r="R130" i="33"/>
  <c r="O129" i="33"/>
  <c r="Q129" i="33" s="1"/>
  <c r="R129" i="33"/>
  <c r="O128" i="33"/>
  <c r="R128" i="33"/>
  <c r="O127" i="33"/>
  <c r="Q127" i="33" s="1"/>
  <c r="R127" i="33"/>
  <c r="O126" i="33"/>
  <c r="Q126" i="33" s="1"/>
  <c r="R126" i="33"/>
  <c r="O125" i="33"/>
  <c r="R125" i="33"/>
  <c r="O124" i="33"/>
  <c r="Q124" i="33" s="1"/>
  <c r="R124" i="33"/>
  <c r="O123" i="33"/>
  <c r="Q123" i="33" s="1"/>
  <c r="R123" i="33"/>
  <c r="O122" i="33"/>
  <c r="R122" i="33"/>
  <c r="O121" i="33"/>
  <c r="Q121" i="33" s="1"/>
  <c r="R121" i="33"/>
  <c r="O120" i="33"/>
  <c r="Q120" i="33" s="1"/>
  <c r="R120" i="33"/>
  <c r="O119" i="33"/>
  <c r="R119" i="33"/>
  <c r="O118" i="33"/>
  <c r="Q118" i="33" s="1"/>
  <c r="R118" i="33"/>
  <c r="O117" i="33"/>
  <c r="Q117" i="33" s="1"/>
  <c r="R117" i="33"/>
  <c r="O116" i="33"/>
  <c r="R116" i="33"/>
  <c r="O115" i="33"/>
  <c r="Q115" i="33" s="1"/>
  <c r="R115" i="33"/>
  <c r="O114" i="33"/>
  <c r="Q114" i="33" s="1"/>
  <c r="R114" i="33"/>
  <c r="O113" i="33"/>
  <c r="R113" i="33"/>
  <c r="O112" i="33"/>
  <c r="Q112" i="33" s="1"/>
  <c r="R112" i="33"/>
  <c r="O111" i="33"/>
  <c r="Q111" i="33" s="1"/>
  <c r="R111" i="33"/>
  <c r="O110" i="33"/>
  <c r="R110" i="33"/>
  <c r="O109" i="33"/>
  <c r="Q109" i="33" s="1"/>
  <c r="R109" i="33"/>
  <c r="O108" i="33"/>
  <c r="Q108" i="33" s="1"/>
  <c r="R108" i="33"/>
  <c r="O107" i="33"/>
  <c r="R107" i="33"/>
  <c r="O106" i="33"/>
  <c r="Q106" i="33" s="1"/>
  <c r="R106" i="33"/>
  <c r="O105" i="33"/>
  <c r="Q105" i="33" s="1"/>
  <c r="R105" i="33"/>
  <c r="O104" i="33"/>
  <c r="R104" i="33"/>
  <c r="O103" i="33"/>
  <c r="Q103" i="33" s="1"/>
  <c r="R103" i="33"/>
  <c r="O102" i="33"/>
  <c r="Q102" i="33" s="1"/>
  <c r="R102" i="33"/>
  <c r="O101" i="33"/>
  <c r="R101" i="33"/>
  <c r="O100" i="33"/>
  <c r="Q100" i="33" s="1"/>
  <c r="R100" i="33"/>
  <c r="O99" i="33"/>
  <c r="Q99" i="33" s="1"/>
  <c r="R99" i="33"/>
  <c r="O98" i="33"/>
  <c r="R98" i="33"/>
  <c r="O97" i="33"/>
  <c r="Q97" i="33" s="1"/>
  <c r="R97" i="33"/>
  <c r="O96" i="33"/>
  <c r="Q96" i="33" s="1"/>
  <c r="R96" i="33"/>
  <c r="O95" i="33"/>
  <c r="R95" i="33"/>
  <c r="O94" i="33"/>
  <c r="Q94" i="33" s="1"/>
  <c r="R94" i="33"/>
  <c r="O93" i="33"/>
  <c r="Q93" i="33" s="1"/>
  <c r="R93" i="33"/>
  <c r="O92" i="33"/>
  <c r="R92" i="33"/>
  <c r="O91" i="33"/>
  <c r="Q91" i="33" s="1"/>
  <c r="R91" i="33"/>
  <c r="O90" i="33"/>
  <c r="Q90" i="33" s="1"/>
  <c r="R90" i="33"/>
  <c r="O89" i="33"/>
  <c r="R89" i="33"/>
  <c r="O88" i="33"/>
  <c r="Q88" i="33" s="1"/>
  <c r="R88" i="33"/>
  <c r="O87" i="33"/>
  <c r="Q87" i="33" s="1"/>
  <c r="R87" i="33"/>
  <c r="O86" i="33"/>
  <c r="R86" i="33"/>
  <c r="O85" i="33"/>
  <c r="Q85" i="33" s="1"/>
  <c r="R85" i="33"/>
  <c r="O84" i="33"/>
  <c r="Q84" i="33" s="1"/>
  <c r="R84" i="33"/>
  <c r="O83" i="33"/>
  <c r="R83" i="33"/>
  <c r="O82" i="33"/>
  <c r="Q82" i="33" s="1"/>
  <c r="R82" i="33"/>
  <c r="O81" i="33"/>
  <c r="Q81" i="33" s="1"/>
  <c r="R81" i="33"/>
  <c r="O80" i="33"/>
  <c r="R80" i="33"/>
  <c r="O79" i="33"/>
  <c r="Q79" i="33" s="1"/>
  <c r="R79" i="33"/>
  <c r="O78" i="33"/>
  <c r="Q78" i="33" s="1"/>
  <c r="R78" i="33"/>
  <c r="O77" i="33"/>
  <c r="R77" i="33"/>
  <c r="O76" i="33"/>
  <c r="Q76" i="33" s="1"/>
  <c r="R76" i="33"/>
  <c r="O75" i="33"/>
  <c r="Q75" i="33" s="1"/>
  <c r="R75" i="33"/>
  <c r="O74" i="33"/>
  <c r="R74" i="33"/>
  <c r="O73" i="33"/>
  <c r="Q73" i="33" s="1"/>
  <c r="R73" i="33"/>
  <c r="O72" i="33"/>
  <c r="Q72" i="33" s="1"/>
  <c r="R72" i="33"/>
  <c r="O71" i="33"/>
  <c r="R71" i="33"/>
  <c r="O70" i="33"/>
  <c r="Q70" i="33" s="1"/>
  <c r="R70" i="33"/>
  <c r="O69" i="33"/>
  <c r="Q69" i="33" s="1"/>
  <c r="R69" i="33"/>
  <c r="O68" i="33"/>
  <c r="R68" i="33"/>
  <c r="O67" i="33"/>
  <c r="Q67" i="33" s="1"/>
  <c r="R67" i="33"/>
  <c r="O66" i="33"/>
  <c r="Q66" i="33" s="1"/>
  <c r="R66" i="33"/>
  <c r="O65" i="33"/>
  <c r="R65" i="33"/>
  <c r="O64" i="33"/>
  <c r="Q64" i="33" s="1"/>
  <c r="R64" i="33"/>
  <c r="O63" i="33"/>
  <c r="Q63" i="33" s="1"/>
  <c r="R63" i="33"/>
  <c r="O62" i="33"/>
  <c r="R62" i="33"/>
  <c r="O61" i="33"/>
  <c r="Q61" i="33" s="1"/>
  <c r="R61" i="33"/>
  <c r="O60" i="33"/>
  <c r="Q60" i="33" s="1"/>
  <c r="R60" i="33"/>
  <c r="O59" i="33"/>
  <c r="R59" i="33"/>
  <c r="O58" i="33"/>
  <c r="Q58" i="33" s="1"/>
  <c r="R58" i="33"/>
  <c r="O57" i="33"/>
  <c r="Q57" i="33" s="1"/>
  <c r="R57" i="33"/>
  <c r="O56" i="33"/>
  <c r="R56" i="33"/>
  <c r="O55" i="33"/>
  <c r="Q55" i="33" s="1"/>
  <c r="R55" i="33"/>
  <c r="O54" i="33"/>
  <c r="Q54" i="33" s="1"/>
  <c r="R54" i="33"/>
  <c r="O53" i="33"/>
  <c r="R53" i="33"/>
  <c r="O52" i="33"/>
  <c r="Q52" i="33" s="1"/>
  <c r="R52" i="33"/>
  <c r="O51" i="33"/>
  <c r="Q51" i="33" s="1"/>
  <c r="R51" i="33"/>
  <c r="O50" i="33"/>
  <c r="R50" i="33"/>
  <c r="O49" i="33"/>
  <c r="Q49" i="33" s="1"/>
  <c r="R49" i="33"/>
  <c r="O48" i="33"/>
  <c r="Q48" i="33" s="1"/>
  <c r="R48" i="33"/>
  <c r="O47" i="33"/>
  <c r="R47" i="33"/>
  <c r="O46" i="33"/>
  <c r="Q46" i="33" s="1"/>
  <c r="R46" i="33"/>
  <c r="O45" i="33"/>
  <c r="Q45" i="33" s="1"/>
  <c r="R45" i="33"/>
  <c r="O44" i="33"/>
  <c r="R44" i="33"/>
  <c r="O43" i="33"/>
  <c r="Q43" i="33" s="1"/>
  <c r="R43" i="33"/>
  <c r="O42" i="33"/>
  <c r="Q42" i="33" s="1"/>
  <c r="R42" i="33"/>
  <c r="O41" i="33"/>
  <c r="R41" i="33"/>
  <c r="O40" i="33"/>
  <c r="Q40" i="33" s="1"/>
  <c r="R40" i="33"/>
  <c r="O39" i="33"/>
  <c r="Q39" i="33" s="1"/>
  <c r="R39" i="33"/>
  <c r="O38" i="33"/>
  <c r="R38" i="33"/>
  <c r="O37" i="33"/>
  <c r="Q37" i="33" s="1"/>
  <c r="R37" i="33"/>
  <c r="O36" i="33"/>
  <c r="Q36" i="33" s="1"/>
  <c r="R36" i="33"/>
  <c r="O35" i="33"/>
  <c r="R35" i="33"/>
  <c r="O34" i="33"/>
  <c r="Q34" i="33" s="1"/>
  <c r="R34" i="33"/>
  <c r="O33" i="33"/>
  <c r="Q33" i="33" s="1"/>
  <c r="R33" i="33"/>
  <c r="O32" i="33"/>
  <c r="R32" i="33"/>
  <c r="O31" i="33"/>
  <c r="Q31" i="33" s="1"/>
  <c r="R31" i="33"/>
  <c r="O30" i="33"/>
  <c r="Q30" i="33" s="1"/>
  <c r="R30" i="33"/>
  <c r="O29" i="33"/>
  <c r="R29" i="33"/>
  <c r="O28" i="33"/>
  <c r="Q28" i="33" s="1"/>
  <c r="R28" i="33"/>
  <c r="O27" i="33"/>
  <c r="Q27" i="33" s="1"/>
  <c r="R27" i="33"/>
  <c r="O26" i="33"/>
  <c r="R26" i="33"/>
  <c r="O25" i="33"/>
  <c r="Q25" i="33" s="1"/>
  <c r="R25" i="33"/>
  <c r="O24" i="33"/>
  <c r="Q24" i="33" s="1"/>
  <c r="R24" i="33"/>
  <c r="O23" i="33"/>
  <c r="R23" i="33"/>
  <c r="O22" i="33"/>
  <c r="Q22" i="33" s="1"/>
  <c r="R22" i="33"/>
  <c r="O21" i="33"/>
  <c r="Q21" i="33" s="1"/>
  <c r="R21" i="33"/>
  <c r="O20" i="33"/>
  <c r="R20" i="33"/>
  <c r="O19" i="33"/>
  <c r="Q19" i="33" s="1"/>
  <c r="R19" i="33"/>
  <c r="O18" i="33"/>
  <c r="Q18" i="33" s="1"/>
  <c r="R18" i="33"/>
  <c r="O17" i="33"/>
  <c r="R17" i="33"/>
  <c r="O16" i="33"/>
  <c r="Q16" i="33" s="1"/>
  <c r="R16" i="33"/>
  <c r="O15" i="33"/>
  <c r="Q15" i="33" s="1"/>
  <c r="R15" i="33"/>
  <c r="O14" i="33"/>
  <c r="R14" i="33"/>
  <c r="O13" i="33"/>
  <c r="Q13" i="33" s="1"/>
  <c r="R13" i="33"/>
  <c r="O12" i="33"/>
  <c r="Q12" i="33" s="1"/>
  <c r="R12" i="33"/>
  <c r="O11" i="33"/>
  <c r="R11" i="33"/>
  <c r="O10" i="33"/>
  <c r="Q10" i="33" s="1"/>
  <c r="R10" i="33"/>
  <c r="O9" i="33"/>
  <c r="Q9" i="33" s="1"/>
  <c r="R9" i="33"/>
  <c r="O8" i="33"/>
  <c r="R8" i="33"/>
  <c r="O7" i="33"/>
  <c r="Q7" i="33" s="1"/>
  <c r="R7" i="33"/>
  <c r="O6" i="33"/>
  <c r="Q6" i="33" s="1"/>
  <c r="R6" i="33"/>
  <c r="O5" i="33"/>
  <c r="R5" i="33"/>
  <c r="O4" i="33"/>
  <c r="Q4" i="33" s="1"/>
  <c r="R4" i="33"/>
  <c r="O3" i="33"/>
  <c r="Q3" i="33" s="1"/>
  <c r="R3" i="33"/>
  <c r="O2" i="33"/>
  <c r="R2" i="33"/>
  <c r="C3" i="33"/>
  <c r="C4" i="33"/>
  <c r="C5" i="33"/>
  <c r="C6" i="33"/>
  <c r="C7" i="33"/>
  <c r="C8" i="33"/>
  <c r="C9" i="33"/>
  <c r="C10" i="33"/>
  <c r="C11" i="33"/>
  <c r="C12" i="33"/>
  <c r="C13" i="33"/>
  <c r="C14" i="33"/>
  <c r="C15" i="33"/>
  <c r="C16" i="33"/>
  <c r="C17" i="33"/>
  <c r="C18" i="33"/>
  <c r="C19" i="33"/>
  <c r="C20" i="33"/>
  <c r="C21" i="33"/>
  <c r="C22" i="33"/>
  <c r="C23" i="33"/>
  <c r="C24" i="33"/>
  <c r="C25" i="33"/>
  <c r="C26" i="33"/>
  <c r="C27" i="33"/>
  <c r="C28" i="33"/>
  <c r="C29" i="33"/>
  <c r="C30" i="33"/>
  <c r="C31" i="33"/>
  <c r="C32" i="33"/>
  <c r="C33" i="33"/>
  <c r="C34" i="33"/>
  <c r="C35" i="33"/>
  <c r="C36" i="33"/>
  <c r="C37" i="33"/>
  <c r="C38" i="33"/>
  <c r="C39" i="33"/>
  <c r="C40" i="33"/>
  <c r="C41" i="33"/>
  <c r="C42" i="33"/>
  <c r="C43" i="33"/>
  <c r="C44" i="33"/>
  <c r="C45" i="33"/>
  <c r="C46" i="33"/>
  <c r="C47" i="33"/>
  <c r="C48" i="33"/>
  <c r="C49" i="33"/>
  <c r="C50" i="33"/>
  <c r="C51" i="33"/>
  <c r="C52" i="33"/>
  <c r="C53" i="33"/>
  <c r="C54" i="33"/>
  <c r="C55" i="33"/>
  <c r="C56" i="33"/>
  <c r="C57" i="33"/>
  <c r="C58" i="33"/>
  <c r="C59" i="33"/>
  <c r="C60" i="33"/>
  <c r="C61" i="33"/>
  <c r="C62" i="33"/>
  <c r="C63" i="33"/>
  <c r="C64" i="33"/>
  <c r="C65" i="33"/>
  <c r="C66" i="33"/>
  <c r="C67" i="33"/>
  <c r="C68" i="33"/>
  <c r="C69" i="33"/>
  <c r="C70" i="33"/>
  <c r="C71" i="33"/>
  <c r="C72" i="33"/>
  <c r="C73" i="33"/>
  <c r="C74" i="33"/>
  <c r="C75" i="33"/>
  <c r="C76" i="33"/>
  <c r="C77" i="33"/>
  <c r="C78" i="33"/>
  <c r="C79" i="33"/>
  <c r="C80" i="33"/>
  <c r="C81" i="33"/>
  <c r="C82" i="33"/>
  <c r="C83" i="33"/>
  <c r="C84" i="33"/>
  <c r="C85" i="33"/>
  <c r="C86" i="33"/>
  <c r="C87" i="33"/>
  <c r="C88" i="33"/>
  <c r="C89" i="33"/>
  <c r="C90" i="33"/>
  <c r="C91" i="33"/>
  <c r="C92" i="33"/>
  <c r="C93" i="33"/>
  <c r="C94" i="33"/>
  <c r="C95" i="33"/>
  <c r="C96" i="33"/>
  <c r="C97" i="33"/>
  <c r="C98" i="33"/>
  <c r="C99" i="33"/>
  <c r="C100" i="33"/>
  <c r="C101" i="33"/>
  <c r="C102" i="33"/>
  <c r="C103" i="33"/>
  <c r="C104" i="33"/>
  <c r="C105" i="33"/>
  <c r="C106" i="33"/>
  <c r="C107" i="33"/>
  <c r="C108" i="33"/>
  <c r="C109" i="33"/>
  <c r="C110" i="33"/>
  <c r="C111" i="33"/>
  <c r="C112" i="33"/>
  <c r="C113" i="33"/>
  <c r="C114" i="33"/>
  <c r="C115" i="33"/>
  <c r="C116" i="33"/>
  <c r="C117" i="33"/>
  <c r="C118" i="33"/>
  <c r="C119" i="33"/>
  <c r="C120" i="33"/>
  <c r="C121" i="33"/>
  <c r="C122" i="33"/>
  <c r="C123" i="33"/>
  <c r="C124" i="33"/>
  <c r="C125" i="33"/>
  <c r="C126" i="33"/>
  <c r="C127" i="33"/>
  <c r="C128" i="33"/>
  <c r="C129" i="33"/>
  <c r="C130" i="33"/>
  <c r="C131" i="33"/>
  <c r="C132" i="33"/>
  <c r="C133" i="33"/>
  <c r="C134" i="33"/>
  <c r="C135" i="33"/>
  <c r="C136" i="33"/>
  <c r="C137" i="33"/>
  <c r="C138" i="33"/>
  <c r="C139" i="33"/>
  <c r="C140" i="33"/>
  <c r="C141" i="33"/>
  <c r="C142" i="33"/>
  <c r="C143" i="33"/>
  <c r="C144" i="33"/>
  <c r="C145" i="33"/>
  <c r="C146" i="33"/>
  <c r="C147" i="33"/>
  <c r="C148" i="33"/>
  <c r="C149" i="33"/>
  <c r="C150" i="33"/>
  <c r="C151" i="33"/>
  <c r="C152" i="33"/>
  <c r="C153" i="33"/>
  <c r="C154" i="33"/>
  <c r="C155" i="33"/>
  <c r="C156" i="33"/>
  <c r="C157" i="33"/>
  <c r="C158" i="33"/>
  <c r="C159" i="33"/>
  <c r="C160" i="33"/>
  <c r="C161" i="33"/>
  <c r="C162" i="33"/>
  <c r="C163" i="33"/>
  <c r="C164" i="33"/>
  <c r="C165" i="33"/>
  <c r="C166" i="33"/>
  <c r="C167" i="33"/>
  <c r="C168" i="33"/>
  <c r="C169" i="33"/>
  <c r="C170" i="33"/>
  <c r="C171" i="33"/>
  <c r="C172" i="33"/>
  <c r="C173" i="33"/>
  <c r="C174" i="33"/>
  <c r="C175" i="33"/>
  <c r="C176" i="33"/>
  <c r="C177" i="33"/>
  <c r="C178" i="33"/>
  <c r="C179" i="33"/>
  <c r="C180" i="33"/>
  <c r="C181" i="33"/>
  <c r="C182" i="33"/>
  <c r="C183" i="33"/>
  <c r="C184" i="33"/>
  <c r="C185" i="33"/>
  <c r="C186" i="33"/>
  <c r="C187" i="33"/>
  <c r="C188" i="33"/>
  <c r="C189" i="33"/>
  <c r="C190" i="33"/>
  <c r="C191" i="33"/>
  <c r="C192" i="33"/>
  <c r="C193" i="33"/>
  <c r="C194" i="33"/>
  <c r="C195" i="33"/>
  <c r="C196" i="33"/>
  <c r="C197" i="33"/>
  <c r="C198" i="33"/>
  <c r="C199" i="33"/>
  <c r="C200" i="33"/>
  <c r="C201" i="33"/>
  <c r="C2" i="33"/>
  <c r="B2" i="32" s="1" a="1"/>
  <c r="B2" i="32" s="1"/>
  <c r="D2" i="32" s="1"/>
  <c r="C198" i="32" l="1" a="1"/>
  <c r="C198" i="32" s="1"/>
  <c r="C199" i="32" a="1"/>
  <c r="C199" i="32" s="1"/>
  <c r="C200" i="32" a="1"/>
  <c r="C200" i="32" s="1"/>
  <c r="C201" i="32" a="1"/>
  <c r="C201" i="32" s="1"/>
  <c r="B3" i="32" a="1"/>
  <c r="B3" i="32" s="1"/>
  <c r="B4" i="32" a="1"/>
  <c r="B4" i="32" s="1"/>
  <c r="B5" i="32" a="1"/>
  <c r="B5" i="32" s="1"/>
  <c r="B6" i="32" a="1"/>
  <c r="B6" i="32" s="1"/>
  <c r="B7" i="32" a="1"/>
  <c r="B7" i="32" s="1"/>
  <c r="B8" i="32" a="1"/>
  <c r="B8" i="32" s="1"/>
  <c r="B9" i="32" a="1"/>
  <c r="B9" i="32" s="1"/>
  <c r="B10" i="32" a="1"/>
  <c r="B10" i="32" s="1"/>
  <c r="B11" i="32" a="1"/>
  <c r="B11" i="32" s="1"/>
  <c r="B12" i="32" a="1"/>
  <c r="B12" i="32" s="1"/>
  <c r="B13" i="32" a="1"/>
  <c r="B13" i="32" s="1"/>
  <c r="B14" i="32" a="1"/>
  <c r="B14" i="32" s="1"/>
  <c r="B15" i="32" a="1"/>
  <c r="B15" i="32" s="1"/>
  <c r="B16" i="32" a="1"/>
  <c r="B16" i="32" s="1"/>
  <c r="B17" i="32" a="1"/>
  <c r="B17" i="32" s="1"/>
  <c r="B18" i="32" a="1"/>
  <c r="B18" i="32" s="1"/>
  <c r="B19" i="32" a="1"/>
  <c r="B19" i="32" s="1"/>
  <c r="B20" i="32" a="1"/>
  <c r="B20" i="32" s="1"/>
  <c r="B21" i="32" a="1"/>
  <c r="B21" i="32" s="1"/>
  <c r="B22" i="32" a="1"/>
  <c r="B22" i="32" s="1"/>
  <c r="B23" i="32" a="1"/>
  <c r="B23" i="32" s="1"/>
  <c r="B24" i="32" a="1"/>
  <c r="B24" i="32" s="1"/>
  <c r="B25" i="32" a="1"/>
  <c r="B25" i="32" s="1"/>
  <c r="B26" i="32" a="1"/>
  <c r="B26" i="32" s="1"/>
  <c r="B27" i="32" a="1"/>
  <c r="B27" i="32" s="1"/>
  <c r="B28" i="32" a="1"/>
  <c r="B28" i="32" s="1"/>
  <c r="B29" i="32" a="1"/>
  <c r="B29" i="32" s="1"/>
  <c r="B30" i="32" a="1"/>
  <c r="B30" i="32" s="1"/>
  <c r="B31" i="32" a="1"/>
  <c r="B31" i="32" s="1"/>
  <c r="B32" i="32" a="1"/>
  <c r="B32" i="32" s="1"/>
  <c r="B33" i="32" a="1"/>
  <c r="B33" i="32" s="1"/>
  <c r="B34" i="32" a="1"/>
  <c r="B34" i="32" s="1"/>
  <c r="B35" i="32" a="1"/>
  <c r="B35" i="32" s="1"/>
  <c r="B36" i="32" a="1"/>
  <c r="B36" i="32" s="1"/>
  <c r="B37" i="32" a="1"/>
  <c r="B37" i="32" s="1"/>
  <c r="B38" i="32" a="1"/>
  <c r="B38" i="32" s="1"/>
  <c r="B39" i="32" a="1"/>
  <c r="B39" i="32" s="1"/>
  <c r="B40" i="32" a="1"/>
  <c r="B40" i="32" s="1"/>
  <c r="B41" i="32" a="1"/>
  <c r="B41" i="32" s="1"/>
  <c r="B42" i="32" a="1"/>
  <c r="B42" i="32" s="1"/>
  <c r="B43" i="32" a="1"/>
  <c r="B43" i="32" s="1"/>
  <c r="B44" i="32" a="1"/>
  <c r="B44" i="32" s="1"/>
  <c r="B45" i="32" a="1"/>
  <c r="B45" i="32" s="1"/>
  <c r="B46" i="32" a="1"/>
  <c r="B46" i="32" s="1"/>
  <c r="B47" i="32" a="1"/>
  <c r="B47" i="32" s="1"/>
  <c r="B48" i="32" a="1"/>
  <c r="B48" i="32" s="1"/>
  <c r="B49" i="32" a="1"/>
  <c r="B49" i="32" s="1"/>
  <c r="B50" i="32" a="1"/>
  <c r="B50" i="32" s="1"/>
  <c r="B51" i="32" a="1"/>
  <c r="B51" i="32" s="1"/>
  <c r="B52" i="32" a="1"/>
  <c r="B52" i="32" s="1"/>
  <c r="B53" i="32" a="1"/>
  <c r="B53" i="32" s="1"/>
  <c r="B54" i="32" a="1"/>
  <c r="B54" i="32" s="1"/>
  <c r="B55" i="32" a="1"/>
  <c r="B55" i="32" s="1"/>
  <c r="B56" i="32" a="1"/>
  <c r="B56" i="32" s="1"/>
  <c r="B57" i="32" a="1"/>
  <c r="B57" i="32" s="1"/>
  <c r="B58" i="32" a="1"/>
  <c r="B58" i="32" s="1"/>
  <c r="B59" i="32" a="1"/>
  <c r="B59" i="32" s="1"/>
  <c r="B60" i="32" a="1"/>
  <c r="B60" i="32" s="1"/>
  <c r="B61" i="32" a="1"/>
  <c r="B61" i="32" s="1"/>
  <c r="B62" i="32" a="1"/>
  <c r="B62" i="32" s="1"/>
  <c r="B63" i="32" a="1"/>
  <c r="B63" i="32" s="1"/>
  <c r="B64" i="32" a="1"/>
  <c r="B64" i="32" s="1"/>
  <c r="B65" i="32" a="1"/>
  <c r="B65" i="32" s="1"/>
  <c r="B66" i="32" a="1"/>
  <c r="B66" i="32" s="1"/>
  <c r="B67" i="32" a="1"/>
  <c r="B67" i="32" s="1"/>
  <c r="B68" i="32" a="1"/>
  <c r="B68" i="32" s="1"/>
  <c r="B69" i="32" a="1"/>
  <c r="B69" i="32" s="1"/>
  <c r="B70" i="32" a="1"/>
  <c r="B70" i="32" s="1"/>
  <c r="B71" i="32" a="1"/>
  <c r="B71" i="32" s="1"/>
  <c r="B72" i="32" a="1"/>
  <c r="B72" i="32" s="1"/>
  <c r="B73" i="32" a="1"/>
  <c r="B73" i="32" s="1"/>
  <c r="B74" i="32" a="1"/>
  <c r="B74" i="32" s="1"/>
  <c r="B75" i="32" a="1"/>
  <c r="B75" i="32" s="1"/>
  <c r="B76" i="32" a="1"/>
  <c r="B76" i="32" s="1"/>
  <c r="B77" i="32" a="1"/>
  <c r="B77" i="32" s="1"/>
  <c r="B78" i="32" a="1"/>
  <c r="B78" i="32" s="1"/>
  <c r="B79" i="32" a="1"/>
  <c r="B79" i="32" s="1"/>
  <c r="B80" i="32" a="1"/>
  <c r="B80" i="32" s="1"/>
  <c r="B81" i="32" a="1"/>
  <c r="B81" i="32" s="1"/>
  <c r="B82" i="32" a="1"/>
  <c r="B82" i="32" s="1"/>
  <c r="B83" i="32" a="1"/>
  <c r="B83" i="32" s="1"/>
  <c r="B84" i="32" a="1"/>
  <c r="B84" i="32" s="1"/>
  <c r="B85" i="32" a="1"/>
  <c r="B85" i="32" s="1"/>
  <c r="B86" i="32" a="1"/>
  <c r="B86" i="32" s="1"/>
  <c r="B87" i="32" a="1"/>
  <c r="B87" i="32" s="1"/>
  <c r="B88" i="32" a="1"/>
  <c r="B88" i="32" s="1"/>
  <c r="B89" i="32" a="1"/>
  <c r="B89" i="32" s="1"/>
  <c r="B90" i="32" a="1"/>
  <c r="B90" i="32" s="1"/>
  <c r="B91" i="32" a="1"/>
  <c r="B91" i="32" s="1"/>
  <c r="B92" i="32" a="1"/>
  <c r="B92" i="32" s="1"/>
  <c r="B93" i="32" a="1"/>
  <c r="B93" i="32" s="1"/>
  <c r="B94" i="32" a="1"/>
  <c r="B94" i="32" s="1"/>
  <c r="B95" i="32" a="1"/>
  <c r="B95" i="32" s="1"/>
  <c r="B96" i="32" a="1"/>
  <c r="B96" i="32" s="1"/>
  <c r="B97" i="32" a="1"/>
  <c r="B97" i="32" s="1"/>
  <c r="B98" i="32" a="1"/>
  <c r="B98" i="32" s="1"/>
  <c r="B99" i="32" a="1"/>
  <c r="B99" i="32" s="1"/>
  <c r="B100" i="32" a="1"/>
  <c r="B100" i="32" s="1"/>
  <c r="B101" i="32" a="1"/>
  <c r="B101" i="32" s="1"/>
  <c r="B102" i="32" a="1"/>
  <c r="B102" i="32" s="1"/>
  <c r="B103" i="32" a="1"/>
  <c r="B103" i="32" s="1"/>
  <c r="B104" i="32" a="1"/>
  <c r="B104" i="32" s="1"/>
  <c r="B105" i="32" a="1"/>
  <c r="B105" i="32" s="1"/>
  <c r="B106" i="32" a="1"/>
  <c r="B106" i="32" s="1"/>
  <c r="B107" i="32" a="1"/>
  <c r="B107" i="32" s="1"/>
  <c r="B108" i="32" a="1"/>
  <c r="B108" i="32" s="1"/>
  <c r="B109" i="32" a="1"/>
  <c r="B109" i="32" s="1"/>
  <c r="B110" i="32" a="1"/>
  <c r="B110" i="32" s="1"/>
  <c r="B111" i="32" a="1"/>
  <c r="B111" i="32" s="1"/>
  <c r="B112" i="32" a="1"/>
  <c r="B112" i="32" s="1"/>
  <c r="B113" i="32" a="1"/>
  <c r="B113" i="32" s="1"/>
  <c r="B114" i="32" a="1"/>
  <c r="B114" i="32" s="1"/>
  <c r="B115" i="32" a="1"/>
  <c r="B115" i="32" s="1"/>
  <c r="B116" i="32" a="1"/>
  <c r="B116" i="32" s="1"/>
  <c r="B117" i="32" a="1"/>
  <c r="B117" i="32" s="1"/>
  <c r="B118" i="32" a="1"/>
  <c r="B118" i="32" s="1"/>
  <c r="B119" i="32" a="1"/>
  <c r="B119" i="32" s="1"/>
  <c r="B120" i="32" a="1"/>
  <c r="B120" i="32" s="1"/>
  <c r="B121" i="32" a="1"/>
  <c r="B121" i="32" s="1"/>
  <c r="B122" i="32" a="1"/>
  <c r="B122" i="32" s="1"/>
  <c r="B123" i="32" a="1"/>
  <c r="B123" i="32" s="1"/>
  <c r="B124" i="32" a="1"/>
  <c r="B124" i="32" s="1"/>
  <c r="B125" i="32" a="1"/>
  <c r="B125" i="32" s="1"/>
  <c r="B126" i="32" a="1"/>
  <c r="B126" i="32" s="1"/>
  <c r="B127" i="32" a="1"/>
  <c r="B127" i="32" s="1"/>
  <c r="B128" i="32" a="1"/>
  <c r="B128" i="32" s="1"/>
  <c r="B129" i="32" a="1"/>
  <c r="B129" i="32" s="1"/>
  <c r="B130" i="32" a="1"/>
  <c r="B130" i="32" s="1"/>
  <c r="B131" i="32" a="1"/>
  <c r="B131" i="32" s="1"/>
  <c r="B132" i="32" a="1"/>
  <c r="B132" i="32" s="1"/>
  <c r="B133" i="32" a="1"/>
  <c r="B133" i="32" s="1"/>
  <c r="B134" i="32" a="1"/>
  <c r="B134" i="32" s="1"/>
  <c r="B135" i="32" a="1"/>
  <c r="B135" i="32" s="1"/>
  <c r="B136" i="32" a="1"/>
  <c r="B136" i="32" s="1"/>
  <c r="B137" i="32" a="1"/>
  <c r="B137" i="32" s="1"/>
  <c r="B138" i="32" a="1"/>
  <c r="B138" i="32" s="1"/>
  <c r="B139" i="32" a="1"/>
  <c r="B139" i="32" s="1"/>
  <c r="B140" i="32" a="1"/>
  <c r="B140" i="32" s="1"/>
  <c r="B141" i="32" a="1"/>
  <c r="B141" i="32" s="1"/>
  <c r="B142" i="32" a="1"/>
  <c r="B142" i="32" s="1"/>
  <c r="B143" i="32" a="1"/>
  <c r="B143" i="32" s="1"/>
  <c r="B144" i="32" a="1"/>
  <c r="B144" i="32" s="1"/>
  <c r="B145" i="32" a="1"/>
  <c r="B145" i="32" s="1"/>
  <c r="B146" i="32" a="1"/>
  <c r="B146" i="32" s="1"/>
  <c r="B147" i="32" a="1"/>
  <c r="B147" i="32" s="1"/>
  <c r="B148" i="32" a="1"/>
  <c r="B148" i="32" s="1"/>
  <c r="B149" i="32" a="1"/>
  <c r="B149" i="32" s="1"/>
  <c r="B150" i="32" a="1"/>
  <c r="B150" i="32" s="1"/>
  <c r="B151" i="32" a="1"/>
  <c r="B151" i="32" s="1"/>
  <c r="B152" i="32" a="1"/>
  <c r="B152" i="32" s="1"/>
  <c r="B153" i="32" a="1"/>
  <c r="B153" i="32" s="1"/>
  <c r="B154" i="32" a="1"/>
  <c r="B154" i="32" s="1"/>
  <c r="B155" i="32" a="1"/>
  <c r="B155" i="32" s="1"/>
  <c r="B156" i="32" a="1"/>
  <c r="B156" i="32" s="1"/>
  <c r="B157" i="32" a="1"/>
  <c r="B157" i="32" s="1"/>
  <c r="B158" i="32" a="1"/>
  <c r="B158" i="32" s="1"/>
  <c r="B159" i="32" a="1"/>
  <c r="B159" i="32" s="1"/>
  <c r="B160" i="32" a="1"/>
  <c r="B160" i="32" s="1"/>
  <c r="B161" i="32" a="1"/>
  <c r="B161" i="32" s="1"/>
  <c r="B162" i="32" a="1"/>
  <c r="B162" i="32" s="1"/>
  <c r="B163" i="32" a="1"/>
  <c r="B163" i="32" s="1"/>
  <c r="B164" i="32" a="1"/>
  <c r="B164" i="32" s="1"/>
  <c r="B165" i="32" a="1"/>
  <c r="B165" i="32" s="1"/>
  <c r="B166" i="32" a="1"/>
  <c r="B166" i="32" s="1"/>
  <c r="B167" i="32" a="1"/>
  <c r="B167" i="32" s="1"/>
  <c r="B168" i="32" a="1"/>
  <c r="B168" i="32" s="1"/>
  <c r="B169" i="32" a="1"/>
  <c r="B169" i="32" s="1"/>
  <c r="B170" i="32" a="1"/>
  <c r="B170" i="32" s="1"/>
  <c r="B171" i="32" a="1"/>
  <c r="B171" i="32" s="1"/>
  <c r="B172" i="32" a="1"/>
  <c r="B172" i="32" s="1"/>
  <c r="B173" i="32" a="1"/>
  <c r="B173" i="32" s="1"/>
  <c r="B174" i="32" a="1"/>
  <c r="B174" i="32" s="1"/>
  <c r="B175" i="32" a="1"/>
  <c r="B175" i="32" s="1"/>
  <c r="B176" i="32" a="1"/>
  <c r="B176" i="32" s="1"/>
  <c r="B177" i="32" a="1"/>
  <c r="B177" i="32" s="1"/>
  <c r="B178" i="32" a="1"/>
  <c r="B178" i="32" s="1"/>
  <c r="B179" i="32" a="1"/>
  <c r="B179" i="32" s="1"/>
  <c r="B180" i="32" a="1"/>
  <c r="B180" i="32" s="1"/>
  <c r="B181" i="32" a="1"/>
  <c r="B181" i="32" s="1"/>
  <c r="B182" i="32" a="1"/>
  <c r="B182" i="32" s="1"/>
  <c r="B183" i="32" a="1"/>
  <c r="B183" i="32" s="1"/>
  <c r="B184" i="32" a="1"/>
  <c r="B184" i="32" s="1"/>
  <c r="B185" i="32" a="1"/>
  <c r="B185" i="32" s="1"/>
  <c r="B186" i="32" a="1"/>
  <c r="B186" i="32" s="1"/>
  <c r="B187" i="32" a="1"/>
  <c r="B187" i="32" s="1"/>
  <c r="B188" i="32" a="1"/>
  <c r="B188" i="32" s="1"/>
  <c r="B189" i="32" a="1"/>
  <c r="B189" i="32" s="1"/>
  <c r="B190" i="32" a="1"/>
  <c r="B190" i="32" s="1"/>
  <c r="B191" i="32" a="1"/>
  <c r="B191" i="32" s="1"/>
  <c r="B192" i="32" a="1"/>
  <c r="B192" i="32" s="1"/>
  <c r="B193" i="32" a="1"/>
  <c r="B193" i="32" s="1"/>
  <c r="B194" i="32" a="1"/>
  <c r="B194" i="32" s="1"/>
  <c r="B195" i="32" a="1"/>
  <c r="B195" i="32" s="1"/>
  <c r="B196" i="32" a="1"/>
  <c r="B196" i="32" s="1"/>
  <c r="B197" i="32" a="1"/>
  <c r="B197" i="32" s="1"/>
  <c r="B198" i="32" a="1"/>
  <c r="B198" i="32" s="1"/>
  <c r="B199" i="32" a="1"/>
  <c r="B199" i="32" s="1"/>
  <c r="B200" i="32" a="1"/>
  <c r="B200" i="32" s="1"/>
  <c r="B201" i="32" a="1"/>
  <c r="B201" i="32" s="1"/>
  <c r="AO201" i="32" a="1"/>
  <c r="AO201" i="32" s="1"/>
  <c r="AO200" i="32" a="1"/>
  <c r="AO200" i="32" s="1"/>
  <c r="AO199" i="32" a="1"/>
  <c r="AO199" i="32" s="1"/>
  <c r="AO198" i="32" a="1"/>
  <c r="AO198" i="32" s="1"/>
  <c r="AO197" i="32" a="1"/>
  <c r="AO197" i="32" s="1"/>
  <c r="AO196" i="32" a="1"/>
  <c r="AO196" i="32" s="1"/>
  <c r="AO195" i="32" a="1"/>
  <c r="AO195" i="32" s="1"/>
  <c r="AO194" i="32" a="1"/>
  <c r="AO194" i="32" s="1"/>
  <c r="AO193" i="32" a="1"/>
  <c r="AO193" i="32" s="1"/>
  <c r="AO192" i="32" a="1"/>
  <c r="AO192" i="32" s="1"/>
  <c r="AO191" i="32" a="1"/>
  <c r="AO191" i="32" s="1"/>
  <c r="AO190" i="32" a="1"/>
  <c r="AO190" i="32" s="1"/>
  <c r="AO189" i="32" a="1"/>
  <c r="AO189" i="32" s="1"/>
  <c r="AO188" i="32" a="1"/>
  <c r="AO188" i="32" s="1"/>
  <c r="AO187" i="32" a="1"/>
  <c r="AO187" i="32" s="1"/>
  <c r="AO186" i="32" a="1"/>
  <c r="AO186" i="32" s="1"/>
  <c r="AO185" i="32" a="1"/>
  <c r="AO185" i="32" s="1"/>
  <c r="AO184" i="32" a="1"/>
  <c r="AO184" i="32" s="1"/>
  <c r="AO183" i="32" a="1"/>
  <c r="AO183" i="32" s="1"/>
  <c r="AO182" i="32" a="1"/>
  <c r="AO182" i="32" s="1"/>
  <c r="AO181" i="32" a="1"/>
  <c r="AO181" i="32" s="1"/>
  <c r="AO180" i="32" a="1"/>
  <c r="AO180" i="32" s="1"/>
  <c r="AO179" i="32" a="1"/>
  <c r="AO179" i="32" s="1"/>
  <c r="AO178" i="32" a="1"/>
  <c r="AO178" i="32" s="1"/>
  <c r="AO177" i="32" a="1"/>
  <c r="AO177" i="32" s="1"/>
  <c r="AO176" i="32" a="1"/>
  <c r="AO176" i="32" s="1"/>
  <c r="AO175" i="32" a="1"/>
  <c r="AO175" i="32" s="1"/>
  <c r="AO174" i="32" a="1"/>
  <c r="AO174" i="32" s="1"/>
  <c r="AO173" i="32" a="1"/>
  <c r="AO173" i="32" s="1"/>
  <c r="AO172" i="32" a="1"/>
  <c r="AO172" i="32" s="1"/>
  <c r="AO171" i="32" a="1"/>
  <c r="AO171" i="32" s="1"/>
  <c r="AO170" i="32" a="1"/>
  <c r="AO170" i="32" s="1"/>
  <c r="AO169" i="32" a="1"/>
  <c r="AO169" i="32" s="1"/>
  <c r="AO168" i="32" a="1"/>
  <c r="AO168" i="32" s="1"/>
  <c r="AO167" i="32" a="1"/>
  <c r="AO167" i="32" s="1"/>
  <c r="AO166" i="32" a="1"/>
  <c r="AO166" i="32" s="1"/>
  <c r="AO165" i="32" a="1"/>
  <c r="AO165" i="32" s="1"/>
  <c r="AO164" i="32" a="1"/>
  <c r="AO164" i="32" s="1"/>
  <c r="AO163" i="32" a="1"/>
  <c r="AO163" i="32" s="1"/>
  <c r="AO162" i="32" a="1"/>
  <c r="AO162" i="32" s="1"/>
  <c r="AO161" i="32" a="1"/>
  <c r="AO161" i="32" s="1"/>
  <c r="AO160" i="32" a="1"/>
  <c r="AO160" i="32" s="1"/>
  <c r="AO159" i="32" a="1"/>
  <c r="AO159" i="32" s="1"/>
  <c r="AO158" i="32" a="1"/>
  <c r="AO158" i="32" s="1"/>
  <c r="AO157" i="32" a="1"/>
  <c r="AO157" i="32" s="1"/>
  <c r="AO156" i="32" a="1"/>
  <c r="AO156" i="32" s="1"/>
  <c r="AO155" i="32" a="1"/>
  <c r="AO155" i="32" s="1"/>
  <c r="AO154" i="32" a="1"/>
  <c r="AO154" i="32" s="1"/>
  <c r="AO153" i="32" a="1"/>
  <c r="AO153" i="32" s="1"/>
  <c r="AO152" i="32" a="1"/>
  <c r="AO152" i="32" s="1"/>
  <c r="AO151" i="32" a="1"/>
  <c r="AO151" i="32" s="1"/>
  <c r="AO150" i="32" a="1"/>
  <c r="AO150" i="32" s="1"/>
  <c r="AO149" i="32" a="1"/>
  <c r="AO149" i="32" s="1"/>
  <c r="AO148" i="32" a="1"/>
  <c r="AO148" i="32" s="1"/>
  <c r="AO147" i="32" a="1"/>
  <c r="AO147" i="32" s="1"/>
  <c r="AO146" i="32" a="1"/>
  <c r="AO146" i="32" s="1"/>
  <c r="AO145" i="32" a="1"/>
  <c r="AO145" i="32" s="1"/>
  <c r="AO144" i="32" a="1"/>
  <c r="AO144" i="32" s="1"/>
  <c r="AO143" i="32" a="1"/>
  <c r="AO143" i="32" s="1"/>
  <c r="AO142" i="32" a="1"/>
  <c r="AO142" i="32" s="1"/>
  <c r="AO141" i="32" a="1"/>
  <c r="AO141" i="32" s="1"/>
  <c r="AO140" i="32" a="1"/>
  <c r="AO140" i="32" s="1"/>
  <c r="AO139" i="32" a="1"/>
  <c r="AO139" i="32" s="1"/>
  <c r="AO138" i="32" a="1"/>
  <c r="AO138" i="32" s="1"/>
  <c r="AO137" i="32" a="1"/>
  <c r="AO137" i="32" s="1"/>
  <c r="AO136" i="32" a="1"/>
  <c r="AO136" i="32" s="1"/>
  <c r="AO135" i="32" a="1"/>
  <c r="AO135" i="32" s="1"/>
  <c r="AO134" i="32" a="1"/>
  <c r="AO134" i="32" s="1"/>
  <c r="AO133" i="32" a="1"/>
  <c r="AO133" i="32" s="1"/>
  <c r="AO132" i="32" a="1"/>
  <c r="AO132" i="32" s="1"/>
  <c r="AO131" i="32" a="1"/>
  <c r="AO131" i="32" s="1"/>
  <c r="AO130" i="32" a="1"/>
  <c r="AO130" i="32" s="1"/>
  <c r="AO129" i="32" a="1"/>
  <c r="AO129" i="32" s="1"/>
  <c r="AO128" i="32" a="1"/>
  <c r="AO128" i="32" s="1"/>
  <c r="AO127" i="32" a="1"/>
  <c r="AO127" i="32" s="1"/>
  <c r="AO126" i="32" a="1"/>
  <c r="AO126" i="32" s="1"/>
  <c r="AO125" i="32" a="1"/>
  <c r="AO125" i="32" s="1"/>
  <c r="AO124" i="32" a="1"/>
  <c r="AO124" i="32" s="1"/>
  <c r="AO123" i="32" a="1"/>
  <c r="AO123" i="32" s="1"/>
  <c r="AO122" i="32" a="1"/>
  <c r="AO122" i="32" s="1"/>
  <c r="AO121" i="32" a="1"/>
  <c r="AO121" i="32" s="1"/>
  <c r="AO120" i="32" a="1"/>
  <c r="AO120" i="32" s="1"/>
  <c r="AO119" i="32" a="1"/>
  <c r="AO119" i="32" s="1"/>
  <c r="AO118" i="32" a="1"/>
  <c r="AO118" i="32" s="1"/>
  <c r="AO117" i="32" a="1"/>
  <c r="AO117" i="32" s="1"/>
  <c r="AO116" i="32" a="1"/>
  <c r="AO116" i="32" s="1"/>
  <c r="AO115" i="32" a="1"/>
  <c r="AO115" i="32" s="1"/>
  <c r="AO114" i="32" a="1"/>
  <c r="AO114" i="32" s="1"/>
  <c r="AO113" i="32" a="1"/>
  <c r="AO113" i="32" s="1"/>
  <c r="AO112" i="32" a="1"/>
  <c r="AO112" i="32" s="1"/>
  <c r="AO111" i="32" a="1"/>
  <c r="AO111" i="32" s="1"/>
  <c r="AO110" i="32" a="1"/>
  <c r="AO110" i="32" s="1"/>
  <c r="AO109" i="32" a="1"/>
  <c r="AO109" i="32" s="1"/>
  <c r="AO108" i="32" a="1"/>
  <c r="AO108" i="32" s="1"/>
  <c r="AO107" i="32" a="1"/>
  <c r="AO107" i="32" s="1"/>
  <c r="AO106" i="32" a="1"/>
  <c r="AO106" i="32" s="1"/>
  <c r="AO105" i="32" a="1"/>
  <c r="AO105" i="32" s="1"/>
  <c r="AO104" i="32" a="1"/>
  <c r="AO104" i="32" s="1"/>
  <c r="AO103" i="32" a="1"/>
  <c r="AO103" i="32" s="1"/>
  <c r="AO102" i="32" a="1"/>
  <c r="AO102" i="32" s="1"/>
  <c r="AO101" i="32" a="1"/>
  <c r="AO101" i="32" s="1"/>
  <c r="AO100" i="32" a="1"/>
  <c r="AO100" i="32" s="1"/>
  <c r="AO99" i="32" a="1"/>
  <c r="AO99" i="32" s="1"/>
  <c r="AO98" i="32" a="1"/>
  <c r="AO98" i="32" s="1"/>
  <c r="AO97" i="32" a="1"/>
  <c r="AO97" i="32" s="1"/>
  <c r="AO96" i="32" a="1"/>
  <c r="AO96" i="32" s="1"/>
  <c r="AO95" i="32" a="1"/>
  <c r="AO95" i="32" s="1"/>
  <c r="AO94" i="32" a="1"/>
  <c r="AO94" i="32" s="1"/>
  <c r="AO93" i="32" a="1"/>
  <c r="AO93" i="32" s="1"/>
  <c r="AO92" i="32" a="1"/>
  <c r="AO92" i="32" s="1"/>
  <c r="AO91" i="32" a="1"/>
  <c r="AO91" i="32" s="1"/>
  <c r="AO90" i="32" a="1"/>
  <c r="AO90" i="32" s="1"/>
  <c r="AO89" i="32" a="1"/>
  <c r="AO89" i="32" s="1"/>
  <c r="AO88" i="32" a="1"/>
  <c r="AO88" i="32" s="1"/>
  <c r="AO87" i="32" a="1"/>
  <c r="AO87" i="32" s="1"/>
  <c r="AO86" i="32" a="1"/>
  <c r="AO86" i="32" s="1"/>
  <c r="AO85" i="32" a="1"/>
  <c r="AO85" i="32" s="1"/>
  <c r="AO84" i="32" a="1"/>
  <c r="AO84" i="32" s="1"/>
  <c r="AO83" i="32" a="1"/>
  <c r="AO83" i="32" s="1"/>
  <c r="AO82" i="32" a="1"/>
  <c r="AO82" i="32" s="1"/>
  <c r="AO81" i="32" a="1"/>
  <c r="AO81" i="32" s="1"/>
  <c r="AO80" i="32" a="1"/>
  <c r="AO80" i="32" s="1"/>
  <c r="AO79" i="32" a="1"/>
  <c r="AO79" i="32" s="1"/>
  <c r="AO78" i="32" a="1"/>
  <c r="AO78" i="32" s="1"/>
  <c r="AO77" i="32" a="1"/>
  <c r="AO77" i="32" s="1"/>
  <c r="AO76" i="32" a="1"/>
  <c r="AO76" i="32" s="1"/>
  <c r="AO75" i="32" a="1"/>
  <c r="AO75" i="32" s="1"/>
  <c r="AO74" i="32" a="1"/>
  <c r="AO74" i="32" s="1"/>
  <c r="AO73" i="32" a="1"/>
  <c r="AO73" i="32" s="1"/>
  <c r="AO72" i="32" a="1"/>
  <c r="AO72" i="32" s="1"/>
  <c r="AO71" i="32" a="1"/>
  <c r="AO71" i="32" s="1"/>
  <c r="AO70" i="32" a="1"/>
  <c r="AO70" i="32" s="1"/>
  <c r="AO69" i="32" a="1"/>
  <c r="AO69" i="32" s="1"/>
  <c r="AO68" i="32" a="1"/>
  <c r="AO68" i="32" s="1"/>
  <c r="AO67" i="32" a="1"/>
  <c r="AO67" i="32" s="1"/>
  <c r="AO66" i="32" a="1"/>
  <c r="AO66" i="32" s="1"/>
  <c r="AO65" i="32" a="1"/>
  <c r="AO65" i="32" s="1"/>
  <c r="AO64" i="32" a="1"/>
  <c r="AO64" i="32" s="1"/>
  <c r="AO63" i="32" a="1"/>
  <c r="AO63" i="32" s="1"/>
  <c r="AO62" i="32" a="1"/>
  <c r="AO62" i="32" s="1"/>
  <c r="AO61" i="32" a="1"/>
  <c r="AO61" i="32" s="1"/>
  <c r="AO60" i="32" a="1"/>
  <c r="AO60" i="32" s="1"/>
  <c r="AO59" i="32" a="1"/>
  <c r="AO59" i="32" s="1"/>
  <c r="AO58" i="32" a="1"/>
  <c r="AO58" i="32" s="1"/>
  <c r="AO57" i="32" a="1"/>
  <c r="AO57" i="32" s="1"/>
  <c r="AO56" i="32" a="1"/>
  <c r="AO56" i="32" s="1"/>
  <c r="AO55" i="32" a="1"/>
  <c r="AO55" i="32" s="1"/>
  <c r="AO54" i="32" a="1"/>
  <c r="AO54" i="32" s="1"/>
  <c r="AO53" i="32" a="1"/>
  <c r="AO53" i="32" s="1"/>
  <c r="AO52" i="32" a="1"/>
  <c r="AO52" i="32" s="1"/>
  <c r="AO51" i="32" a="1"/>
  <c r="AO51" i="32" s="1"/>
  <c r="AO50" i="32" a="1"/>
  <c r="AO50" i="32" s="1"/>
  <c r="AO49" i="32" a="1"/>
  <c r="AO49" i="32" s="1"/>
  <c r="AO48" i="32" a="1"/>
  <c r="AO48" i="32" s="1"/>
  <c r="AO47" i="32" a="1"/>
  <c r="AO47" i="32" s="1"/>
  <c r="AO46" i="32" a="1"/>
  <c r="AO46" i="32" s="1"/>
  <c r="AO45" i="32" a="1"/>
  <c r="AO45" i="32" s="1"/>
  <c r="AO44" i="32" a="1"/>
  <c r="AO44" i="32" s="1"/>
  <c r="AO43" i="32" a="1"/>
  <c r="AO43" i="32" s="1"/>
  <c r="AO42" i="32" a="1"/>
  <c r="AO42" i="32" s="1"/>
  <c r="AO41" i="32" a="1"/>
  <c r="AO41" i="32" s="1"/>
  <c r="AO40" i="32" a="1"/>
  <c r="AO40" i="32" s="1"/>
  <c r="AO39" i="32" a="1"/>
  <c r="AO39" i="32" s="1"/>
  <c r="AO38" i="32" a="1"/>
  <c r="AO38" i="32" s="1"/>
  <c r="AO37" i="32" a="1"/>
  <c r="AO37" i="32" s="1"/>
  <c r="AO36" i="32" a="1"/>
  <c r="AO36" i="32" s="1"/>
  <c r="AO35" i="32" a="1"/>
  <c r="AO35" i="32" s="1"/>
  <c r="AO34" i="32" a="1"/>
  <c r="AO34" i="32" s="1"/>
  <c r="AO33" i="32" a="1"/>
  <c r="AO33" i="32" s="1"/>
  <c r="AO32" i="32" a="1"/>
  <c r="AO32" i="32" s="1"/>
  <c r="AO31" i="32" a="1"/>
  <c r="AO31" i="32" s="1"/>
  <c r="AO30" i="32" a="1"/>
  <c r="AO30" i="32" s="1"/>
  <c r="AO29" i="32" a="1"/>
  <c r="AO29" i="32" s="1"/>
  <c r="AO28" i="32" a="1"/>
  <c r="AO28" i="32" s="1"/>
  <c r="AO27" i="32" a="1"/>
  <c r="AO27" i="32" s="1"/>
  <c r="AO26" i="32" a="1"/>
  <c r="AO26" i="32" s="1"/>
  <c r="AO25" i="32" a="1"/>
  <c r="AO25" i="32" s="1"/>
  <c r="AO24" i="32" a="1"/>
  <c r="AO24" i="32" s="1"/>
  <c r="AO23" i="32" a="1"/>
  <c r="AO23" i="32" s="1"/>
  <c r="AO22" i="32" a="1"/>
  <c r="AO22" i="32" s="1"/>
  <c r="AO21" i="32" a="1"/>
  <c r="AO21" i="32" s="1"/>
  <c r="AO20" i="32" a="1"/>
  <c r="AO20" i="32" s="1"/>
  <c r="AO19" i="32" a="1"/>
  <c r="AO19" i="32" s="1"/>
  <c r="AO18" i="32" a="1"/>
  <c r="AO18" i="32" s="1"/>
  <c r="AO17" i="32" a="1"/>
  <c r="AO17" i="32" s="1"/>
  <c r="AO16" i="32" a="1"/>
  <c r="AO16" i="32" s="1"/>
  <c r="AO15" i="32" a="1"/>
  <c r="AO15" i="32" s="1"/>
  <c r="AO14" i="32" a="1"/>
  <c r="AO14" i="32" s="1"/>
  <c r="AO13" i="32" a="1"/>
  <c r="AO13" i="32" s="1"/>
  <c r="AO12" i="32" a="1"/>
  <c r="AO12" i="32" s="1"/>
  <c r="AO11" i="32" a="1"/>
  <c r="AO11" i="32" s="1"/>
  <c r="AO10" i="32" a="1"/>
  <c r="AO10" i="32" s="1"/>
  <c r="AO9" i="32" a="1"/>
  <c r="AO9" i="32" s="1"/>
  <c r="AO8" i="32" a="1"/>
  <c r="AO8" i="32" s="1"/>
  <c r="AO7" i="32" a="1"/>
  <c r="AO7" i="32" s="1"/>
  <c r="AO6" i="32" a="1"/>
  <c r="AO6" i="32" s="1"/>
  <c r="AO5" i="32" a="1"/>
  <c r="AO5" i="32" s="1"/>
  <c r="AO4" i="32" a="1"/>
  <c r="AO4" i="32" s="1"/>
  <c r="AO3" i="32" a="1"/>
  <c r="AO3" i="32" s="1"/>
  <c r="Q2" i="33"/>
  <c r="Q5" i="33"/>
  <c r="Q8" i="33"/>
  <c r="Q11" i="33"/>
  <c r="Q14" i="33"/>
  <c r="Q17" i="33"/>
  <c r="Q20" i="33"/>
  <c r="Q23" i="33"/>
  <c r="Q26" i="33"/>
  <c r="Q29" i="33"/>
  <c r="Q32" i="33"/>
  <c r="Q35" i="33"/>
  <c r="Q38" i="33"/>
  <c r="Q41" i="33"/>
  <c r="Q44" i="33"/>
  <c r="Q47" i="33"/>
  <c r="Q50" i="33"/>
  <c r="Q53" i="33"/>
  <c r="Q56" i="33"/>
  <c r="Q59" i="33"/>
  <c r="Q62" i="33"/>
  <c r="Q65" i="33"/>
  <c r="Q68" i="33"/>
  <c r="Q71" i="33"/>
  <c r="Q74" i="33"/>
  <c r="Q77" i="33"/>
  <c r="Q80" i="33"/>
  <c r="Q83" i="33"/>
  <c r="Q86" i="33"/>
  <c r="Q89" i="33"/>
  <c r="Q92" i="33"/>
  <c r="Q95" i="33"/>
  <c r="Q98" i="33"/>
  <c r="Q101" i="33"/>
  <c r="Q104" i="33"/>
  <c r="Q107" i="33"/>
  <c r="Q110" i="33"/>
  <c r="Q113" i="33"/>
  <c r="Q116" i="33"/>
  <c r="Q119" i="33"/>
  <c r="Q122" i="33"/>
  <c r="Q125" i="33"/>
  <c r="Q128" i="33"/>
  <c r="Q131" i="33"/>
  <c r="Q134" i="33"/>
  <c r="Q137" i="33"/>
  <c r="Q140" i="33"/>
  <c r="Q143" i="33"/>
  <c r="Q146" i="33"/>
  <c r="Q149" i="33"/>
  <c r="Q152" i="33"/>
  <c r="Q155" i="33"/>
  <c r="Q158" i="33"/>
  <c r="Q161" i="33"/>
  <c r="Q164" i="33"/>
  <c r="Q167" i="33"/>
  <c r="Q170" i="33"/>
  <c r="Q173" i="33"/>
  <c r="Q176" i="33"/>
  <c r="Q179" i="33"/>
  <c r="Q182" i="33"/>
  <c r="Q185" i="33"/>
  <c r="Q188" i="33"/>
  <c r="Q191" i="33"/>
  <c r="Q194" i="33"/>
  <c r="Q197" i="33"/>
  <c r="Q200" i="33"/>
  <c r="C3" i="32" a="1"/>
  <c r="C3" i="32" s="1"/>
  <c r="C4" i="32" a="1"/>
  <c r="C4" i="32" s="1"/>
  <c r="C5" i="32" a="1"/>
  <c r="C5" i="32" s="1"/>
  <c r="C6" i="32" a="1"/>
  <c r="C6" i="32" s="1"/>
  <c r="C7" i="32" a="1"/>
  <c r="C7" i="32" s="1"/>
  <c r="C8" i="32" a="1"/>
  <c r="C8" i="32" s="1"/>
  <c r="C9" i="32" a="1"/>
  <c r="C9" i="32" s="1"/>
  <c r="C10" i="32" a="1"/>
  <c r="C10" i="32" s="1"/>
  <c r="C11" i="32" a="1"/>
  <c r="C11" i="32" s="1"/>
  <c r="C12" i="32" a="1"/>
  <c r="C12" i="32" s="1"/>
  <c r="C13" i="32" a="1"/>
  <c r="C13" i="32" s="1"/>
  <c r="C14" i="32" a="1"/>
  <c r="C14" i="32" s="1"/>
  <c r="C15" i="32" a="1"/>
  <c r="C15" i="32" s="1"/>
  <c r="C16" i="32" a="1"/>
  <c r="C16" i="32" s="1"/>
  <c r="C17" i="32" a="1"/>
  <c r="C17" i="32" s="1"/>
  <c r="C18" i="32" a="1"/>
  <c r="C18" i="32" s="1"/>
  <c r="C19" i="32" a="1"/>
  <c r="C19" i="32" s="1"/>
  <c r="C20" i="32" a="1"/>
  <c r="C20" i="32" s="1"/>
  <c r="C21" i="32" a="1"/>
  <c r="C21" i="32" s="1"/>
  <c r="C22" i="32" a="1"/>
  <c r="C22" i="32" s="1"/>
  <c r="C23" i="32" a="1"/>
  <c r="C23" i="32" s="1"/>
  <c r="C24" i="32" a="1"/>
  <c r="C24" i="32" s="1"/>
  <c r="C25" i="32" a="1"/>
  <c r="C25" i="32" s="1"/>
  <c r="C26" i="32" a="1"/>
  <c r="C26" i="32" s="1"/>
  <c r="C27" i="32" a="1"/>
  <c r="C27" i="32" s="1"/>
  <c r="C28" i="32" a="1"/>
  <c r="C28" i="32" s="1"/>
  <c r="C29" i="32" a="1"/>
  <c r="C29" i="32" s="1"/>
  <c r="C30" i="32" a="1"/>
  <c r="C30" i="32" s="1"/>
  <c r="C31" i="32" a="1"/>
  <c r="C31" i="32" s="1"/>
  <c r="C32" i="32" a="1"/>
  <c r="C32" i="32" s="1"/>
  <c r="C33" i="32" a="1"/>
  <c r="C33" i="32" s="1"/>
  <c r="C34" i="32" a="1"/>
  <c r="C34" i="32" s="1"/>
  <c r="C35" i="32" a="1"/>
  <c r="C35" i="32" s="1"/>
  <c r="C36" i="32" a="1"/>
  <c r="C36" i="32" s="1"/>
  <c r="C37" i="32" a="1"/>
  <c r="C37" i="32" s="1"/>
  <c r="C38" i="32" a="1"/>
  <c r="C38" i="32" s="1"/>
  <c r="C39" i="32" a="1"/>
  <c r="C39" i="32" s="1"/>
  <c r="C40" i="32" a="1"/>
  <c r="C40" i="32" s="1"/>
  <c r="C41" i="32" a="1"/>
  <c r="C41" i="32" s="1"/>
  <c r="C42" i="32" a="1"/>
  <c r="C42" i="32" s="1"/>
  <c r="C43" i="32" a="1"/>
  <c r="C43" i="32" s="1"/>
  <c r="C44" i="32" a="1"/>
  <c r="C44" i="32" s="1"/>
  <c r="C45" i="32" a="1"/>
  <c r="C45" i="32" s="1"/>
  <c r="C46" i="32" a="1"/>
  <c r="C46" i="32" s="1"/>
  <c r="C47" i="32" a="1"/>
  <c r="C47" i="32" s="1"/>
  <c r="C48" i="32" a="1"/>
  <c r="C48" i="32" s="1"/>
  <c r="C49" i="32" a="1"/>
  <c r="C49" i="32" s="1"/>
  <c r="C50" i="32" a="1"/>
  <c r="C50" i="32" s="1"/>
  <c r="C51" i="32" a="1"/>
  <c r="C51" i="32" s="1"/>
  <c r="C52" i="32" a="1"/>
  <c r="C52" i="32" s="1"/>
  <c r="C53" i="32" a="1"/>
  <c r="C53" i="32" s="1"/>
  <c r="C54" i="32" a="1"/>
  <c r="C54" i="32" s="1"/>
  <c r="C55" i="32" a="1"/>
  <c r="C55" i="32" s="1"/>
  <c r="C56" i="32" a="1"/>
  <c r="C56" i="32" s="1"/>
  <c r="C57" i="32" a="1"/>
  <c r="C57" i="32" s="1"/>
  <c r="C58" i="32" a="1"/>
  <c r="C58" i="32" s="1"/>
  <c r="C59" i="32" a="1"/>
  <c r="C59" i="32" s="1"/>
  <c r="C60" i="32" a="1"/>
  <c r="C60" i="32" s="1"/>
  <c r="C61" i="32" a="1"/>
  <c r="C61" i="32" s="1"/>
  <c r="C62" i="32" a="1"/>
  <c r="C62" i="32" s="1"/>
  <c r="C63" i="32" a="1"/>
  <c r="C63" i="32" s="1"/>
  <c r="C64" i="32" a="1"/>
  <c r="C64" i="32" s="1"/>
  <c r="C65" i="32" a="1"/>
  <c r="C65" i="32" s="1"/>
  <c r="C66" i="32" a="1"/>
  <c r="C66" i="32" s="1"/>
  <c r="C67" i="32" a="1"/>
  <c r="C67" i="32" s="1"/>
  <c r="C68" i="32" a="1"/>
  <c r="C68" i="32" s="1"/>
  <c r="C69" i="32" a="1"/>
  <c r="C69" i="32" s="1"/>
  <c r="C70" i="32" a="1"/>
  <c r="C70" i="32" s="1"/>
  <c r="C71" i="32" a="1"/>
  <c r="C71" i="32" s="1"/>
  <c r="C72" i="32" a="1"/>
  <c r="C72" i="32" s="1"/>
  <c r="C73" i="32" a="1"/>
  <c r="C73" i="32" s="1"/>
  <c r="C74" i="32" a="1"/>
  <c r="C74" i="32" s="1"/>
  <c r="C75" i="32" a="1"/>
  <c r="C75" i="32" s="1"/>
  <c r="C76" i="32" a="1"/>
  <c r="C76" i="32" s="1"/>
  <c r="C77" i="32" a="1"/>
  <c r="C77" i="32" s="1"/>
  <c r="C78" i="32" a="1"/>
  <c r="C78" i="32" s="1"/>
  <c r="C79" i="32" a="1"/>
  <c r="C79" i="32" s="1"/>
  <c r="C80" i="32" a="1"/>
  <c r="C80" i="32" s="1"/>
  <c r="C81" i="32" a="1"/>
  <c r="C81" i="32" s="1"/>
  <c r="C82" i="32" a="1"/>
  <c r="C82" i="32" s="1"/>
  <c r="C83" i="32" a="1"/>
  <c r="C83" i="32" s="1"/>
  <c r="C84" i="32" a="1"/>
  <c r="C84" i="32" s="1"/>
  <c r="C85" i="32" a="1"/>
  <c r="C85" i="32" s="1"/>
  <c r="C86" i="32" a="1"/>
  <c r="C86" i="32" s="1"/>
  <c r="C87" i="32" a="1"/>
  <c r="C87" i="32" s="1"/>
  <c r="C88" i="32" a="1"/>
  <c r="C88" i="32" s="1"/>
  <c r="C89" i="32" a="1"/>
  <c r="C89" i="32" s="1"/>
  <c r="C90" i="32" a="1"/>
  <c r="C90" i="32" s="1"/>
  <c r="C91" i="32" a="1"/>
  <c r="C91" i="32" s="1"/>
  <c r="C92" i="32" a="1"/>
  <c r="C92" i="32" s="1"/>
  <c r="C93" i="32" a="1"/>
  <c r="C93" i="32" s="1"/>
  <c r="C94" i="32" a="1"/>
  <c r="C94" i="32" s="1"/>
  <c r="C95" i="32" a="1"/>
  <c r="C95" i="32" s="1"/>
  <c r="C96" i="32" a="1"/>
  <c r="C96" i="32" s="1"/>
  <c r="C97" i="32" a="1"/>
  <c r="C97" i="32" s="1"/>
  <c r="C98" i="32" a="1"/>
  <c r="C98" i="32" s="1"/>
  <c r="C99" i="32" a="1"/>
  <c r="C99" i="32" s="1"/>
  <c r="C100" i="32" a="1"/>
  <c r="C100" i="32" s="1"/>
  <c r="C101" i="32" a="1"/>
  <c r="C101" i="32" s="1"/>
  <c r="C102" i="32" a="1"/>
  <c r="C102" i="32" s="1"/>
  <c r="C103" i="32" a="1"/>
  <c r="C103" i="32" s="1"/>
  <c r="C104" i="32" a="1"/>
  <c r="C104" i="32" s="1"/>
  <c r="C105" i="32" a="1"/>
  <c r="C105" i="32" s="1"/>
  <c r="C106" i="32" a="1"/>
  <c r="C106" i="32" s="1"/>
  <c r="C107" i="32" a="1"/>
  <c r="C107" i="32" s="1"/>
  <c r="C108" i="32" a="1"/>
  <c r="C108" i="32" s="1"/>
  <c r="C109" i="32" a="1"/>
  <c r="C109" i="32" s="1"/>
  <c r="C110" i="32" a="1"/>
  <c r="C110" i="32" s="1"/>
  <c r="C111" i="32" a="1"/>
  <c r="C111" i="32" s="1"/>
  <c r="C112" i="32" a="1"/>
  <c r="C112" i="32" s="1"/>
  <c r="C113" i="32" a="1"/>
  <c r="C113" i="32" s="1"/>
  <c r="C114" i="32" a="1"/>
  <c r="C114" i="32" s="1"/>
  <c r="C115" i="32" a="1"/>
  <c r="C115" i="32" s="1"/>
  <c r="C116" i="32" a="1"/>
  <c r="C116" i="32" s="1"/>
  <c r="C117" i="32" a="1"/>
  <c r="C117" i="32" s="1"/>
  <c r="C118" i="32" a="1"/>
  <c r="C118" i="32" s="1"/>
  <c r="C119" i="32" a="1"/>
  <c r="C119" i="32" s="1"/>
  <c r="C120" i="32" a="1"/>
  <c r="C120" i="32" s="1"/>
  <c r="C121" i="32" a="1"/>
  <c r="C121" i="32" s="1"/>
  <c r="C122" i="32" a="1"/>
  <c r="C122" i="32" s="1"/>
  <c r="C123" i="32" a="1"/>
  <c r="C123" i="32" s="1"/>
  <c r="C124" i="32" a="1"/>
  <c r="C124" i="32" s="1"/>
  <c r="C125" i="32" a="1"/>
  <c r="C125" i="32" s="1"/>
  <c r="C126" i="32" a="1"/>
  <c r="C126" i="32" s="1"/>
  <c r="C127" i="32" a="1"/>
  <c r="C127" i="32" s="1"/>
  <c r="C128" i="32" a="1"/>
  <c r="C128" i="32" s="1"/>
  <c r="C129" i="32" a="1"/>
  <c r="C129" i="32" s="1"/>
  <c r="C130" i="32" a="1"/>
  <c r="C130" i="32" s="1"/>
  <c r="C131" i="32" a="1"/>
  <c r="C131" i="32" s="1"/>
  <c r="C132" i="32" a="1"/>
  <c r="C132" i="32" s="1"/>
  <c r="C133" i="32" a="1"/>
  <c r="C133" i="32" s="1"/>
  <c r="C134" i="32" a="1"/>
  <c r="C134" i="32" s="1"/>
  <c r="C135" i="32" a="1"/>
  <c r="C135" i="32" s="1"/>
  <c r="C136" i="32" a="1"/>
  <c r="C136" i="32" s="1"/>
  <c r="C137" i="32" a="1"/>
  <c r="C137" i="32" s="1"/>
  <c r="C138" i="32" a="1"/>
  <c r="C138" i="32" s="1"/>
  <c r="C139" i="32" a="1"/>
  <c r="C139" i="32" s="1"/>
  <c r="C140" i="32" a="1"/>
  <c r="C140" i="32" s="1"/>
  <c r="C141" i="32" a="1"/>
  <c r="C141" i="32" s="1"/>
  <c r="C142" i="32" a="1"/>
  <c r="C142" i="32" s="1"/>
  <c r="C143" i="32" a="1"/>
  <c r="C143" i="32" s="1"/>
  <c r="C144" i="32" a="1"/>
  <c r="C144" i="32" s="1"/>
  <c r="C145" i="32" a="1"/>
  <c r="C145" i="32" s="1"/>
  <c r="C146" i="32" a="1"/>
  <c r="C146" i="32" s="1"/>
  <c r="C147" i="32" a="1"/>
  <c r="C147" i="32" s="1"/>
  <c r="C148" i="32" a="1"/>
  <c r="C148" i="32" s="1"/>
  <c r="C149" i="32" a="1"/>
  <c r="C149" i="32" s="1"/>
  <c r="C150" i="32" a="1"/>
  <c r="C150" i="32" s="1"/>
  <c r="C151" i="32" a="1"/>
  <c r="C151" i="32" s="1"/>
  <c r="C152" i="32" a="1"/>
  <c r="C152" i="32" s="1"/>
  <c r="C153" i="32" a="1"/>
  <c r="C153" i="32" s="1"/>
  <c r="C154" i="32" a="1"/>
  <c r="C154" i="32" s="1"/>
  <c r="C155" i="32" a="1"/>
  <c r="C155" i="32" s="1"/>
  <c r="C156" i="32" a="1"/>
  <c r="C156" i="32" s="1"/>
  <c r="C157" i="32" a="1"/>
  <c r="C157" i="32" s="1"/>
  <c r="C158" i="32" a="1"/>
  <c r="C158" i="32" s="1"/>
  <c r="C159" i="32" a="1"/>
  <c r="C159" i="32" s="1"/>
  <c r="C160" i="32" a="1"/>
  <c r="C160" i="32" s="1"/>
  <c r="C161" i="32" a="1"/>
  <c r="C161" i="32" s="1"/>
  <c r="C162" i="32" a="1"/>
  <c r="C162" i="32" s="1"/>
  <c r="C163" i="32" a="1"/>
  <c r="C163" i="32" s="1"/>
  <c r="C164" i="32" a="1"/>
  <c r="C164" i="32" s="1"/>
  <c r="C165" i="32" a="1"/>
  <c r="C165" i="32" s="1"/>
  <c r="C166" i="32" a="1"/>
  <c r="C166" i="32" s="1"/>
  <c r="C167" i="32" a="1"/>
  <c r="C167" i="32" s="1"/>
  <c r="C168" i="32" a="1"/>
  <c r="C168" i="32" s="1"/>
  <c r="C169" i="32" a="1"/>
  <c r="C169" i="32" s="1"/>
  <c r="C170" i="32" a="1"/>
  <c r="C170" i="32" s="1"/>
  <c r="C171" i="32" a="1"/>
  <c r="C171" i="32" s="1"/>
  <c r="C172" i="32" a="1"/>
  <c r="C172" i="32" s="1"/>
  <c r="C173" i="32" a="1"/>
  <c r="C173" i="32" s="1"/>
  <c r="C174" i="32" a="1"/>
  <c r="C174" i="32" s="1"/>
  <c r="C175" i="32" a="1"/>
  <c r="C175" i="32" s="1"/>
  <c r="C176" i="32" a="1"/>
  <c r="C176" i="32" s="1"/>
  <c r="C177" i="32" a="1"/>
  <c r="C177" i="32" s="1"/>
  <c r="C178" i="32" a="1"/>
  <c r="C178" i="32" s="1"/>
  <c r="C179" i="32" a="1"/>
  <c r="C179" i="32" s="1"/>
  <c r="C180" i="32" a="1"/>
  <c r="C180" i="32" s="1"/>
  <c r="C181" i="32" a="1"/>
  <c r="C181" i="32" s="1"/>
  <c r="C182" i="32" a="1"/>
  <c r="C182" i="32" s="1"/>
  <c r="C183" i="32" a="1"/>
  <c r="C183" i="32" s="1"/>
  <c r="C184" i="32" a="1"/>
  <c r="C184" i="32" s="1"/>
  <c r="C185" i="32" a="1"/>
  <c r="C185" i="32" s="1"/>
  <c r="C186" i="32" a="1"/>
  <c r="C186" i="32" s="1"/>
  <c r="C187" i="32" a="1"/>
  <c r="C187" i="32" s="1"/>
  <c r="C188" i="32" a="1"/>
  <c r="C188" i="32" s="1"/>
  <c r="C189" i="32" a="1"/>
  <c r="C189" i="32" s="1"/>
  <c r="C190" i="32" a="1"/>
  <c r="C190" i="32" s="1"/>
  <c r="C191" i="32" a="1"/>
  <c r="C191" i="32" s="1"/>
  <c r="C192" i="32" a="1"/>
  <c r="C192" i="32" s="1"/>
  <c r="C193" i="32" a="1"/>
  <c r="C193" i="32" s="1"/>
  <c r="C194" i="32" a="1"/>
  <c r="C194" i="32" s="1"/>
  <c r="C195" i="32" a="1"/>
  <c r="C195" i="32" s="1"/>
  <c r="C196" i="32" a="1"/>
  <c r="C196" i="32" s="1"/>
  <c r="C197" i="32" a="1"/>
  <c r="C197" i="32" s="1"/>
  <c r="D3" i="32"/>
  <c r="D4" i="32"/>
  <c r="D5" i="32"/>
  <c r="D6" i="32"/>
  <c r="D7" i="32"/>
  <c r="D8" i="32"/>
  <c r="D9" i="32"/>
  <c r="D10" i="32"/>
  <c r="D11" i="32"/>
  <c r="D12" i="32"/>
  <c r="D13" i="32"/>
  <c r="D14" i="32"/>
  <c r="D15" i="32"/>
  <c r="D16" i="32"/>
  <c r="D17" i="32"/>
  <c r="D18" i="32"/>
  <c r="D19" i="32"/>
  <c r="D20" i="32"/>
  <c r="D21" i="32"/>
  <c r="D22" i="32"/>
  <c r="D23" i="32"/>
  <c r="D24" i="32"/>
  <c r="D25" i="32"/>
  <c r="D26" i="32"/>
  <c r="D27" i="32"/>
  <c r="D28" i="32"/>
  <c r="D29" i="32"/>
  <c r="D30" i="32"/>
  <c r="D31" i="32"/>
  <c r="D32" i="32"/>
  <c r="D33" i="32"/>
  <c r="D34" i="32"/>
  <c r="D35" i="32"/>
  <c r="D36" i="32"/>
  <c r="D37" i="32"/>
  <c r="D38" i="32"/>
  <c r="D39" i="32"/>
  <c r="D40" i="32"/>
  <c r="D41" i="32"/>
  <c r="D42" i="32"/>
  <c r="D43" i="32"/>
  <c r="D44" i="32"/>
  <c r="D45" i="32"/>
  <c r="D46" i="32"/>
  <c r="D47" i="32"/>
  <c r="D48" i="32"/>
  <c r="D49" i="32"/>
  <c r="D50" i="32"/>
  <c r="D51" i="32"/>
  <c r="D52" i="32"/>
  <c r="D53" i="32"/>
  <c r="D54" i="32"/>
  <c r="D55" i="32"/>
  <c r="D56" i="32"/>
  <c r="D57" i="32"/>
  <c r="D58" i="32"/>
  <c r="D59" i="32"/>
  <c r="D60" i="32"/>
  <c r="D61" i="32"/>
  <c r="D62" i="32"/>
  <c r="D63" i="32"/>
  <c r="D64" i="32"/>
  <c r="D65" i="32"/>
  <c r="D66" i="32"/>
  <c r="D67" i="32"/>
  <c r="D68" i="32"/>
  <c r="D69" i="32"/>
  <c r="D70" i="32"/>
  <c r="D71" i="32"/>
  <c r="D72" i="32"/>
  <c r="D73" i="32"/>
  <c r="D74" i="32"/>
  <c r="D75" i="32"/>
  <c r="D76" i="32"/>
  <c r="D77" i="32"/>
  <c r="D78" i="32"/>
  <c r="D79" i="32"/>
  <c r="D80" i="32"/>
  <c r="D81" i="32"/>
  <c r="D82" i="32"/>
  <c r="D83" i="32"/>
  <c r="D84" i="32"/>
  <c r="D85" i="32"/>
  <c r="D86" i="32"/>
  <c r="D87" i="32"/>
  <c r="D88" i="32"/>
  <c r="D89" i="32"/>
  <c r="D90" i="32"/>
  <c r="D91" i="32"/>
  <c r="D92" i="32"/>
  <c r="D93" i="32"/>
  <c r="D94" i="32"/>
  <c r="D95" i="32"/>
  <c r="D96" i="32"/>
  <c r="D97" i="32"/>
  <c r="D98" i="32"/>
  <c r="D99" i="32"/>
  <c r="D100" i="32"/>
  <c r="D101" i="32"/>
  <c r="D102" i="32"/>
  <c r="D103" i="32"/>
  <c r="D104" i="32"/>
  <c r="D105" i="32"/>
  <c r="D106" i="32"/>
  <c r="D107" i="32"/>
  <c r="D108" i="32"/>
  <c r="D109" i="32"/>
  <c r="D110" i="32"/>
  <c r="D111" i="32"/>
  <c r="D112" i="32"/>
  <c r="D113" i="32"/>
  <c r="D114" i="32"/>
  <c r="D115" i="32"/>
  <c r="D116" i="32"/>
  <c r="D117" i="32"/>
  <c r="D118" i="32"/>
  <c r="D119" i="32"/>
  <c r="D120" i="32"/>
  <c r="D121" i="32"/>
  <c r="D122" i="32"/>
  <c r="D123" i="32"/>
  <c r="D124" i="32"/>
  <c r="D125" i="32"/>
  <c r="D126" i="32"/>
  <c r="D127" i="32"/>
  <c r="D128" i="32"/>
  <c r="D129" i="32"/>
  <c r="D130" i="32"/>
  <c r="D131" i="32"/>
  <c r="D132" i="32"/>
  <c r="D133" i="32"/>
  <c r="D134" i="32"/>
  <c r="D135" i="32"/>
  <c r="D136" i="32"/>
  <c r="D137" i="32"/>
  <c r="D138" i="32"/>
  <c r="D139" i="32"/>
  <c r="D140" i="32"/>
  <c r="D141" i="32"/>
  <c r="D142" i="32"/>
  <c r="D143" i="32"/>
  <c r="D144" i="32"/>
  <c r="D145" i="32"/>
  <c r="D146" i="32"/>
  <c r="D147" i="32"/>
  <c r="D148" i="32"/>
  <c r="D149" i="32"/>
  <c r="D150" i="32"/>
  <c r="D151" i="32"/>
  <c r="D152" i="32"/>
  <c r="D153" i="32"/>
  <c r="D154" i="32"/>
  <c r="D155" i="32"/>
  <c r="D156" i="32"/>
  <c r="D157" i="32"/>
  <c r="D158" i="32"/>
  <c r="D159" i="32"/>
  <c r="D160" i="32"/>
  <c r="D161" i="32"/>
  <c r="D162" i="32"/>
  <c r="D163" i="32"/>
  <c r="D164" i="32"/>
  <c r="D165" i="32"/>
  <c r="D166" i="32"/>
  <c r="D167" i="32"/>
  <c r="D168" i="32"/>
  <c r="D169" i="32"/>
  <c r="D170" i="32"/>
  <c r="D171" i="32"/>
  <c r="D172" i="32"/>
  <c r="D173" i="32"/>
  <c r="D174" i="32"/>
  <c r="D175" i="32"/>
  <c r="D176" i="32"/>
  <c r="D177" i="32"/>
  <c r="D178" i="32"/>
  <c r="D179" i="32"/>
  <c r="D180" i="32"/>
  <c r="D181" i="32"/>
  <c r="D182" i="32"/>
  <c r="D183" i="32"/>
  <c r="D184" i="32"/>
  <c r="D185" i="32"/>
  <c r="D186" i="32"/>
  <c r="D187" i="32"/>
  <c r="D188" i="32"/>
  <c r="D189" i="32"/>
  <c r="D190" i="32"/>
  <c r="D191" i="32"/>
  <c r="D192" i="32"/>
  <c r="D193" i="32"/>
  <c r="D194" i="32"/>
  <c r="D195" i="32"/>
  <c r="D196" i="32"/>
  <c r="D197" i="32"/>
  <c r="D198" i="32"/>
  <c r="D199" i="32"/>
  <c r="D200" i="32"/>
  <c r="D201" i="32"/>
  <c r="AL3" i="32"/>
  <c r="AL4" i="32"/>
  <c r="AL5" i="32"/>
  <c r="AL6" i="32"/>
  <c r="AL7" i="32"/>
  <c r="AL8" i="32"/>
  <c r="AL9" i="32"/>
  <c r="AL10" i="32"/>
  <c r="AL11" i="32"/>
  <c r="AL12" i="32"/>
  <c r="AL13" i="32"/>
  <c r="AL14" i="32"/>
  <c r="AL15" i="32"/>
  <c r="AL16" i="32"/>
  <c r="AL17" i="32"/>
  <c r="AL18" i="32"/>
  <c r="AL19" i="32"/>
  <c r="AL20" i="32"/>
  <c r="AL21" i="32"/>
  <c r="AL22" i="32"/>
  <c r="AL23" i="32"/>
  <c r="AL24" i="32"/>
  <c r="AL25" i="32"/>
  <c r="AL26" i="32"/>
  <c r="AL27" i="32"/>
  <c r="AL28" i="32"/>
  <c r="AL29" i="32"/>
  <c r="AL30" i="32"/>
  <c r="AL31" i="32"/>
  <c r="AL32" i="32"/>
  <c r="AL33" i="32"/>
  <c r="AL34" i="32"/>
  <c r="AL35" i="32"/>
  <c r="AL36" i="32"/>
  <c r="AL37" i="32"/>
  <c r="AL38" i="32"/>
  <c r="AL39" i="32"/>
  <c r="AL40" i="32"/>
  <c r="AL41" i="32"/>
  <c r="AL42" i="32"/>
  <c r="AL43" i="32"/>
  <c r="AL44" i="32"/>
  <c r="AL45" i="32"/>
  <c r="AL46" i="32"/>
  <c r="AL47" i="32"/>
  <c r="AL48" i="32"/>
  <c r="AL49" i="32"/>
  <c r="AL50" i="32"/>
  <c r="AL51" i="32"/>
  <c r="AL52" i="32"/>
  <c r="AL53" i="32"/>
  <c r="AL54" i="32"/>
  <c r="AL55" i="32"/>
  <c r="AL56" i="32"/>
  <c r="AL57" i="32"/>
  <c r="AL58" i="32"/>
  <c r="AL59" i="32"/>
  <c r="AL60" i="32"/>
  <c r="AL61" i="32"/>
  <c r="AL62" i="32"/>
  <c r="AL63" i="32"/>
  <c r="AL64" i="32"/>
  <c r="AL65" i="32"/>
  <c r="AL66" i="32"/>
  <c r="AL67" i="32"/>
  <c r="AL68" i="32"/>
  <c r="AL69" i="32"/>
  <c r="AL70" i="32"/>
  <c r="AL71" i="32"/>
  <c r="AL72" i="32"/>
  <c r="AL73" i="32"/>
  <c r="AL74" i="32"/>
  <c r="AL75" i="32"/>
  <c r="AL76" i="32"/>
  <c r="AL77" i="32"/>
  <c r="AL78" i="32"/>
  <c r="AL79" i="32"/>
  <c r="AL80" i="32"/>
  <c r="AL81" i="32"/>
  <c r="AL82" i="32"/>
  <c r="AL83" i="32"/>
  <c r="AL84" i="32"/>
  <c r="AL85" i="32"/>
  <c r="AL86" i="32"/>
  <c r="AL87" i="32"/>
  <c r="AL88" i="32"/>
  <c r="AL89" i="32"/>
  <c r="AL90" i="32"/>
  <c r="AL91" i="32"/>
  <c r="AL92" i="32"/>
  <c r="AL93" i="32"/>
  <c r="AL94" i="32"/>
  <c r="AL95" i="32"/>
  <c r="AL96" i="32"/>
  <c r="AL97" i="32"/>
  <c r="AL98" i="32"/>
  <c r="AL99" i="32"/>
  <c r="AL100" i="32"/>
  <c r="AL101" i="32"/>
  <c r="AL102" i="32"/>
  <c r="AL103" i="32"/>
  <c r="AL104" i="32"/>
  <c r="AL105" i="32"/>
  <c r="AL106" i="32"/>
  <c r="AL107" i="32"/>
  <c r="AL108" i="32"/>
  <c r="AL109" i="32"/>
  <c r="AL110" i="32"/>
  <c r="AL111" i="32"/>
  <c r="AL112" i="32"/>
  <c r="AL113" i="32"/>
  <c r="AL114" i="32"/>
  <c r="AL115" i="32"/>
  <c r="AL116" i="32"/>
  <c r="AL117" i="32"/>
  <c r="AL118" i="32"/>
  <c r="AL119" i="32"/>
  <c r="AL120" i="32"/>
  <c r="AL121" i="32"/>
  <c r="AL122" i="32"/>
  <c r="AL123" i="32"/>
  <c r="AL124" i="32"/>
  <c r="AL125" i="32"/>
  <c r="AL126" i="32"/>
  <c r="AL127" i="32"/>
  <c r="AL128" i="32"/>
  <c r="AL129" i="32"/>
  <c r="AL130" i="32"/>
  <c r="AL131" i="32"/>
  <c r="AL132" i="32"/>
  <c r="AL133" i="32"/>
  <c r="AL134" i="32"/>
  <c r="AL135" i="32"/>
  <c r="AL136" i="32"/>
  <c r="AL137" i="32"/>
  <c r="AL138" i="32"/>
  <c r="AL140" i="32"/>
  <c r="AL141" i="32"/>
  <c r="AL143" i="32"/>
  <c r="AL144" i="32"/>
  <c r="AL146" i="32"/>
  <c r="AL147" i="32"/>
  <c r="AL149" i="32"/>
  <c r="AL150" i="32"/>
  <c r="AL152" i="32"/>
  <c r="AL153" i="32"/>
  <c r="AL155" i="32"/>
  <c r="AL156" i="32"/>
  <c r="AL158" i="32"/>
  <c r="AL159" i="32"/>
  <c r="AL161" i="32"/>
  <c r="AL162" i="32"/>
  <c r="AL164" i="32"/>
  <c r="AL165" i="32"/>
  <c r="AL167" i="32"/>
  <c r="AL168" i="32"/>
  <c r="AL170" i="32"/>
  <c r="AL171" i="32"/>
  <c r="AL173" i="32"/>
  <c r="AL174" i="32"/>
  <c r="AL177" i="32"/>
  <c r="AL179" i="32"/>
  <c r="AL180" i="32"/>
  <c r="AL182" i="32"/>
  <c r="AL183" i="32"/>
  <c r="AL186" i="32"/>
  <c r="AL188" i="32"/>
  <c r="AL189" i="32"/>
  <c r="AL191" i="32"/>
  <c r="AL192" i="32"/>
  <c r="AL195" i="32"/>
  <c r="AL197" i="32"/>
  <c r="AL198" i="32"/>
  <c r="AL201" i="32"/>
  <c r="AL200" i="32" l="1"/>
  <c r="AL194" i="32"/>
  <c r="AL185" i="32"/>
  <c r="AL176" i="32"/>
  <c r="AL199" i="32"/>
  <c r="AL196" i="32"/>
  <c r="AL193" i="32"/>
  <c r="AL190" i="32"/>
  <c r="AL187" i="32"/>
  <c r="AL184" i="32"/>
  <c r="AL181" i="32"/>
  <c r="AL178" i="32"/>
  <c r="AL175" i="32"/>
  <c r="AL172" i="32"/>
  <c r="AL169" i="32"/>
  <c r="AL166" i="32"/>
  <c r="AL163" i="32"/>
  <c r="AL160" i="32"/>
  <c r="AL157" i="32"/>
  <c r="AL154" i="32"/>
  <c r="AL151" i="32"/>
  <c r="AL148" i="32"/>
  <c r="AL145" i="32"/>
  <c r="AL142" i="32"/>
  <c r="AL139" i="32"/>
  <c r="AJ201" i="32"/>
  <c r="AK201" i="32"/>
  <c r="AJ200" i="32"/>
  <c r="AK200" i="32"/>
  <c r="AJ199" i="32"/>
  <c r="AK199" i="32"/>
  <c r="AJ198" i="32"/>
  <c r="AK198" i="32"/>
  <c r="AJ197" i="32"/>
  <c r="AK197" i="32"/>
  <c r="AJ196" i="32"/>
  <c r="AK196" i="32"/>
  <c r="AJ195" i="32"/>
  <c r="AK195" i="32"/>
  <c r="AJ194" i="32"/>
  <c r="AK194" i="32"/>
  <c r="AJ193" i="32"/>
  <c r="AK193" i="32"/>
  <c r="AJ192" i="32"/>
  <c r="AK192" i="32"/>
  <c r="AJ191" i="32"/>
  <c r="AK191" i="32"/>
  <c r="AJ190" i="32"/>
  <c r="AK190" i="32"/>
  <c r="AJ189" i="32"/>
  <c r="AK189" i="32"/>
  <c r="AJ188" i="32"/>
  <c r="AK188" i="32"/>
  <c r="AJ187" i="32"/>
  <c r="AK187" i="32"/>
  <c r="AJ186" i="32"/>
  <c r="AK186" i="32"/>
  <c r="AJ185" i="32"/>
  <c r="AK185" i="32"/>
  <c r="AJ184" i="32"/>
  <c r="AK184" i="32"/>
  <c r="AJ183" i="32"/>
  <c r="AK183" i="32"/>
  <c r="AJ182" i="32"/>
  <c r="AK182" i="32"/>
  <c r="AJ181" i="32"/>
  <c r="AK181" i="32"/>
  <c r="AJ180" i="32"/>
  <c r="AK180" i="32"/>
  <c r="AJ179" i="32"/>
  <c r="AK179" i="32"/>
  <c r="AJ178" i="32"/>
  <c r="AK178" i="32"/>
  <c r="AJ177" i="32"/>
  <c r="AK177" i="32"/>
  <c r="AJ176" i="32"/>
  <c r="AK176" i="32"/>
  <c r="AJ175" i="32"/>
  <c r="AK175" i="32"/>
  <c r="AJ174" i="32"/>
  <c r="AK174" i="32"/>
  <c r="AJ173" i="32"/>
  <c r="AK173" i="32"/>
  <c r="AJ172" i="32"/>
  <c r="AK172" i="32"/>
  <c r="AJ171" i="32"/>
  <c r="AK171" i="32"/>
  <c r="AJ170" i="32"/>
  <c r="AK170" i="32"/>
  <c r="AJ169" i="32"/>
  <c r="AK169" i="32"/>
  <c r="AJ168" i="32"/>
  <c r="AK168" i="32"/>
  <c r="AJ167" i="32"/>
  <c r="AK167" i="32"/>
  <c r="AJ166" i="32"/>
  <c r="AK166" i="32"/>
  <c r="AJ165" i="32"/>
  <c r="AK165" i="32"/>
  <c r="AJ164" i="32"/>
  <c r="AK164" i="32"/>
  <c r="AJ163" i="32"/>
  <c r="AK163" i="32"/>
  <c r="AJ162" i="32"/>
  <c r="AK162" i="32"/>
  <c r="AJ161" i="32"/>
  <c r="AK161" i="32"/>
  <c r="AJ160" i="32"/>
  <c r="AK160" i="32"/>
  <c r="AJ159" i="32"/>
  <c r="AK159" i="32"/>
  <c r="AJ158" i="32"/>
  <c r="AK158" i="32"/>
  <c r="AJ157" i="32"/>
  <c r="AK157" i="32"/>
  <c r="AJ156" i="32"/>
  <c r="AK156" i="32"/>
  <c r="AJ155" i="32"/>
  <c r="AK155" i="32"/>
  <c r="AJ154" i="32"/>
  <c r="AK154" i="32"/>
  <c r="AJ153" i="32"/>
  <c r="AK153" i="32"/>
  <c r="AJ152" i="32"/>
  <c r="AK152" i="32"/>
  <c r="AJ151" i="32"/>
  <c r="AK151" i="32"/>
  <c r="AJ150" i="32"/>
  <c r="AK150" i="32"/>
  <c r="AJ149" i="32"/>
  <c r="AK149" i="32"/>
  <c r="AJ148" i="32"/>
  <c r="AK148" i="32"/>
  <c r="AJ147" i="32"/>
  <c r="AK147" i="32"/>
  <c r="AJ146" i="32"/>
  <c r="AK146" i="32"/>
  <c r="AJ145" i="32"/>
  <c r="AK145" i="32"/>
  <c r="AJ144" i="32"/>
  <c r="AK144" i="32"/>
  <c r="AJ143" i="32"/>
  <c r="AK143" i="32"/>
  <c r="AJ142" i="32"/>
  <c r="AK142" i="32"/>
  <c r="AJ141" i="32"/>
  <c r="AK141" i="32"/>
  <c r="AJ140" i="32"/>
  <c r="AK140" i="32"/>
  <c r="AJ139" i="32"/>
  <c r="AK139" i="32"/>
  <c r="AJ138" i="32"/>
  <c r="AK138" i="32"/>
  <c r="AJ137" i="32"/>
  <c r="AK137" i="32"/>
  <c r="AJ136" i="32"/>
  <c r="AK136" i="32"/>
  <c r="AJ135" i="32"/>
  <c r="AK135" i="32"/>
  <c r="AJ134" i="32"/>
  <c r="AK134" i="32"/>
  <c r="AJ133" i="32"/>
  <c r="AK133" i="32"/>
  <c r="AJ132" i="32"/>
  <c r="AK132" i="32"/>
  <c r="AJ131" i="32"/>
  <c r="AK131" i="32"/>
  <c r="AJ130" i="32"/>
  <c r="AK130" i="32"/>
  <c r="AJ129" i="32"/>
  <c r="AK129" i="32"/>
  <c r="AJ128" i="32"/>
  <c r="AK128" i="32"/>
  <c r="AJ127" i="32"/>
  <c r="AK127" i="32"/>
  <c r="AJ126" i="32"/>
  <c r="AK126" i="32"/>
  <c r="AJ125" i="32"/>
  <c r="AK125" i="32"/>
  <c r="AJ124" i="32"/>
  <c r="AK124" i="32"/>
  <c r="AJ123" i="32"/>
  <c r="AK123" i="32"/>
  <c r="AJ122" i="32"/>
  <c r="AK122" i="32"/>
  <c r="AJ121" i="32"/>
  <c r="AK121" i="32"/>
  <c r="AJ120" i="32"/>
  <c r="AK120" i="32"/>
  <c r="AJ119" i="32"/>
  <c r="AK119" i="32"/>
  <c r="AJ118" i="32"/>
  <c r="AK118" i="32"/>
  <c r="AJ117" i="32"/>
  <c r="AK117" i="32"/>
  <c r="AJ116" i="32"/>
  <c r="AK116" i="32"/>
  <c r="AJ115" i="32"/>
  <c r="AK115" i="32"/>
  <c r="AJ114" i="32"/>
  <c r="AK114" i="32"/>
  <c r="AJ113" i="32"/>
  <c r="AK113" i="32"/>
  <c r="AJ112" i="32"/>
  <c r="AK112" i="32"/>
  <c r="AJ111" i="32"/>
  <c r="AK111" i="32"/>
  <c r="AJ110" i="32"/>
  <c r="AK110" i="32"/>
  <c r="AJ109" i="32"/>
  <c r="AK109" i="32"/>
  <c r="AJ108" i="32"/>
  <c r="AK108" i="32"/>
  <c r="AJ107" i="32"/>
  <c r="AK107" i="32"/>
  <c r="AJ106" i="32"/>
  <c r="AK106" i="32"/>
  <c r="AJ105" i="32"/>
  <c r="AK105" i="32"/>
  <c r="AJ104" i="32"/>
  <c r="AK104" i="32"/>
  <c r="AJ103" i="32"/>
  <c r="AK103" i="32"/>
  <c r="AJ102" i="32"/>
  <c r="AK102" i="32"/>
  <c r="AJ101" i="32"/>
  <c r="AK101" i="32"/>
  <c r="AJ100" i="32"/>
  <c r="AK100" i="32"/>
  <c r="AJ99" i="32"/>
  <c r="AK99" i="32"/>
  <c r="AJ98" i="32"/>
  <c r="AK98" i="32"/>
  <c r="AJ97" i="32"/>
  <c r="AK97" i="32"/>
  <c r="AJ96" i="32"/>
  <c r="AK96" i="32"/>
  <c r="AJ95" i="32"/>
  <c r="AK95" i="32"/>
  <c r="AJ94" i="32"/>
  <c r="AK94" i="32"/>
  <c r="AJ93" i="32"/>
  <c r="AK93" i="32"/>
  <c r="AJ92" i="32"/>
  <c r="AK92" i="32"/>
  <c r="AJ91" i="32"/>
  <c r="AK91" i="32"/>
  <c r="AJ90" i="32"/>
  <c r="AK90" i="32"/>
  <c r="AJ89" i="32"/>
  <c r="AK89" i="32"/>
  <c r="AJ88" i="32"/>
  <c r="AK88" i="32"/>
  <c r="AJ87" i="32"/>
  <c r="AK87" i="32"/>
  <c r="AJ86" i="32"/>
  <c r="AK86" i="32"/>
  <c r="AJ85" i="32"/>
  <c r="AK85" i="32"/>
  <c r="AJ84" i="32"/>
  <c r="AK84" i="32"/>
  <c r="AJ83" i="32"/>
  <c r="AK83" i="32"/>
  <c r="AJ82" i="32"/>
  <c r="AK82" i="32"/>
  <c r="AJ81" i="32"/>
  <c r="AK81" i="32"/>
  <c r="AJ80" i="32"/>
  <c r="AK80" i="32"/>
  <c r="AJ79" i="32"/>
  <c r="AK79" i="32"/>
  <c r="AJ78" i="32"/>
  <c r="AK78" i="32"/>
  <c r="AJ77" i="32"/>
  <c r="AK77" i="32"/>
  <c r="AJ76" i="32"/>
  <c r="AK76" i="32"/>
  <c r="AJ75" i="32"/>
  <c r="AK75" i="32"/>
  <c r="AJ74" i="32"/>
  <c r="AK74" i="32"/>
  <c r="AJ73" i="32"/>
  <c r="AK73" i="32"/>
  <c r="AJ72" i="32"/>
  <c r="AK72" i="32"/>
  <c r="AJ71" i="32"/>
  <c r="AK71" i="32"/>
  <c r="AJ70" i="32"/>
  <c r="AK70" i="32"/>
  <c r="AJ69" i="32"/>
  <c r="AK69" i="32"/>
  <c r="AJ68" i="32"/>
  <c r="AK68" i="32"/>
  <c r="AJ67" i="32"/>
  <c r="AK67" i="32"/>
  <c r="AJ66" i="32"/>
  <c r="AK66" i="32"/>
  <c r="AJ65" i="32"/>
  <c r="AK65" i="32"/>
  <c r="AJ64" i="32"/>
  <c r="AK64" i="32"/>
  <c r="AJ63" i="32"/>
  <c r="AK63" i="32"/>
  <c r="AJ62" i="32"/>
  <c r="AK62" i="32"/>
  <c r="AJ61" i="32"/>
  <c r="AK61" i="32"/>
  <c r="AJ60" i="32"/>
  <c r="AK60" i="32"/>
  <c r="AJ59" i="32"/>
  <c r="AK59" i="32"/>
  <c r="AJ58" i="32"/>
  <c r="AK58" i="32"/>
  <c r="AJ57" i="32"/>
  <c r="AK57" i="32"/>
  <c r="AJ56" i="32"/>
  <c r="AK56" i="32"/>
  <c r="AJ55" i="32"/>
  <c r="AK55" i="32"/>
  <c r="AJ54" i="32"/>
  <c r="AK54" i="32"/>
  <c r="AJ53" i="32"/>
  <c r="AK53" i="32"/>
  <c r="AJ52" i="32"/>
  <c r="AK52" i="32"/>
  <c r="AJ51" i="32"/>
  <c r="AK51" i="32"/>
  <c r="AJ50" i="32"/>
  <c r="AK50" i="32"/>
  <c r="AJ49" i="32"/>
  <c r="AK49" i="32"/>
  <c r="AJ48" i="32"/>
  <c r="AK48" i="32"/>
  <c r="AJ47" i="32"/>
  <c r="AK47" i="32"/>
  <c r="AJ46" i="32"/>
  <c r="AK46" i="32"/>
  <c r="AJ45" i="32"/>
  <c r="AK45" i="32"/>
  <c r="AJ44" i="32"/>
  <c r="AK44" i="32"/>
  <c r="AJ43" i="32"/>
  <c r="AK43" i="32"/>
  <c r="AJ42" i="32"/>
  <c r="AK42" i="32"/>
  <c r="AJ41" i="32"/>
  <c r="AK41" i="32"/>
  <c r="AJ40" i="32"/>
  <c r="AK40" i="32"/>
  <c r="AJ39" i="32"/>
  <c r="AK39" i="32"/>
  <c r="AJ38" i="32"/>
  <c r="AK38" i="32"/>
  <c r="AJ37" i="32"/>
  <c r="AK37" i="32"/>
  <c r="AJ36" i="32"/>
  <c r="AK36" i="32"/>
  <c r="AJ35" i="32"/>
  <c r="AK35" i="32"/>
  <c r="AJ34" i="32"/>
  <c r="AK34" i="32"/>
  <c r="AJ33" i="32"/>
  <c r="AK33" i="32"/>
  <c r="AJ32" i="32"/>
  <c r="AK32" i="32"/>
  <c r="AJ31" i="32"/>
  <c r="AK31" i="32"/>
  <c r="AJ30" i="32"/>
  <c r="AK30" i="32"/>
  <c r="AJ29" i="32"/>
  <c r="AK29" i="32"/>
  <c r="AJ28" i="32"/>
  <c r="AK28" i="32"/>
  <c r="AJ27" i="32"/>
  <c r="AK27" i="32"/>
  <c r="AJ26" i="32"/>
  <c r="AK26" i="32"/>
  <c r="AJ25" i="32"/>
  <c r="AK25" i="32"/>
  <c r="AJ24" i="32"/>
  <c r="AK24" i="32"/>
  <c r="AJ23" i="32"/>
  <c r="AK23" i="32"/>
  <c r="AJ22" i="32"/>
  <c r="AK22" i="32"/>
  <c r="AJ21" i="32"/>
  <c r="AK21" i="32"/>
  <c r="AJ20" i="32"/>
  <c r="AK20" i="32"/>
  <c r="AJ19" i="32"/>
  <c r="AK19" i="32"/>
  <c r="AJ18" i="32"/>
  <c r="AK18" i="32"/>
  <c r="AJ17" i="32"/>
  <c r="AK17" i="32"/>
  <c r="AJ16" i="32"/>
  <c r="AK16" i="32"/>
  <c r="AJ15" i="32"/>
  <c r="AK15" i="32"/>
  <c r="AJ14" i="32"/>
  <c r="AK14" i="32"/>
  <c r="AJ13" i="32"/>
  <c r="AK13" i="32"/>
  <c r="AJ12" i="32"/>
  <c r="AK12" i="32"/>
  <c r="AJ11" i="32"/>
  <c r="AK11" i="32"/>
  <c r="AJ10" i="32"/>
  <c r="AK10" i="32"/>
  <c r="AJ9" i="32"/>
  <c r="AK9" i="32"/>
  <c r="AJ8" i="32"/>
  <c r="AK8" i="32"/>
  <c r="AJ7" i="32"/>
  <c r="AK7" i="32"/>
  <c r="AJ6" i="32"/>
  <c r="AK6" i="32"/>
  <c r="AJ5" i="32"/>
  <c r="AK5" i="32"/>
  <c r="AJ4" i="32"/>
  <c r="AK4" i="32"/>
  <c r="AJ3" i="32"/>
  <c r="AK3" i="32"/>
  <c r="AH201" i="32"/>
  <c r="AI201" i="32"/>
  <c r="AH200" i="32"/>
  <c r="AI200" i="32"/>
  <c r="AH199" i="32"/>
  <c r="AI199" i="32"/>
  <c r="AH198" i="32"/>
  <c r="AI198" i="32"/>
  <c r="AH197" i="32"/>
  <c r="AI197" i="32"/>
  <c r="AH196" i="32"/>
  <c r="AI196" i="32"/>
  <c r="AH195" i="32"/>
  <c r="AI195" i="32"/>
  <c r="AH194" i="32"/>
  <c r="AI194" i="32"/>
  <c r="AH193" i="32"/>
  <c r="AI193" i="32"/>
  <c r="AH192" i="32"/>
  <c r="AI192" i="32"/>
  <c r="AH191" i="32"/>
  <c r="AI191" i="32"/>
  <c r="AH190" i="32"/>
  <c r="AI190" i="32"/>
  <c r="AH189" i="32"/>
  <c r="AI189" i="32"/>
  <c r="AH188" i="32"/>
  <c r="AI188" i="32"/>
  <c r="AH187" i="32"/>
  <c r="AI187" i="32"/>
  <c r="AH186" i="32"/>
  <c r="AI186" i="32"/>
  <c r="AH185" i="32"/>
  <c r="AI185" i="32"/>
  <c r="AH184" i="32"/>
  <c r="AI184" i="32"/>
  <c r="AH183" i="32"/>
  <c r="AI183" i="32"/>
  <c r="AH182" i="32"/>
  <c r="AI182" i="32"/>
  <c r="AH181" i="32"/>
  <c r="AI181" i="32"/>
  <c r="AH180" i="32"/>
  <c r="AI180" i="32"/>
  <c r="AH179" i="32"/>
  <c r="AI179" i="32"/>
  <c r="AH178" i="32"/>
  <c r="AI178" i="32"/>
  <c r="AH177" i="32"/>
  <c r="AI177" i="32"/>
  <c r="AH176" i="32"/>
  <c r="AI176" i="32"/>
  <c r="AH175" i="32"/>
  <c r="AI175" i="32"/>
  <c r="AH174" i="32"/>
  <c r="AI174" i="32"/>
  <c r="AH173" i="32"/>
  <c r="AI173" i="32"/>
  <c r="AH172" i="32"/>
  <c r="AI172" i="32"/>
  <c r="AH171" i="32"/>
  <c r="AI171" i="32"/>
  <c r="AH170" i="32"/>
  <c r="AI170" i="32"/>
  <c r="AH169" i="32"/>
  <c r="AI169" i="32"/>
  <c r="AH168" i="32"/>
  <c r="AI168" i="32"/>
  <c r="AH167" i="32"/>
  <c r="AI167" i="32"/>
  <c r="AH166" i="32"/>
  <c r="AI166" i="32"/>
  <c r="AH165" i="32"/>
  <c r="AI165" i="32"/>
  <c r="AH164" i="32"/>
  <c r="AI164" i="32"/>
  <c r="AH163" i="32"/>
  <c r="AI163" i="32"/>
  <c r="AH162" i="32"/>
  <c r="AI162" i="32"/>
  <c r="AH161" i="32"/>
  <c r="AI161" i="32"/>
  <c r="AH160" i="32"/>
  <c r="AI160" i="32"/>
  <c r="AH159" i="32"/>
  <c r="AI159" i="32"/>
  <c r="AH158" i="32"/>
  <c r="AI158" i="32"/>
  <c r="AH157" i="32"/>
  <c r="AI157" i="32"/>
  <c r="AH156" i="32"/>
  <c r="AI156" i="32"/>
  <c r="AH155" i="32"/>
  <c r="AI155" i="32"/>
  <c r="AH154" i="32"/>
  <c r="AI154" i="32"/>
  <c r="AH153" i="32"/>
  <c r="AI153" i="32"/>
  <c r="AH152" i="32"/>
  <c r="AI152" i="32"/>
  <c r="AH151" i="32"/>
  <c r="AI151" i="32"/>
  <c r="AH150" i="32"/>
  <c r="AI150" i="32"/>
  <c r="AH149" i="32"/>
  <c r="AI149" i="32"/>
  <c r="AH148" i="32"/>
  <c r="AI148" i="32"/>
  <c r="AH147" i="32"/>
  <c r="AI147" i="32"/>
  <c r="AH146" i="32"/>
  <c r="AI146" i="32"/>
  <c r="AH145" i="32"/>
  <c r="AI145" i="32"/>
  <c r="AH144" i="32"/>
  <c r="AI144" i="32"/>
  <c r="AH143" i="32"/>
  <c r="AI143" i="32"/>
  <c r="AH142" i="32"/>
  <c r="AI142" i="32"/>
  <c r="AH141" i="32"/>
  <c r="AI141" i="32"/>
  <c r="AH140" i="32"/>
  <c r="AI140" i="32"/>
  <c r="AH139" i="32"/>
  <c r="AI139" i="32"/>
  <c r="AH138" i="32"/>
  <c r="AI138" i="32"/>
  <c r="AH137" i="32"/>
  <c r="AI137" i="32"/>
  <c r="AH136" i="32"/>
  <c r="AI136" i="32"/>
  <c r="AH135" i="32"/>
  <c r="AI135" i="32"/>
  <c r="AH134" i="32"/>
  <c r="AI134" i="32"/>
  <c r="AH133" i="32"/>
  <c r="AI133" i="32"/>
  <c r="AH132" i="32"/>
  <c r="AI132" i="32"/>
  <c r="AH131" i="32"/>
  <c r="AI131" i="32"/>
  <c r="AH130" i="32"/>
  <c r="AI130" i="32"/>
  <c r="AH129" i="32"/>
  <c r="AI129" i="32"/>
  <c r="AH128" i="32"/>
  <c r="AI128" i="32"/>
  <c r="AH127" i="32"/>
  <c r="AI127" i="32"/>
  <c r="AH126" i="32"/>
  <c r="AI126" i="32"/>
  <c r="AH125" i="32"/>
  <c r="AI125" i="32"/>
  <c r="AH124" i="32"/>
  <c r="AI124" i="32"/>
  <c r="AH123" i="32"/>
  <c r="AI123" i="32"/>
  <c r="AH122" i="32"/>
  <c r="AI122" i="32"/>
  <c r="AH121" i="32"/>
  <c r="AI121" i="32"/>
  <c r="AH120" i="32"/>
  <c r="AI120" i="32"/>
  <c r="AH119" i="32"/>
  <c r="AI119" i="32"/>
  <c r="AH118" i="32"/>
  <c r="AI118" i="32"/>
  <c r="AH117" i="32"/>
  <c r="AI117" i="32"/>
  <c r="AH116" i="32"/>
  <c r="AI116" i="32"/>
  <c r="AH115" i="32"/>
  <c r="AI115" i="32"/>
  <c r="AH114" i="32"/>
  <c r="AI114" i="32"/>
  <c r="AH113" i="32"/>
  <c r="AI113" i="32"/>
  <c r="AH112" i="32"/>
  <c r="AI112" i="32"/>
  <c r="AH111" i="32"/>
  <c r="AI111" i="32"/>
  <c r="AH110" i="32"/>
  <c r="AI110" i="32"/>
  <c r="AH109" i="32"/>
  <c r="AI109" i="32"/>
  <c r="AH108" i="32"/>
  <c r="AI108" i="32"/>
  <c r="AH107" i="32"/>
  <c r="AI107" i="32"/>
  <c r="AH106" i="32"/>
  <c r="AI106" i="32"/>
  <c r="AH105" i="32"/>
  <c r="AI105" i="32"/>
  <c r="AH104" i="32"/>
  <c r="AI104" i="32"/>
  <c r="AH103" i="32"/>
  <c r="AI103" i="32"/>
  <c r="AH102" i="32"/>
  <c r="AI102" i="32"/>
  <c r="AH101" i="32"/>
  <c r="AI101" i="32"/>
  <c r="AH100" i="32"/>
  <c r="AI100" i="32"/>
  <c r="AH99" i="32"/>
  <c r="AI99" i="32"/>
  <c r="AH98" i="32"/>
  <c r="AI98" i="32"/>
  <c r="AH97" i="32"/>
  <c r="AI97" i="32"/>
  <c r="AH96" i="32"/>
  <c r="AI96" i="32"/>
  <c r="AH95" i="32"/>
  <c r="AI95" i="32"/>
  <c r="AH94" i="32"/>
  <c r="AI94" i="32"/>
  <c r="AH93" i="32"/>
  <c r="AI93" i="32"/>
  <c r="AH92" i="32"/>
  <c r="AI92" i="32"/>
  <c r="AH91" i="32"/>
  <c r="AI91" i="32"/>
  <c r="AH90" i="32"/>
  <c r="AI90" i="32"/>
  <c r="AH89" i="32"/>
  <c r="AI89" i="32"/>
  <c r="AH88" i="32"/>
  <c r="AI88" i="32"/>
  <c r="AH87" i="32"/>
  <c r="AI87" i="32"/>
  <c r="AH86" i="32"/>
  <c r="AI86" i="32"/>
  <c r="AH85" i="32"/>
  <c r="AI85" i="32"/>
  <c r="AH84" i="32"/>
  <c r="AI84" i="32"/>
  <c r="AH83" i="32"/>
  <c r="AI83" i="32"/>
  <c r="AH82" i="32"/>
  <c r="AI82" i="32"/>
  <c r="AH81" i="32"/>
  <c r="AI81" i="32"/>
  <c r="AH80" i="32"/>
  <c r="AI80" i="32"/>
  <c r="AH79" i="32"/>
  <c r="AI79" i="32"/>
  <c r="AH78" i="32"/>
  <c r="AI78" i="32"/>
  <c r="AH77" i="32"/>
  <c r="AI77" i="32"/>
  <c r="AH76" i="32"/>
  <c r="AI76" i="32"/>
  <c r="AH75" i="32"/>
  <c r="AI75" i="32"/>
  <c r="AH74" i="32"/>
  <c r="AI74" i="32"/>
  <c r="AH73" i="32"/>
  <c r="AI73" i="32"/>
  <c r="AH72" i="32"/>
  <c r="AI72" i="32"/>
  <c r="AH71" i="32"/>
  <c r="AI71" i="32"/>
  <c r="AH70" i="32"/>
  <c r="AI70" i="32"/>
  <c r="AH69" i="32"/>
  <c r="AI69" i="32"/>
  <c r="AH68" i="32"/>
  <c r="AI68" i="32"/>
  <c r="AH67" i="32"/>
  <c r="AI67" i="32"/>
  <c r="AH66" i="32"/>
  <c r="AI66" i="32"/>
  <c r="AH65" i="32"/>
  <c r="AI65" i="32"/>
  <c r="AH64" i="32"/>
  <c r="AI64" i="32"/>
  <c r="AH63" i="32"/>
  <c r="AI63" i="32"/>
  <c r="AH62" i="32"/>
  <c r="AI62" i="32"/>
  <c r="AH61" i="32"/>
  <c r="AI61" i="32"/>
  <c r="AH60" i="32"/>
  <c r="AI60" i="32"/>
  <c r="AH59" i="32"/>
  <c r="AI59" i="32"/>
  <c r="AH58" i="32"/>
  <c r="AI58" i="32"/>
  <c r="AH57" i="32"/>
  <c r="AI57" i="32"/>
  <c r="AH56" i="32"/>
  <c r="AI56" i="32"/>
  <c r="AH55" i="32"/>
  <c r="AI55" i="32"/>
  <c r="AH54" i="32"/>
  <c r="AI54" i="32"/>
  <c r="AH53" i="32"/>
  <c r="AI53" i="32"/>
  <c r="AH52" i="32"/>
  <c r="AI52" i="32"/>
  <c r="AH51" i="32"/>
  <c r="AI51" i="32"/>
  <c r="AH50" i="32"/>
  <c r="AI50" i="32"/>
  <c r="AH49" i="32"/>
  <c r="AI49" i="32"/>
  <c r="AH48" i="32"/>
  <c r="AI48" i="32"/>
  <c r="AH47" i="32"/>
  <c r="AI47" i="32"/>
  <c r="AH46" i="32"/>
  <c r="AI46" i="32"/>
  <c r="AH45" i="32"/>
  <c r="AI45" i="32"/>
  <c r="AH44" i="32"/>
  <c r="AI44" i="32"/>
  <c r="AH43" i="32"/>
  <c r="AI43" i="32"/>
  <c r="AH42" i="32"/>
  <c r="AI42" i="32"/>
  <c r="AH41" i="32"/>
  <c r="AI41" i="32"/>
  <c r="AH40" i="32"/>
  <c r="AI40" i="32"/>
  <c r="AH39" i="32"/>
  <c r="AI39" i="32"/>
  <c r="AH38" i="32"/>
  <c r="AI38" i="32"/>
  <c r="AH37" i="32"/>
  <c r="AI37" i="32"/>
  <c r="AH36" i="32"/>
  <c r="AI36" i="32"/>
  <c r="AH35" i="32"/>
  <c r="AI35" i="32"/>
  <c r="AH34" i="32"/>
  <c r="AI34" i="32"/>
  <c r="AH33" i="32"/>
  <c r="AI33" i="32"/>
  <c r="AH32" i="32"/>
  <c r="AI32" i="32"/>
  <c r="AH31" i="32"/>
  <c r="AI31" i="32"/>
  <c r="AH30" i="32"/>
  <c r="AI30" i="32"/>
  <c r="AH29" i="32"/>
  <c r="AI29" i="32"/>
  <c r="AH28" i="32"/>
  <c r="AI28" i="32"/>
  <c r="AH27" i="32"/>
  <c r="AI27" i="32"/>
  <c r="AH26" i="32"/>
  <c r="AI26" i="32"/>
  <c r="AH25" i="32"/>
  <c r="AI25" i="32"/>
  <c r="AH24" i="32"/>
  <c r="AI24" i="32"/>
  <c r="AH23" i="32"/>
  <c r="AI23" i="32"/>
  <c r="AH22" i="32"/>
  <c r="AI22" i="32"/>
  <c r="AH21" i="32"/>
  <c r="AI21" i="32"/>
  <c r="AH20" i="32"/>
  <c r="AI20" i="32"/>
  <c r="AH19" i="32"/>
  <c r="AI19" i="32"/>
  <c r="AH18" i="32"/>
  <c r="AI18" i="32"/>
  <c r="AH17" i="32"/>
  <c r="AI17" i="32"/>
  <c r="AH16" i="32"/>
  <c r="AI16" i="32"/>
  <c r="AH15" i="32"/>
  <c r="AI15" i="32"/>
  <c r="AH14" i="32"/>
  <c r="AI14" i="32"/>
  <c r="AH13" i="32"/>
  <c r="AI13" i="32"/>
  <c r="AH12" i="32"/>
  <c r="AI12" i="32"/>
  <c r="AH11" i="32"/>
  <c r="AI11" i="32"/>
  <c r="AH10" i="32"/>
  <c r="AI10" i="32"/>
  <c r="AH9" i="32"/>
  <c r="AI9" i="32"/>
  <c r="AH8" i="32"/>
  <c r="AI8" i="32"/>
  <c r="AH7" i="32"/>
  <c r="AI7" i="32"/>
  <c r="AH6" i="32"/>
  <c r="AI6" i="32"/>
  <c r="AH5" i="32"/>
  <c r="AI5" i="32"/>
  <c r="AH4" i="32"/>
  <c r="AI4" i="32"/>
  <c r="AH3" i="32"/>
  <c r="AI3" i="32"/>
  <c r="AK2" i="32"/>
  <c r="AL2" i="32"/>
  <c r="AI2" i="32"/>
  <c r="AJ2" i="32"/>
  <c r="AG201" i="32"/>
  <c r="AG200" i="32"/>
  <c r="AG199" i="32"/>
  <c r="AG198" i="32"/>
  <c r="AG197" i="32"/>
  <c r="AG196" i="32"/>
  <c r="AG195" i="32"/>
  <c r="AG194" i="32"/>
  <c r="AG193" i="32"/>
  <c r="AG192" i="32"/>
  <c r="AG191" i="32"/>
  <c r="AG190" i="32"/>
  <c r="AG189" i="32"/>
  <c r="AG188" i="32"/>
  <c r="AG187" i="32"/>
  <c r="AG186" i="32"/>
  <c r="AG185" i="32"/>
  <c r="AG184" i="32"/>
  <c r="AG183" i="32"/>
  <c r="AG182" i="32"/>
  <c r="AG181" i="32"/>
  <c r="AG180" i="32"/>
  <c r="AG179" i="32"/>
  <c r="AG178" i="32"/>
  <c r="AG177" i="32"/>
  <c r="AG176" i="32"/>
  <c r="AG175" i="32"/>
  <c r="AG174" i="32"/>
  <c r="AG173" i="32"/>
  <c r="AG172" i="32"/>
  <c r="AG171" i="32"/>
  <c r="AG170" i="32"/>
  <c r="AG169" i="32"/>
  <c r="AG168" i="32"/>
  <c r="AG167" i="32"/>
  <c r="AG166" i="32"/>
  <c r="AG165" i="32"/>
  <c r="AG164" i="32"/>
  <c r="AG163" i="32"/>
  <c r="AG162" i="32"/>
  <c r="AG161" i="32"/>
  <c r="AG160" i="32"/>
  <c r="AG159" i="32"/>
  <c r="AG158" i="32"/>
  <c r="AG157" i="32"/>
  <c r="AG156" i="32"/>
  <c r="AG155" i="32"/>
  <c r="AG154" i="32"/>
  <c r="AG153" i="32"/>
  <c r="AG152" i="32"/>
  <c r="AG151" i="32"/>
  <c r="AG150" i="32"/>
  <c r="AG149" i="32"/>
  <c r="AG148" i="32"/>
  <c r="AG147" i="32"/>
  <c r="AG146" i="32"/>
  <c r="AG145" i="32"/>
  <c r="AG144" i="32"/>
  <c r="AG143" i="32"/>
  <c r="AG142" i="32"/>
  <c r="AG141" i="32"/>
  <c r="AG140" i="32"/>
  <c r="AG139" i="32"/>
  <c r="AG138" i="32"/>
  <c r="AG137" i="32"/>
  <c r="AG136" i="32"/>
  <c r="AG135" i="32"/>
  <c r="AG134" i="32"/>
  <c r="AG133" i="32"/>
  <c r="AG132" i="32"/>
  <c r="AG131" i="32"/>
  <c r="AG130" i="32"/>
  <c r="AG129" i="32"/>
  <c r="AG128" i="32"/>
  <c r="AG127" i="32"/>
  <c r="AG126" i="32"/>
  <c r="AG125" i="32"/>
  <c r="AG124" i="32"/>
  <c r="AG123" i="32"/>
  <c r="AG122" i="32"/>
  <c r="AG121" i="32"/>
  <c r="AG120" i="32"/>
  <c r="AG119" i="32"/>
  <c r="AG118" i="32"/>
  <c r="AG117" i="32"/>
  <c r="AG116" i="32"/>
  <c r="AG115" i="32"/>
  <c r="AG114" i="32"/>
  <c r="AG113" i="32"/>
  <c r="AG112" i="32"/>
  <c r="AG111" i="32"/>
  <c r="AG110" i="32"/>
  <c r="AG109" i="32"/>
  <c r="AG108" i="32"/>
  <c r="AG107" i="32"/>
  <c r="AG106" i="32"/>
  <c r="AG105" i="32"/>
  <c r="AG104" i="32"/>
  <c r="AG103" i="32"/>
  <c r="AG102" i="32"/>
  <c r="AG101" i="32"/>
  <c r="AG100" i="32"/>
  <c r="AG99" i="32"/>
  <c r="AG98" i="32"/>
  <c r="AG97" i="32"/>
  <c r="AG96" i="32"/>
  <c r="AG95" i="32"/>
  <c r="AG94" i="32"/>
  <c r="AG93" i="32"/>
  <c r="AG92" i="32"/>
  <c r="AG91" i="32"/>
  <c r="AG90" i="32"/>
  <c r="AG89" i="32"/>
  <c r="AG88" i="32"/>
  <c r="AG87" i="32"/>
  <c r="AG86" i="32"/>
  <c r="AG85" i="32"/>
  <c r="AG84" i="32"/>
  <c r="AG83" i="32"/>
  <c r="AG82" i="32"/>
  <c r="AG81" i="32"/>
  <c r="AG80" i="32"/>
  <c r="AG79" i="32"/>
  <c r="AG78" i="32"/>
  <c r="AG77" i="32"/>
  <c r="AG76" i="32"/>
  <c r="AG75" i="32"/>
  <c r="AG74" i="32"/>
  <c r="AG73" i="32"/>
  <c r="AG72" i="32"/>
  <c r="AG71" i="32"/>
  <c r="AG70" i="32"/>
  <c r="AG69" i="32"/>
  <c r="AG68" i="32"/>
  <c r="AG67" i="32"/>
  <c r="AG66" i="32"/>
  <c r="AG65" i="32"/>
  <c r="AG64" i="32"/>
  <c r="AG63" i="32"/>
  <c r="AG62" i="32"/>
  <c r="AG61" i="32"/>
  <c r="AG60" i="32"/>
  <c r="AG59" i="32"/>
  <c r="AG58" i="32"/>
  <c r="AG57" i="32"/>
  <c r="AG56" i="32"/>
  <c r="AG55" i="32"/>
  <c r="AG54" i="32"/>
  <c r="AG53" i="32"/>
  <c r="AG52" i="32"/>
  <c r="AG51" i="32"/>
  <c r="AG50" i="32"/>
  <c r="AG49" i="32"/>
  <c r="AG48" i="32"/>
  <c r="AG47" i="32"/>
  <c r="AG46" i="32"/>
  <c r="AG45" i="32"/>
  <c r="AG44" i="32"/>
  <c r="AG43" i="32"/>
  <c r="AG42" i="32"/>
  <c r="AG41" i="32"/>
  <c r="AG40" i="32"/>
  <c r="AG39" i="32"/>
  <c r="AG38" i="32"/>
  <c r="AG37" i="32"/>
  <c r="AG36" i="32"/>
  <c r="AG35" i="32"/>
  <c r="AG34" i="32"/>
  <c r="AG33" i="32"/>
  <c r="AG32" i="32"/>
  <c r="AG31" i="32"/>
  <c r="AG30" i="32"/>
  <c r="AG29" i="32"/>
  <c r="AG28" i="32"/>
  <c r="AG27" i="32"/>
  <c r="AG26" i="32"/>
  <c r="AG25" i="32"/>
  <c r="AG24" i="32"/>
  <c r="AG23" i="32"/>
  <c r="AG22" i="32"/>
  <c r="AG21" i="32"/>
  <c r="AG20" i="32"/>
  <c r="AG19" i="32"/>
  <c r="AG18" i="32"/>
  <c r="AG17" i="32"/>
  <c r="AG16" i="32"/>
  <c r="AG15" i="32"/>
  <c r="AG14" i="32"/>
  <c r="AG13" i="32"/>
  <c r="AG12" i="32"/>
  <c r="AG11" i="32"/>
  <c r="AG10" i="32"/>
  <c r="AG9" i="32"/>
  <c r="AF8" i="32"/>
  <c r="AG8" i="32"/>
  <c r="AF7" i="32"/>
  <c r="AG7" i="32"/>
  <c r="AF6" i="32"/>
  <c r="AG6" i="32"/>
  <c r="AF5" i="32"/>
  <c r="AG5" i="32"/>
  <c r="AF4" i="32"/>
  <c r="AG4" i="32"/>
  <c r="AF3" i="32"/>
  <c r="AG3" i="32"/>
  <c r="AE201" i="32"/>
  <c r="AF201" i="32"/>
  <c r="AE200" i="32"/>
  <c r="AF200" i="32"/>
  <c r="AE199" i="32"/>
  <c r="AF199" i="32"/>
  <c r="AE198" i="32"/>
  <c r="AF198" i="32"/>
  <c r="AE197" i="32"/>
  <c r="AF197" i="32"/>
  <c r="AE196" i="32"/>
  <c r="AF196" i="32"/>
  <c r="AE195" i="32"/>
  <c r="AF195" i="32"/>
  <c r="AE194" i="32"/>
  <c r="AF194" i="32"/>
  <c r="AE193" i="32"/>
  <c r="AF193" i="32"/>
  <c r="AE192" i="32"/>
  <c r="AF192" i="32"/>
  <c r="AE191" i="32"/>
  <c r="AF191" i="32"/>
  <c r="AE190" i="32"/>
  <c r="AF190" i="32"/>
  <c r="AE189" i="32"/>
  <c r="AF189" i="32"/>
  <c r="AE188" i="32"/>
  <c r="AF188" i="32"/>
  <c r="AE187" i="32"/>
  <c r="AF187" i="32"/>
  <c r="AE186" i="32"/>
  <c r="AF186" i="32"/>
  <c r="AE185" i="32"/>
  <c r="AF185" i="32"/>
  <c r="AE184" i="32"/>
  <c r="AF184" i="32"/>
  <c r="AE183" i="32"/>
  <c r="AF183" i="32"/>
  <c r="AE182" i="32"/>
  <c r="AF182" i="32"/>
  <c r="AE181" i="32"/>
  <c r="AF181" i="32"/>
  <c r="AE180" i="32"/>
  <c r="AF180" i="32"/>
  <c r="AE179" i="32"/>
  <c r="AF179" i="32"/>
  <c r="AE178" i="32"/>
  <c r="AF178" i="32"/>
  <c r="AE177" i="32"/>
  <c r="AF177" i="32"/>
  <c r="AE176" i="32"/>
  <c r="AF176" i="32"/>
  <c r="AE175" i="32"/>
  <c r="AF175" i="32"/>
  <c r="AE174" i="32"/>
  <c r="AF174" i="32"/>
  <c r="AE173" i="32"/>
  <c r="AF173" i="32"/>
  <c r="AE172" i="32"/>
  <c r="AF172" i="32"/>
  <c r="AE171" i="32"/>
  <c r="AF171" i="32"/>
  <c r="AE170" i="32"/>
  <c r="AF170" i="32"/>
  <c r="AE169" i="32"/>
  <c r="AF169" i="32"/>
  <c r="AE168" i="32"/>
  <c r="AF168" i="32"/>
  <c r="AE167" i="32"/>
  <c r="AF167" i="32"/>
  <c r="AE166" i="32"/>
  <c r="AF166" i="32"/>
  <c r="AE165" i="32"/>
  <c r="AF165" i="32"/>
  <c r="AE164" i="32"/>
  <c r="AF164" i="32"/>
  <c r="AE163" i="32"/>
  <c r="AF163" i="32"/>
  <c r="AE162" i="32"/>
  <c r="AF162" i="32"/>
  <c r="AE161" i="32"/>
  <c r="AF161" i="32"/>
  <c r="AE160" i="32"/>
  <c r="AF160" i="32"/>
  <c r="AE159" i="32"/>
  <c r="AF159" i="32"/>
  <c r="AE158" i="32"/>
  <c r="AF158" i="32"/>
  <c r="AE157" i="32"/>
  <c r="AF157" i="32"/>
  <c r="AE156" i="32"/>
  <c r="AF156" i="32"/>
  <c r="AE155" i="32"/>
  <c r="AF155" i="32"/>
  <c r="AE154" i="32"/>
  <c r="AF154" i="32"/>
  <c r="AE153" i="32"/>
  <c r="AF153" i="32"/>
  <c r="AE152" i="32"/>
  <c r="AF152" i="32"/>
  <c r="AE151" i="32"/>
  <c r="AF151" i="32"/>
  <c r="AE150" i="32"/>
  <c r="AF150" i="32"/>
  <c r="AE149" i="32"/>
  <c r="AF149" i="32"/>
  <c r="AE148" i="32"/>
  <c r="AF148" i="32"/>
  <c r="AE147" i="32"/>
  <c r="AF147" i="32"/>
  <c r="AE146" i="32"/>
  <c r="AF146" i="32"/>
  <c r="AE145" i="32"/>
  <c r="AF145" i="32"/>
  <c r="AE144" i="32"/>
  <c r="AF144" i="32"/>
  <c r="AE143" i="32"/>
  <c r="AF143" i="32"/>
  <c r="AE142" i="32"/>
  <c r="AF142" i="32"/>
  <c r="AE141" i="32"/>
  <c r="AF141" i="32"/>
  <c r="AE140" i="32"/>
  <c r="AF140" i="32"/>
  <c r="AE139" i="32"/>
  <c r="AF139" i="32"/>
  <c r="AE138" i="32"/>
  <c r="AF138" i="32"/>
  <c r="AE137" i="32"/>
  <c r="AF137" i="32"/>
  <c r="AE136" i="32"/>
  <c r="AF136" i="32"/>
  <c r="AE135" i="32"/>
  <c r="AF135" i="32"/>
  <c r="AE134" i="32"/>
  <c r="AF134" i="32"/>
  <c r="AE133" i="32"/>
  <c r="AF133" i="32"/>
  <c r="AE132" i="32"/>
  <c r="AF132" i="32"/>
  <c r="AE131" i="32"/>
  <c r="AF131" i="32"/>
  <c r="AE130" i="32"/>
  <c r="AF130" i="32"/>
  <c r="AE129" i="32"/>
  <c r="AF129" i="32"/>
  <c r="AE128" i="32"/>
  <c r="AF128" i="32"/>
  <c r="AE127" i="32"/>
  <c r="AF127" i="32"/>
  <c r="AE126" i="32"/>
  <c r="AF126" i="32"/>
  <c r="AE125" i="32"/>
  <c r="AF125" i="32"/>
  <c r="AE124" i="32"/>
  <c r="AF124" i="32"/>
  <c r="AE123" i="32"/>
  <c r="AF123" i="32"/>
  <c r="AE122" i="32"/>
  <c r="AF122" i="32"/>
  <c r="AE121" i="32"/>
  <c r="AF121" i="32"/>
  <c r="AE120" i="32"/>
  <c r="AF120" i="32"/>
  <c r="AE119" i="32"/>
  <c r="AF119" i="32"/>
  <c r="AE118" i="32"/>
  <c r="AF118" i="32"/>
  <c r="AE117" i="32"/>
  <c r="AF117" i="32"/>
  <c r="AE116" i="32"/>
  <c r="AF116" i="32"/>
  <c r="AE115" i="32"/>
  <c r="AF115" i="32"/>
  <c r="AE114" i="32"/>
  <c r="AF114" i="32"/>
  <c r="AE113" i="32"/>
  <c r="AF113" i="32"/>
  <c r="AE112" i="32"/>
  <c r="AF112" i="32"/>
  <c r="AE111" i="32"/>
  <c r="AF111" i="32"/>
  <c r="AE110" i="32"/>
  <c r="AF110" i="32"/>
  <c r="AE109" i="32"/>
  <c r="AF109" i="32"/>
  <c r="AE108" i="32"/>
  <c r="AF108" i="32"/>
  <c r="AE107" i="32"/>
  <c r="AF107" i="32"/>
  <c r="AE106" i="32"/>
  <c r="AF106" i="32"/>
  <c r="AE105" i="32"/>
  <c r="AF105" i="32"/>
  <c r="AE104" i="32"/>
  <c r="AF104" i="32"/>
  <c r="AE103" i="32"/>
  <c r="AF103" i="32"/>
  <c r="AE102" i="32"/>
  <c r="AF102" i="32"/>
  <c r="AE101" i="32"/>
  <c r="AF101" i="32"/>
  <c r="AE100" i="32"/>
  <c r="AF100" i="32"/>
  <c r="AE99" i="32"/>
  <c r="AF99" i="32"/>
  <c r="AE98" i="32"/>
  <c r="AF98" i="32"/>
  <c r="AE97" i="32"/>
  <c r="AF97" i="32"/>
  <c r="AE96" i="32"/>
  <c r="AF96" i="32"/>
  <c r="AE95" i="32"/>
  <c r="AF95" i="32"/>
  <c r="AE94" i="32"/>
  <c r="AF94" i="32"/>
  <c r="AE93" i="32"/>
  <c r="AF93" i="32"/>
  <c r="AE92" i="32"/>
  <c r="AF92" i="32"/>
  <c r="AE91" i="32"/>
  <c r="AF91" i="32"/>
  <c r="AE90" i="32"/>
  <c r="AF90" i="32"/>
  <c r="AE89" i="32"/>
  <c r="AF89" i="32"/>
  <c r="AE88" i="32"/>
  <c r="AF88" i="32"/>
  <c r="AE87" i="32"/>
  <c r="AF87" i="32"/>
  <c r="AE86" i="32"/>
  <c r="AF86" i="32"/>
  <c r="AE85" i="32"/>
  <c r="AF85" i="32"/>
  <c r="AE84" i="32"/>
  <c r="AF84" i="32"/>
  <c r="AE83" i="32"/>
  <c r="AF83" i="32"/>
  <c r="AE82" i="32"/>
  <c r="AF82" i="32"/>
  <c r="AE81" i="32"/>
  <c r="AF81" i="32"/>
  <c r="AE80" i="32"/>
  <c r="AF80" i="32"/>
  <c r="AE79" i="32"/>
  <c r="AF79" i="32"/>
  <c r="AE78" i="32"/>
  <c r="AF78" i="32"/>
  <c r="AE77" i="32"/>
  <c r="AF77" i="32"/>
  <c r="AE76" i="32"/>
  <c r="AF76" i="32"/>
  <c r="AE75" i="32"/>
  <c r="AF75" i="32"/>
  <c r="AE74" i="32"/>
  <c r="AF74" i="32"/>
  <c r="AE73" i="32"/>
  <c r="AF73" i="32"/>
  <c r="AE72" i="32"/>
  <c r="AF72" i="32"/>
  <c r="AE71" i="32"/>
  <c r="AF71" i="32"/>
  <c r="AE70" i="32"/>
  <c r="AF70" i="32"/>
  <c r="AE69" i="32"/>
  <c r="AF69" i="32"/>
  <c r="AE68" i="32"/>
  <c r="AF68" i="32"/>
  <c r="AE67" i="32"/>
  <c r="AF67" i="32"/>
  <c r="AE66" i="32"/>
  <c r="AF66" i="32"/>
  <c r="AE65" i="32"/>
  <c r="AF65" i="32"/>
  <c r="AE64" i="32"/>
  <c r="AF64" i="32"/>
  <c r="AE63" i="32"/>
  <c r="AF63" i="32"/>
  <c r="AE62" i="32"/>
  <c r="AF62" i="32"/>
  <c r="AE61" i="32"/>
  <c r="AF61" i="32"/>
  <c r="AE60" i="32"/>
  <c r="AF60" i="32"/>
  <c r="AE59" i="32"/>
  <c r="AF59" i="32"/>
  <c r="AE58" i="32"/>
  <c r="AF58" i="32"/>
  <c r="AE57" i="32"/>
  <c r="AF57" i="32"/>
  <c r="AE56" i="32"/>
  <c r="AF56" i="32"/>
  <c r="AE55" i="32"/>
  <c r="AF55" i="32"/>
  <c r="AE54" i="32"/>
  <c r="AF54" i="32"/>
  <c r="AE53" i="32"/>
  <c r="AF53" i="32"/>
  <c r="AE52" i="32"/>
  <c r="AF52" i="32"/>
  <c r="AE51" i="32"/>
  <c r="AF51" i="32"/>
  <c r="AE50" i="32"/>
  <c r="AF50" i="32"/>
  <c r="AE49" i="32"/>
  <c r="AF49" i="32"/>
  <c r="AE48" i="32"/>
  <c r="AF48" i="32"/>
  <c r="AE47" i="32"/>
  <c r="AF47" i="32"/>
  <c r="AE46" i="32"/>
  <c r="AF46" i="32"/>
  <c r="AE45" i="32"/>
  <c r="AF45" i="32"/>
  <c r="AE44" i="32"/>
  <c r="AF44" i="32"/>
  <c r="AE43" i="32"/>
  <c r="AF43" i="32"/>
  <c r="AE42" i="32"/>
  <c r="AF42" i="32"/>
  <c r="AE41" i="32"/>
  <c r="AF41" i="32"/>
  <c r="AE40" i="32"/>
  <c r="AF40" i="32"/>
  <c r="AE39" i="32"/>
  <c r="AF39" i="32"/>
  <c r="AE38" i="32"/>
  <c r="AF38" i="32"/>
  <c r="AE37" i="32"/>
  <c r="AF37" i="32"/>
  <c r="AE36" i="32"/>
  <c r="AF36" i="32"/>
  <c r="AE35" i="32"/>
  <c r="AF35" i="32"/>
  <c r="AE34" i="32"/>
  <c r="AF34" i="32"/>
  <c r="AE33" i="32"/>
  <c r="AF33" i="32"/>
  <c r="AE32" i="32"/>
  <c r="AF32" i="32"/>
  <c r="AE31" i="32"/>
  <c r="AF31" i="32"/>
  <c r="AE30" i="32"/>
  <c r="AF30" i="32"/>
  <c r="AE29" i="32"/>
  <c r="AF29" i="32"/>
  <c r="AE28" i="32"/>
  <c r="AF28" i="32"/>
  <c r="AE27" i="32"/>
  <c r="AF27" i="32"/>
  <c r="AE26" i="32"/>
  <c r="AF26" i="32"/>
  <c r="AE25" i="32"/>
  <c r="AF25" i="32"/>
  <c r="AE24" i="32"/>
  <c r="AF24" i="32"/>
  <c r="AE23" i="32"/>
  <c r="AF23" i="32"/>
  <c r="AE22" i="32"/>
  <c r="AF22" i="32"/>
  <c r="AE21" i="32"/>
  <c r="AF21" i="32"/>
  <c r="AE20" i="32"/>
  <c r="AF20" i="32"/>
  <c r="AE19" i="32"/>
  <c r="AF19" i="32"/>
  <c r="AE18" i="32"/>
  <c r="AF18" i="32"/>
  <c r="AE17" i="32"/>
  <c r="AF17" i="32"/>
  <c r="AE16" i="32"/>
  <c r="AF16" i="32"/>
  <c r="AE15" i="32"/>
  <c r="AF15" i="32"/>
  <c r="AE14" i="32"/>
  <c r="AF14" i="32"/>
  <c r="AE13" i="32"/>
  <c r="AF13" i="32"/>
  <c r="AE12" i="32"/>
  <c r="AF12" i="32"/>
  <c r="AE11" i="32"/>
  <c r="AF11" i="32"/>
  <c r="AE10" i="32"/>
  <c r="AF10" i="32"/>
  <c r="AE9" i="32"/>
  <c r="AF9" i="32"/>
  <c r="AD8" i="32"/>
  <c r="AE8" i="32"/>
  <c r="AD7" i="32"/>
  <c r="AE7" i="32"/>
  <c r="AD6" i="32"/>
  <c r="AE6" i="32"/>
  <c r="AD5" i="32"/>
  <c r="AE5" i="32"/>
  <c r="AD4" i="32"/>
  <c r="AE4" i="32"/>
  <c r="AD3" i="32"/>
  <c r="AE3" i="32"/>
  <c r="AC201" i="32"/>
  <c r="AD201" i="32"/>
  <c r="AC200" i="32"/>
  <c r="AD200" i="32"/>
  <c r="AC199" i="32"/>
  <c r="AD199" i="32"/>
  <c r="AC198" i="32"/>
  <c r="AD198" i="32"/>
  <c r="AC197" i="32"/>
  <c r="AD197" i="32"/>
  <c r="AC196" i="32"/>
  <c r="AD196" i="32"/>
  <c r="AC195" i="32"/>
  <c r="AD195" i="32"/>
  <c r="AC194" i="32"/>
  <c r="AD194" i="32"/>
  <c r="AC193" i="32"/>
  <c r="AD193" i="32"/>
  <c r="AC192" i="32"/>
  <c r="AD192" i="32"/>
  <c r="AC191" i="32"/>
  <c r="AD191" i="32"/>
  <c r="AC190" i="32"/>
  <c r="AD190" i="32"/>
  <c r="AC189" i="32"/>
  <c r="AD189" i="32"/>
  <c r="AC188" i="32"/>
  <c r="AD188" i="32"/>
  <c r="AC187" i="32"/>
  <c r="AD187" i="32"/>
  <c r="AC186" i="32"/>
  <c r="AD186" i="32"/>
  <c r="AC185" i="32"/>
  <c r="AD185" i="32"/>
  <c r="AC184" i="32"/>
  <c r="AD184" i="32"/>
  <c r="AC183" i="32"/>
  <c r="AD183" i="32"/>
  <c r="AC182" i="32"/>
  <c r="AD182" i="32"/>
  <c r="AC181" i="32"/>
  <c r="AD181" i="32"/>
  <c r="AC180" i="32"/>
  <c r="AD180" i="32"/>
  <c r="AC179" i="32"/>
  <c r="AD179" i="32"/>
  <c r="AC178" i="32"/>
  <c r="AD178" i="32"/>
  <c r="AC177" i="32"/>
  <c r="AD177" i="32"/>
  <c r="AC176" i="32"/>
  <c r="AD176" i="32"/>
  <c r="AC175" i="32"/>
  <c r="AD175" i="32"/>
  <c r="AC174" i="32"/>
  <c r="AD174" i="32"/>
  <c r="AC173" i="32"/>
  <c r="AD173" i="32"/>
  <c r="AC172" i="32"/>
  <c r="AD172" i="32"/>
  <c r="AC171" i="32"/>
  <c r="AD171" i="32"/>
  <c r="AC170" i="32"/>
  <c r="AD170" i="32"/>
  <c r="AC169" i="32"/>
  <c r="AD169" i="32"/>
  <c r="AC168" i="32"/>
  <c r="AD168" i="32"/>
  <c r="AC167" i="32"/>
  <c r="AD167" i="32"/>
  <c r="AC166" i="32"/>
  <c r="AD166" i="32"/>
  <c r="AC165" i="32"/>
  <c r="AD165" i="32"/>
  <c r="AC164" i="32"/>
  <c r="AD164" i="32"/>
  <c r="AC163" i="32"/>
  <c r="AD163" i="32"/>
  <c r="AC162" i="32"/>
  <c r="AD162" i="32"/>
  <c r="AC161" i="32"/>
  <c r="AD161" i="32"/>
  <c r="AC160" i="32"/>
  <c r="AD160" i="32"/>
  <c r="AC159" i="32"/>
  <c r="AD159" i="32"/>
  <c r="AC158" i="32"/>
  <c r="AD158" i="32"/>
  <c r="AC157" i="32"/>
  <c r="AD157" i="32"/>
  <c r="AC156" i="32"/>
  <c r="AD156" i="32"/>
  <c r="AC155" i="32"/>
  <c r="AD155" i="32"/>
  <c r="AC154" i="32"/>
  <c r="AD154" i="32"/>
  <c r="AC153" i="32"/>
  <c r="AD153" i="32"/>
  <c r="AC152" i="32"/>
  <c r="AD152" i="32"/>
  <c r="AC151" i="32"/>
  <c r="AD151" i="32"/>
  <c r="AC150" i="32"/>
  <c r="AD150" i="32"/>
  <c r="AC149" i="32"/>
  <c r="AD149" i="32"/>
  <c r="AC148" i="32"/>
  <c r="AD148" i="32"/>
  <c r="AC147" i="32"/>
  <c r="AD147" i="32"/>
  <c r="AC146" i="32"/>
  <c r="AD146" i="32"/>
  <c r="AC145" i="32"/>
  <c r="AD145" i="32"/>
  <c r="AC144" i="32"/>
  <c r="AD144" i="32"/>
  <c r="AC143" i="32"/>
  <c r="AD143" i="32"/>
  <c r="AC142" i="32"/>
  <c r="AD142" i="32"/>
  <c r="AC141" i="32"/>
  <c r="AD141" i="32"/>
  <c r="AC140" i="32"/>
  <c r="AD140" i="32"/>
  <c r="AC139" i="32"/>
  <c r="AD139" i="32"/>
  <c r="AC138" i="32"/>
  <c r="AD138" i="32"/>
  <c r="AC137" i="32"/>
  <c r="AD137" i="32"/>
  <c r="AC136" i="32"/>
  <c r="AD136" i="32"/>
  <c r="AC135" i="32"/>
  <c r="AD135" i="32"/>
  <c r="AC134" i="32"/>
  <c r="AD134" i="32"/>
  <c r="AC133" i="32"/>
  <c r="AD133" i="32"/>
  <c r="AC132" i="32"/>
  <c r="AD132" i="32"/>
  <c r="AC131" i="32"/>
  <c r="AD131" i="32"/>
  <c r="AC130" i="32"/>
  <c r="AD130" i="32"/>
  <c r="AC129" i="32"/>
  <c r="AD129" i="32"/>
  <c r="AC128" i="32"/>
  <c r="AD128" i="32"/>
  <c r="AC127" i="32"/>
  <c r="AD127" i="32"/>
  <c r="AC126" i="32"/>
  <c r="AD126" i="32"/>
  <c r="AC125" i="32"/>
  <c r="AD125" i="32"/>
  <c r="AC124" i="32"/>
  <c r="AD124" i="32"/>
  <c r="AC123" i="32"/>
  <c r="AD123" i="32"/>
  <c r="AC122" i="32"/>
  <c r="AD122" i="32"/>
  <c r="AC121" i="32"/>
  <c r="AD121" i="32"/>
  <c r="AC120" i="32"/>
  <c r="AD120" i="32"/>
  <c r="AC119" i="32"/>
  <c r="AD119" i="32"/>
  <c r="AC118" i="32"/>
  <c r="AD118" i="32"/>
  <c r="AC117" i="32"/>
  <c r="AD117" i="32"/>
  <c r="AC116" i="32"/>
  <c r="AD116" i="32"/>
  <c r="AC115" i="32"/>
  <c r="AD115" i="32"/>
  <c r="AC114" i="32"/>
  <c r="AD114" i="32"/>
  <c r="AC113" i="32"/>
  <c r="AD113" i="32"/>
  <c r="AC112" i="32"/>
  <c r="AD112" i="32"/>
  <c r="AC111" i="32"/>
  <c r="AD111" i="32"/>
  <c r="AC110" i="32"/>
  <c r="AD110" i="32"/>
  <c r="AC109" i="32"/>
  <c r="AD109" i="32"/>
  <c r="AC108" i="32"/>
  <c r="AD108" i="32"/>
  <c r="AC107" i="32"/>
  <c r="AD107" i="32"/>
  <c r="AC106" i="32"/>
  <c r="AD106" i="32"/>
  <c r="AC105" i="32"/>
  <c r="AD105" i="32"/>
  <c r="AC104" i="32"/>
  <c r="AD104" i="32"/>
  <c r="AC103" i="32"/>
  <c r="AD103" i="32"/>
  <c r="AC102" i="32"/>
  <c r="AD102" i="32"/>
  <c r="AC101" i="32"/>
  <c r="AD101" i="32"/>
  <c r="AC100" i="32"/>
  <c r="AD100" i="32"/>
  <c r="AC99" i="32"/>
  <c r="AD99" i="32"/>
  <c r="AC98" i="32"/>
  <c r="AD98" i="32"/>
  <c r="AC97" i="32"/>
  <c r="AD97" i="32"/>
  <c r="AC96" i="32"/>
  <c r="AD96" i="32"/>
  <c r="AC95" i="32"/>
  <c r="AD95" i="32"/>
  <c r="AC94" i="32"/>
  <c r="AD94" i="32"/>
  <c r="AC93" i="32"/>
  <c r="AD93" i="32"/>
  <c r="AC92" i="32"/>
  <c r="AD92" i="32"/>
  <c r="AC91" i="32"/>
  <c r="AD91" i="32"/>
  <c r="AC90" i="32"/>
  <c r="AD90" i="32"/>
  <c r="AC89" i="32"/>
  <c r="AD89" i="32"/>
  <c r="AC88" i="32"/>
  <c r="AD88" i="32"/>
  <c r="AC87" i="32"/>
  <c r="AD87" i="32"/>
  <c r="AC86" i="32"/>
  <c r="AD86" i="32"/>
  <c r="AC85" i="32"/>
  <c r="AD85" i="32"/>
  <c r="AC84" i="32"/>
  <c r="AD84" i="32"/>
  <c r="AC83" i="32"/>
  <c r="AD83" i="32"/>
  <c r="AC82" i="32"/>
  <c r="AD82" i="32"/>
  <c r="AC81" i="32"/>
  <c r="AD81" i="32"/>
  <c r="AC80" i="32"/>
  <c r="AD80" i="32"/>
  <c r="AC79" i="32"/>
  <c r="AD79" i="32"/>
  <c r="AC78" i="32"/>
  <c r="AD78" i="32"/>
  <c r="AC77" i="32"/>
  <c r="AD77" i="32"/>
  <c r="AC76" i="32"/>
  <c r="AD76" i="32"/>
  <c r="AC75" i="32"/>
  <c r="AD75" i="32"/>
  <c r="AC74" i="32"/>
  <c r="AD74" i="32"/>
  <c r="AC73" i="32"/>
  <c r="AD73" i="32"/>
  <c r="AC72" i="32"/>
  <c r="AD72" i="32"/>
  <c r="AC71" i="32"/>
  <c r="AD71" i="32"/>
  <c r="AC70" i="32"/>
  <c r="AD70" i="32"/>
  <c r="AC69" i="32"/>
  <c r="AD69" i="32"/>
  <c r="AC68" i="32"/>
  <c r="AD68" i="32"/>
  <c r="AC67" i="32"/>
  <c r="AD67" i="32"/>
  <c r="AC66" i="32"/>
  <c r="AD66" i="32"/>
  <c r="AC65" i="32"/>
  <c r="AD65" i="32"/>
  <c r="AC64" i="32"/>
  <c r="AD64" i="32"/>
  <c r="AC63" i="32"/>
  <c r="AD63" i="32"/>
  <c r="AC62" i="32"/>
  <c r="AD62" i="32"/>
  <c r="AC61" i="32"/>
  <c r="AD61" i="32"/>
  <c r="AC60" i="32"/>
  <c r="AD60" i="32"/>
  <c r="AC59" i="32"/>
  <c r="AD59" i="32"/>
  <c r="AC58" i="32"/>
  <c r="AD58" i="32"/>
  <c r="AC57" i="32"/>
  <c r="AD57" i="32"/>
  <c r="AC56" i="32"/>
  <c r="AD56" i="32"/>
  <c r="AC55" i="32"/>
  <c r="AD55" i="32"/>
  <c r="AC54" i="32"/>
  <c r="AD54" i="32"/>
  <c r="AC53" i="32"/>
  <c r="AD53" i="32"/>
  <c r="AC52" i="32"/>
  <c r="AD52" i="32"/>
  <c r="AC51" i="32"/>
  <c r="AD51" i="32"/>
  <c r="AC50" i="32"/>
  <c r="AD50" i="32"/>
  <c r="AC49" i="32"/>
  <c r="AD49" i="32"/>
  <c r="AC48" i="32"/>
  <c r="AD48" i="32"/>
  <c r="AC47" i="32"/>
  <c r="AD47" i="32"/>
  <c r="AC46" i="32"/>
  <c r="AD46" i="32"/>
  <c r="AC45" i="32"/>
  <c r="AD45" i="32"/>
  <c r="AC44" i="32"/>
  <c r="AD44" i="32"/>
  <c r="AC43" i="32"/>
  <c r="AD43" i="32"/>
  <c r="AC42" i="32"/>
  <c r="AD42" i="32"/>
  <c r="AC41" i="32"/>
  <c r="AD41" i="32"/>
  <c r="AC40" i="32"/>
  <c r="AD40" i="32"/>
  <c r="AC39" i="32"/>
  <c r="AD39" i="32"/>
  <c r="AC38" i="32"/>
  <c r="AD38" i="32"/>
  <c r="AC37" i="32"/>
  <c r="AD37" i="32"/>
  <c r="AC36" i="32"/>
  <c r="AD36" i="32"/>
  <c r="AC35" i="32"/>
  <c r="AD35" i="32"/>
  <c r="AC34" i="32"/>
  <c r="AD34" i="32"/>
  <c r="AC33" i="32"/>
  <c r="AD33" i="32"/>
  <c r="AC32" i="32"/>
  <c r="AD32" i="32"/>
  <c r="AC31" i="32"/>
  <c r="AD31" i="32"/>
  <c r="AC30" i="32"/>
  <c r="AD30" i="32"/>
  <c r="AC29" i="32"/>
  <c r="AD29" i="32"/>
  <c r="AC28" i="32"/>
  <c r="AD28" i="32"/>
  <c r="AC27" i="32"/>
  <c r="AD27" i="32"/>
  <c r="AC26" i="32"/>
  <c r="AD26" i="32"/>
  <c r="AC25" i="32"/>
  <c r="AD25" i="32"/>
  <c r="AC24" i="32"/>
  <c r="AD24" i="32"/>
  <c r="AC23" i="32"/>
  <c r="AD23" i="32"/>
  <c r="AC22" i="32"/>
  <c r="AD22" i="32"/>
  <c r="AC21" i="32"/>
  <c r="AD21" i="32"/>
  <c r="AC20" i="32"/>
  <c r="AD20" i="32"/>
  <c r="AC19" i="32"/>
  <c r="AD19" i="32"/>
  <c r="AC18" i="32"/>
  <c r="AD18" i="32"/>
  <c r="AC17" i="32"/>
  <c r="AD17" i="32"/>
  <c r="AC16" i="32"/>
  <c r="AD16" i="32"/>
  <c r="AC15" i="32"/>
  <c r="AD15" i="32"/>
  <c r="AC14" i="32"/>
  <c r="AD14" i="32"/>
  <c r="AC13" i="32"/>
  <c r="AD13" i="32"/>
  <c r="AC12" i="32"/>
  <c r="AD12" i="32"/>
  <c r="AC11" i="32"/>
  <c r="AD11" i="32"/>
  <c r="AC10" i="32"/>
  <c r="AD10" i="32"/>
  <c r="AC9" i="32"/>
  <c r="AD9" i="32"/>
  <c r="AB8" i="32"/>
  <c r="AC8" i="32"/>
  <c r="AB7" i="32"/>
  <c r="AC7" i="32"/>
  <c r="AB6" i="32"/>
  <c r="AC6" i="32"/>
  <c r="AB5" i="32"/>
  <c r="AC5" i="32"/>
  <c r="AB4" i="32"/>
  <c r="AC4" i="32"/>
  <c r="AB3" i="32"/>
  <c r="AC3" i="32"/>
  <c r="AA201" i="32"/>
  <c r="AB201" i="32"/>
  <c r="AA200" i="32"/>
  <c r="AB200" i="32"/>
  <c r="AA199" i="32"/>
  <c r="AB199" i="32"/>
  <c r="AA198" i="32"/>
  <c r="AB198" i="32"/>
  <c r="AA197" i="32"/>
  <c r="AB197" i="32"/>
  <c r="AA196" i="32"/>
  <c r="AB196" i="32"/>
  <c r="AA195" i="32"/>
  <c r="AB195" i="32"/>
  <c r="AA194" i="32"/>
  <c r="AB194" i="32"/>
  <c r="AA193" i="32"/>
  <c r="AB193" i="32"/>
  <c r="AA192" i="32"/>
  <c r="AB192" i="32"/>
  <c r="AA191" i="32"/>
  <c r="AB191" i="32"/>
  <c r="AA190" i="32"/>
  <c r="AB190" i="32"/>
  <c r="AA189" i="32"/>
  <c r="AB189" i="32"/>
  <c r="AA188" i="32"/>
  <c r="AB188" i="32"/>
  <c r="AA187" i="32"/>
  <c r="AB187" i="32"/>
  <c r="AA186" i="32"/>
  <c r="AB186" i="32"/>
  <c r="AA185" i="32"/>
  <c r="AB185" i="32"/>
  <c r="AA184" i="32"/>
  <c r="AB184" i="32"/>
  <c r="AA183" i="32"/>
  <c r="AB183" i="32"/>
  <c r="AA182" i="32"/>
  <c r="AB182" i="32"/>
  <c r="AA181" i="32"/>
  <c r="AB181" i="32"/>
  <c r="AA180" i="32"/>
  <c r="AB180" i="32"/>
  <c r="AA179" i="32"/>
  <c r="AB179" i="32"/>
  <c r="AA178" i="32"/>
  <c r="AB178" i="32"/>
  <c r="AA177" i="32"/>
  <c r="AB177" i="32"/>
  <c r="AA176" i="32"/>
  <c r="AB176" i="32"/>
  <c r="AA175" i="32"/>
  <c r="AB175" i="32"/>
  <c r="AA174" i="32"/>
  <c r="AB174" i="32"/>
  <c r="AA173" i="32"/>
  <c r="AB173" i="32"/>
  <c r="AA172" i="32"/>
  <c r="AB172" i="32"/>
  <c r="AA171" i="32"/>
  <c r="AB171" i="32"/>
  <c r="AA170" i="32"/>
  <c r="AB170" i="32"/>
  <c r="AA169" i="32"/>
  <c r="AB169" i="32"/>
  <c r="AA168" i="32"/>
  <c r="AB168" i="32"/>
  <c r="AA167" i="32"/>
  <c r="AB167" i="32"/>
  <c r="AA166" i="32"/>
  <c r="AB166" i="32"/>
  <c r="AA165" i="32"/>
  <c r="AB165" i="32"/>
  <c r="AA164" i="32"/>
  <c r="AB164" i="32"/>
  <c r="AA163" i="32"/>
  <c r="AB163" i="32"/>
  <c r="AA162" i="32"/>
  <c r="AB162" i="32"/>
  <c r="AA161" i="32"/>
  <c r="AB161" i="32"/>
  <c r="AA160" i="32"/>
  <c r="AB160" i="32"/>
  <c r="AA159" i="32"/>
  <c r="AB159" i="32"/>
  <c r="AA158" i="32"/>
  <c r="AB158" i="32"/>
  <c r="AA157" i="32"/>
  <c r="AB157" i="32"/>
  <c r="AA156" i="32"/>
  <c r="AB156" i="32"/>
  <c r="AA155" i="32"/>
  <c r="AB155" i="32"/>
  <c r="AA154" i="32"/>
  <c r="AB154" i="32"/>
  <c r="AA153" i="32"/>
  <c r="AB153" i="32"/>
  <c r="AA152" i="32"/>
  <c r="AB152" i="32"/>
  <c r="AA151" i="32"/>
  <c r="AB151" i="32"/>
  <c r="AA150" i="32"/>
  <c r="AB150" i="32"/>
  <c r="AA149" i="32"/>
  <c r="AB149" i="32"/>
  <c r="AA148" i="32"/>
  <c r="AB148" i="32"/>
  <c r="AA147" i="32"/>
  <c r="AB147" i="32"/>
  <c r="AA146" i="32"/>
  <c r="AB146" i="32"/>
  <c r="AA145" i="32"/>
  <c r="AB145" i="32"/>
  <c r="AA144" i="32"/>
  <c r="AB144" i="32"/>
  <c r="AA143" i="32"/>
  <c r="AB143" i="32"/>
  <c r="AA142" i="32"/>
  <c r="AB142" i="32"/>
  <c r="AA141" i="32"/>
  <c r="AB141" i="32"/>
  <c r="AA140" i="32"/>
  <c r="AB140" i="32"/>
  <c r="AA139" i="32"/>
  <c r="AB139" i="32"/>
  <c r="AA138" i="32"/>
  <c r="AB138" i="32"/>
  <c r="AA137" i="32"/>
  <c r="AB137" i="32"/>
  <c r="AA136" i="32"/>
  <c r="AB136" i="32"/>
  <c r="AA135" i="32"/>
  <c r="AB135" i="32"/>
  <c r="AA134" i="32"/>
  <c r="AB134" i="32"/>
  <c r="AA133" i="32"/>
  <c r="AB133" i="32"/>
  <c r="AA132" i="32"/>
  <c r="AB132" i="32"/>
  <c r="AA131" i="32"/>
  <c r="AB131" i="32"/>
  <c r="AA130" i="32"/>
  <c r="AB130" i="32"/>
  <c r="AA129" i="32"/>
  <c r="AB129" i="32"/>
  <c r="AA128" i="32"/>
  <c r="AB128" i="32"/>
  <c r="AA127" i="32"/>
  <c r="AB127" i="32"/>
  <c r="AA126" i="32"/>
  <c r="AB126" i="32"/>
  <c r="AA125" i="32"/>
  <c r="AB125" i="32"/>
  <c r="AA124" i="32"/>
  <c r="AB124" i="32"/>
  <c r="AA123" i="32"/>
  <c r="AB123" i="32"/>
  <c r="AA122" i="32"/>
  <c r="AB122" i="32"/>
  <c r="AA121" i="32"/>
  <c r="AB121" i="32"/>
  <c r="AA120" i="32"/>
  <c r="AB120" i="32"/>
  <c r="AA119" i="32"/>
  <c r="AB119" i="32"/>
  <c r="AA118" i="32"/>
  <c r="AB118" i="32"/>
  <c r="AA117" i="32"/>
  <c r="AB117" i="32"/>
  <c r="AA116" i="32"/>
  <c r="AB116" i="32"/>
  <c r="AA115" i="32"/>
  <c r="AB115" i="32"/>
  <c r="AA114" i="32"/>
  <c r="AB114" i="32"/>
  <c r="AA113" i="32"/>
  <c r="AB113" i="32"/>
  <c r="AA112" i="32"/>
  <c r="AB112" i="32"/>
  <c r="AA111" i="32"/>
  <c r="AB111" i="32"/>
  <c r="AA110" i="32"/>
  <c r="AB110" i="32"/>
  <c r="AA109" i="32"/>
  <c r="AB109" i="32"/>
  <c r="AA108" i="32"/>
  <c r="AB108" i="32"/>
  <c r="AA107" i="32"/>
  <c r="AB107" i="32"/>
  <c r="AA106" i="32"/>
  <c r="AB106" i="32"/>
  <c r="AA105" i="32"/>
  <c r="AB105" i="32"/>
  <c r="AA104" i="32"/>
  <c r="AB104" i="32"/>
  <c r="AA103" i="32"/>
  <c r="AB103" i="32"/>
  <c r="AA102" i="32"/>
  <c r="AB102" i="32"/>
  <c r="AA101" i="32"/>
  <c r="AB101" i="32"/>
  <c r="AA100" i="32"/>
  <c r="AB100" i="32"/>
  <c r="AA99" i="32"/>
  <c r="AB99" i="32"/>
  <c r="AA98" i="32"/>
  <c r="AB98" i="32"/>
  <c r="AA97" i="32"/>
  <c r="AB97" i="32"/>
  <c r="AA96" i="32"/>
  <c r="AB96" i="32"/>
  <c r="AA95" i="32"/>
  <c r="AB95" i="32"/>
  <c r="AA94" i="32"/>
  <c r="AB94" i="32"/>
  <c r="AA93" i="32"/>
  <c r="AB93" i="32"/>
  <c r="AA92" i="32"/>
  <c r="AB92" i="32"/>
  <c r="AA91" i="32"/>
  <c r="AB91" i="32"/>
  <c r="AA90" i="32"/>
  <c r="AB90" i="32"/>
  <c r="AA89" i="32"/>
  <c r="AB89" i="32"/>
  <c r="AA88" i="32"/>
  <c r="AB88" i="32"/>
  <c r="AA87" i="32"/>
  <c r="AB87" i="32"/>
  <c r="AA86" i="32"/>
  <c r="AB86" i="32"/>
  <c r="AA85" i="32"/>
  <c r="AB85" i="32"/>
  <c r="AA84" i="32"/>
  <c r="AB84" i="32"/>
  <c r="AA83" i="32"/>
  <c r="AB83" i="32"/>
  <c r="AA82" i="32"/>
  <c r="AB82" i="32"/>
  <c r="AA81" i="32"/>
  <c r="AB81" i="32"/>
  <c r="AA80" i="32"/>
  <c r="AB80" i="32"/>
  <c r="AA79" i="32"/>
  <c r="AB79" i="32"/>
  <c r="AA78" i="32"/>
  <c r="AB78" i="32"/>
  <c r="AA77" i="32"/>
  <c r="AB77" i="32"/>
  <c r="AA76" i="32"/>
  <c r="AB76" i="32"/>
  <c r="AA75" i="32"/>
  <c r="AB75" i="32"/>
  <c r="AA74" i="32"/>
  <c r="AB74" i="32"/>
  <c r="AA73" i="32"/>
  <c r="AB73" i="32"/>
  <c r="AA72" i="32"/>
  <c r="AB72" i="32"/>
  <c r="AA71" i="32"/>
  <c r="AB71" i="32"/>
  <c r="AA70" i="32"/>
  <c r="AB70" i="32"/>
  <c r="AA69" i="32"/>
  <c r="AB69" i="32"/>
  <c r="AA68" i="32"/>
  <c r="AB68" i="32"/>
  <c r="AA67" i="32"/>
  <c r="AB67" i="32"/>
  <c r="AA66" i="32"/>
  <c r="AB66" i="32"/>
  <c r="AA65" i="32"/>
  <c r="AB65" i="32"/>
  <c r="AA64" i="32"/>
  <c r="AB64" i="32"/>
  <c r="AA63" i="32"/>
  <c r="AB63" i="32"/>
  <c r="AA62" i="32"/>
  <c r="AB62" i="32"/>
  <c r="AA61" i="32"/>
  <c r="AB61" i="32"/>
  <c r="AA60" i="32"/>
  <c r="AB60" i="32"/>
  <c r="AA59" i="32"/>
  <c r="AB59" i="32"/>
  <c r="AA58" i="32"/>
  <c r="AB58" i="32"/>
  <c r="AA57" i="32"/>
  <c r="AB57" i="32"/>
  <c r="AA56" i="32"/>
  <c r="AB56" i="32"/>
  <c r="AA55" i="32"/>
  <c r="AB55" i="32"/>
  <c r="AA54" i="32"/>
  <c r="AB54" i="32"/>
  <c r="AA53" i="32"/>
  <c r="AB53" i="32"/>
  <c r="AA52" i="32"/>
  <c r="AB52" i="32"/>
  <c r="AA51" i="32"/>
  <c r="AB51" i="32"/>
  <c r="AA50" i="32"/>
  <c r="AB50" i="32"/>
  <c r="AA49" i="32"/>
  <c r="AB49" i="32"/>
  <c r="AA48" i="32"/>
  <c r="AB48" i="32"/>
  <c r="AA47" i="32"/>
  <c r="AB47" i="32"/>
  <c r="AA46" i="32"/>
  <c r="AB46" i="32"/>
  <c r="AA45" i="32"/>
  <c r="AB45" i="32"/>
  <c r="AA44" i="32"/>
  <c r="AB44" i="32"/>
  <c r="AA43" i="32"/>
  <c r="AB43" i="32"/>
  <c r="AA42" i="32"/>
  <c r="AB42" i="32"/>
  <c r="AA41" i="32"/>
  <c r="AB41" i="32"/>
  <c r="AA40" i="32"/>
  <c r="AB40" i="32"/>
  <c r="AA39" i="32"/>
  <c r="AB39" i="32"/>
  <c r="AA38" i="32"/>
  <c r="AB38" i="32"/>
  <c r="AA37" i="32"/>
  <c r="AB37" i="32"/>
  <c r="AA36" i="32"/>
  <c r="AB36" i="32"/>
  <c r="AA35" i="32"/>
  <c r="AB35" i="32"/>
  <c r="AA34" i="32"/>
  <c r="AB34" i="32"/>
  <c r="AA33" i="32"/>
  <c r="AB33" i="32"/>
  <c r="AA32" i="32"/>
  <c r="AB32" i="32"/>
  <c r="AA31" i="32"/>
  <c r="AB31" i="32"/>
  <c r="AA30" i="32"/>
  <c r="AB30" i="32"/>
  <c r="AA29" i="32"/>
  <c r="AB29" i="32"/>
  <c r="AA28" i="32"/>
  <c r="AB28" i="32"/>
  <c r="AA27" i="32"/>
  <c r="AB27" i="32"/>
  <c r="AA26" i="32"/>
  <c r="AB26" i="32"/>
  <c r="AA25" i="32"/>
  <c r="AB25" i="32"/>
  <c r="AA24" i="32"/>
  <c r="AB24" i="32"/>
  <c r="AA23" i="32"/>
  <c r="AB23" i="32"/>
  <c r="AA22" i="32"/>
  <c r="AB22" i="32"/>
  <c r="AA21" i="32"/>
  <c r="AB21" i="32"/>
  <c r="AA20" i="32"/>
  <c r="AB20" i="32"/>
  <c r="AA19" i="32"/>
  <c r="AB19" i="32"/>
  <c r="AA18" i="32"/>
  <c r="AB18" i="32"/>
  <c r="AA17" i="32"/>
  <c r="AB17" i="32"/>
  <c r="AA16" i="32"/>
  <c r="AB16" i="32"/>
  <c r="AA15" i="32"/>
  <c r="AB15" i="32"/>
  <c r="AA14" i="32"/>
  <c r="AB14" i="32"/>
  <c r="AA13" i="32"/>
  <c r="AB13" i="32"/>
  <c r="AA12" i="32"/>
  <c r="AB12" i="32"/>
  <c r="AA11" i="32"/>
  <c r="AB11" i="32"/>
  <c r="AA10" i="32"/>
  <c r="AB10" i="32"/>
  <c r="AA9" i="32"/>
  <c r="AB9" i="32"/>
  <c r="Z8" i="32"/>
  <c r="AA8" i="32"/>
  <c r="Z7" i="32"/>
  <c r="AA7" i="32"/>
  <c r="Z6" i="32"/>
  <c r="AA6" i="32"/>
  <c r="Z5" i="32"/>
  <c r="AA5" i="32"/>
  <c r="Z4" i="32"/>
  <c r="AA4" i="32"/>
  <c r="Z3" i="32"/>
  <c r="AA3" i="32"/>
  <c r="Y201" i="32"/>
  <c r="Z201" i="32"/>
  <c r="Y200" i="32"/>
  <c r="Z200" i="32"/>
  <c r="Y199" i="32"/>
  <c r="Z199" i="32"/>
  <c r="Y198" i="32"/>
  <c r="Z198" i="32"/>
  <c r="Y197" i="32"/>
  <c r="Z197" i="32"/>
  <c r="Y196" i="32"/>
  <c r="Z196" i="32"/>
  <c r="Y195" i="32"/>
  <c r="Z195" i="32"/>
  <c r="Y194" i="32"/>
  <c r="Z194" i="32"/>
  <c r="Y193" i="32"/>
  <c r="Z193" i="32"/>
  <c r="Y192" i="32"/>
  <c r="Z192" i="32"/>
  <c r="Y191" i="32"/>
  <c r="Z191" i="32"/>
  <c r="Y190" i="32"/>
  <c r="Z190" i="32"/>
  <c r="Y189" i="32"/>
  <c r="Z189" i="32"/>
  <c r="Y188" i="32"/>
  <c r="Z188" i="32"/>
  <c r="Y187" i="32"/>
  <c r="Z187" i="32"/>
  <c r="Y186" i="32"/>
  <c r="Z186" i="32"/>
  <c r="Y185" i="32"/>
  <c r="Z185" i="32"/>
  <c r="Y184" i="32"/>
  <c r="Z184" i="32"/>
  <c r="Y183" i="32"/>
  <c r="Z183" i="32"/>
  <c r="Y182" i="32"/>
  <c r="Z182" i="32"/>
  <c r="Y181" i="32"/>
  <c r="Z181" i="32"/>
  <c r="Y180" i="32"/>
  <c r="Z180" i="32"/>
  <c r="Y179" i="32"/>
  <c r="Z179" i="32"/>
  <c r="Y178" i="32"/>
  <c r="Z178" i="32"/>
  <c r="Y177" i="32"/>
  <c r="Z177" i="32"/>
  <c r="Y176" i="32"/>
  <c r="Z176" i="32"/>
  <c r="Y175" i="32"/>
  <c r="Z175" i="32"/>
  <c r="Y174" i="32"/>
  <c r="Z174" i="32"/>
  <c r="Y173" i="32"/>
  <c r="Z173" i="32"/>
  <c r="Y172" i="32"/>
  <c r="Z172" i="32"/>
  <c r="Y171" i="32"/>
  <c r="Z171" i="32"/>
  <c r="Y170" i="32"/>
  <c r="Z170" i="32"/>
  <c r="Y169" i="32"/>
  <c r="Z169" i="32"/>
  <c r="Y168" i="32"/>
  <c r="Z168" i="32"/>
  <c r="Y167" i="32"/>
  <c r="Z167" i="32"/>
  <c r="Y166" i="32"/>
  <c r="Z166" i="32"/>
  <c r="Y165" i="32"/>
  <c r="Z165" i="32"/>
  <c r="Y164" i="32"/>
  <c r="Z164" i="32"/>
  <c r="Y163" i="32"/>
  <c r="Z163" i="32"/>
  <c r="Y162" i="32"/>
  <c r="Z162" i="32"/>
  <c r="Y161" i="32"/>
  <c r="Z161" i="32"/>
  <c r="Y160" i="32"/>
  <c r="Z160" i="32"/>
  <c r="Y159" i="32"/>
  <c r="Z159" i="32"/>
  <c r="Y158" i="32"/>
  <c r="Z158" i="32"/>
  <c r="Y157" i="32"/>
  <c r="Z157" i="32"/>
  <c r="Y156" i="32"/>
  <c r="Z156" i="32"/>
  <c r="Y155" i="32"/>
  <c r="Z155" i="32"/>
  <c r="Y154" i="32"/>
  <c r="Z154" i="32"/>
  <c r="Y153" i="32"/>
  <c r="Z153" i="32"/>
  <c r="Y152" i="32"/>
  <c r="Z152" i="32"/>
  <c r="Y151" i="32"/>
  <c r="Z151" i="32"/>
  <c r="Y150" i="32"/>
  <c r="Z150" i="32"/>
  <c r="Y149" i="32"/>
  <c r="Z149" i="32"/>
  <c r="Y148" i="32"/>
  <c r="Z148" i="32"/>
  <c r="Y147" i="32"/>
  <c r="Z147" i="32"/>
  <c r="Y146" i="32"/>
  <c r="Z146" i="32"/>
  <c r="Y145" i="32"/>
  <c r="Z145" i="32"/>
  <c r="Y144" i="32"/>
  <c r="Z144" i="32"/>
  <c r="Y143" i="32"/>
  <c r="Z143" i="32"/>
  <c r="Y142" i="32"/>
  <c r="Z142" i="32"/>
  <c r="Y141" i="32"/>
  <c r="Z141" i="32"/>
  <c r="Y140" i="32"/>
  <c r="Z140" i="32"/>
  <c r="Y139" i="32"/>
  <c r="Z139" i="32"/>
  <c r="Y138" i="32"/>
  <c r="Z138" i="32"/>
  <c r="Y137" i="32"/>
  <c r="Z137" i="32"/>
  <c r="Y136" i="32"/>
  <c r="Z136" i="32"/>
  <c r="Y135" i="32"/>
  <c r="Z135" i="32"/>
  <c r="Y134" i="32"/>
  <c r="Z134" i="32"/>
  <c r="Y133" i="32"/>
  <c r="Z133" i="32"/>
  <c r="Y132" i="32"/>
  <c r="Z132" i="32"/>
  <c r="Y131" i="32"/>
  <c r="Z131" i="32"/>
  <c r="Y130" i="32"/>
  <c r="Z130" i="32"/>
  <c r="Y129" i="32"/>
  <c r="Z129" i="32"/>
  <c r="Y128" i="32"/>
  <c r="Z128" i="32"/>
  <c r="Y127" i="32"/>
  <c r="Z127" i="32"/>
  <c r="Y126" i="32"/>
  <c r="Z126" i="32"/>
  <c r="Y125" i="32"/>
  <c r="Z125" i="32"/>
  <c r="Y124" i="32"/>
  <c r="Z124" i="32"/>
  <c r="Y123" i="32"/>
  <c r="Z123" i="32"/>
  <c r="Y122" i="32"/>
  <c r="Z122" i="32"/>
  <c r="Y121" i="32"/>
  <c r="Z121" i="32"/>
  <c r="Y120" i="32"/>
  <c r="Z120" i="32"/>
  <c r="Y119" i="32"/>
  <c r="Z119" i="32"/>
  <c r="Y118" i="32"/>
  <c r="Z118" i="32"/>
  <c r="Y117" i="32"/>
  <c r="Z117" i="32"/>
  <c r="Y116" i="32"/>
  <c r="Z116" i="32"/>
  <c r="Y115" i="32"/>
  <c r="Z115" i="32"/>
  <c r="Y114" i="32"/>
  <c r="Z114" i="32"/>
  <c r="Y113" i="32"/>
  <c r="Z113" i="32"/>
  <c r="Y112" i="32"/>
  <c r="Z112" i="32"/>
  <c r="Y111" i="32"/>
  <c r="Z111" i="32"/>
  <c r="Y110" i="32"/>
  <c r="Z110" i="32"/>
  <c r="Y109" i="32"/>
  <c r="Z109" i="32"/>
  <c r="Y108" i="32"/>
  <c r="Z108" i="32"/>
  <c r="Y107" i="32"/>
  <c r="Z107" i="32"/>
  <c r="Y106" i="32"/>
  <c r="Z106" i="32"/>
  <c r="Y105" i="32"/>
  <c r="Z105" i="32"/>
  <c r="Y104" i="32"/>
  <c r="Z104" i="32"/>
  <c r="Y103" i="32"/>
  <c r="Z103" i="32"/>
  <c r="Y102" i="32"/>
  <c r="Z102" i="32"/>
  <c r="Y101" i="32"/>
  <c r="Z101" i="32"/>
  <c r="Y100" i="32"/>
  <c r="Z100" i="32"/>
  <c r="Y99" i="32"/>
  <c r="Z99" i="32"/>
  <c r="Y98" i="32"/>
  <c r="Z98" i="32"/>
  <c r="Y97" i="32"/>
  <c r="Z97" i="32"/>
  <c r="Y96" i="32"/>
  <c r="Z96" i="32"/>
  <c r="Y95" i="32"/>
  <c r="Z95" i="32"/>
  <c r="Y94" i="32"/>
  <c r="Z94" i="32"/>
  <c r="Y93" i="32"/>
  <c r="Z93" i="32"/>
  <c r="Y92" i="32"/>
  <c r="Z92" i="32"/>
  <c r="Y91" i="32"/>
  <c r="Z91" i="32"/>
  <c r="Y90" i="32"/>
  <c r="Z90" i="32"/>
  <c r="Y89" i="32"/>
  <c r="Z89" i="32"/>
  <c r="Y88" i="32"/>
  <c r="Z88" i="32"/>
  <c r="Y87" i="32"/>
  <c r="Z87" i="32"/>
  <c r="Y86" i="32"/>
  <c r="Z86" i="32"/>
  <c r="Y85" i="32"/>
  <c r="Z85" i="32"/>
  <c r="Y84" i="32"/>
  <c r="Z84" i="32"/>
  <c r="Y83" i="32"/>
  <c r="Z83" i="32"/>
  <c r="Y82" i="32"/>
  <c r="Z82" i="32"/>
  <c r="Y81" i="32"/>
  <c r="Z81" i="32"/>
  <c r="Y80" i="32"/>
  <c r="Z80" i="32"/>
  <c r="Y79" i="32"/>
  <c r="Z79" i="32"/>
  <c r="Y78" i="32"/>
  <c r="Z78" i="32"/>
  <c r="Y77" i="32"/>
  <c r="Z77" i="32"/>
  <c r="Y76" i="32"/>
  <c r="Z76" i="32"/>
  <c r="Y75" i="32"/>
  <c r="Z75" i="32"/>
  <c r="Y74" i="32"/>
  <c r="Z74" i="32"/>
  <c r="Y73" i="32"/>
  <c r="Z73" i="32"/>
  <c r="Y72" i="32"/>
  <c r="Z72" i="32"/>
  <c r="Y71" i="32"/>
  <c r="Z71" i="32"/>
  <c r="Y70" i="32"/>
  <c r="Z70" i="32"/>
  <c r="Y69" i="32"/>
  <c r="Z69" i="32"/>
  <c r="Y68" i="32"/>
  <c r="Z68" i="32"/>
  <c r="Y67" i="32"/>
  <c r="Z67" i="32"/>
  <c r="Y66" i="32"/>
  <c r="Z66" i="32"/>
  <c r="Y65" i="32"/>
  <c r="Z65" i="32"/>
  <c r="Y64" i="32"/>
  <c r="Z64" i="32"/>
  <c r="Y63" i="32"/>
  <c r="Z63" i="32"/>
  <c r="Y62" i="32"/>
  <c r="Z62" i="32"/>
  <c r="Y61" i="32"/>
  <c r="Z61" i="32"/>
  <c r="Y60" i="32"/>
  <c r="Z60" i="32"/>
  <c r="Y59" i="32"/>
  <c r="Z59" i="32"/>
  <c r="Y58" i="32"/>
  <c r="Z58" i="32"/>
  <c r="Y57" i="32"/>
  <c r="Z57" i="32"/>
  <c r="Y56" i="32"/>
  <c r="Z56" i="32"/>
  <c r="Y55" i="32"/>
  <c r="Z55" i="32"/>
  <c r="Y54" i="32"/>
  <c r="Z54" i="32"/>
  <c r="Y53" i="32"/>
  <c r="Z53" i="32"/>
  <c r="Y52" i="32"/>
  <c r="Z52" i="32"/>
  <c r="Y51" i="32"/>
  <c r="Z51" i="32"/>
  <c r="Y50" i="32"/>
  <c r="Z50" i="32"/>
  <c r="Y49" i="32"/>
  <c r="Z49" i="32"/>
  <c r="Y48" i="32"/>
  <c r="Z48" i="32"/>
  <c r="Y47" i="32"/>
  <c r="Z47" i="32"/>
  <c r="Y46" i="32"/>
  <c r="Z46" i="32"/>
  <c r="Y45" i="32"/>
  <c r="Z45" i="32"/>
  <c r="Y44" i="32"/>
  <c r="Z44" i="32"/>
  <c r="Y43" i="32"/>
  <c r="Z43" i="32"/>
  <c r="Y42" i="32"/>
  <c r="Z42" i="32"/>
  <c r="Y41" i="32"/>
  <c r="Z41" i="32"/>
  <c r="Y40" i="32"/>
  <c r="Z40" i="32"/>
  <c r="Y39" i="32"/>
  <c r="Z39" i="32"/>
  <c r="Y38" i="32"/>
  <c r="Z38" i="32"/>
  <c r="Y37" i="32"/>
  <c r="Z37" i="32"/>
  <c r="Y36" i="32"/>
  <c r="Z36" i="32"/>
  <c r="Y35" i="32"/>
  <c r="Z35" i="32"/>
  <c r="Y34" i="32"/>
  <c r="Z34" i="32"/>
  <c r="Y33" i="32"/>
  <c r="Z33" i="32"/>
  <c r="Y32" i="32"/>
  <c r="Z32" i="32"/>
  <c r="Y31" i="32"/>
  <c r="Z31" i="32"/>
  <c r="Y30" i="32"/>
  <c r="Z30" i="32"/>
  <c r="Y29" i="32"/>
  <c r="Z29" i="32"/>
  <c r="Y28" i="32"/>
  <c r="Z28" i="32"/>
  <c r="Y27" i="32"/>
  <c r="Z27" i="32"/>
  <c r="Y26" i="32"/>
  <c r="Z26" i="32"/>
  <c r="Y25" i="32"/>
  <c r="Z25" i="32"/>
  <c r="Y24" i="32"/>
  <c r="Z24" i="32"/>
  <c r="Y23" i="32"/>
  <c r="Z23" i="32"/>
  <c r="Y22" i="32"/>
  <c r="Z22" i="32"/>
  <c r="Y21" i="32"/>
  <c r="Z21" i="32"/>
  <c r="Y20" i="32"/>
  <c r="Z20" i="32"/>
  <c r="Y19" i="32"/>
  <c r="Z19" i="32"/>
  <c r="Y18" i="32"/>
  <c r="Z18" i="32"/>
  <c r="Y17" i="32"/>
  <c r="Z17" i="32"/>
  <c r="Y16" i="32"/>
  <c r="Z16" i="32"/>
  <c r="Y15" i="32"/>
  <c r="Z15" i="32"/>
  <c r="Y14" i="32"/>
  <c r="Z14" i="32"/>
  <c r="Y13" i="32"/>
  <c r="Z13" i="32"/>
  <c r="Y12" i="32"/>
  <c r="Z12" i="32"/>
  <c r="Y11" i="32"/>
  <c r="Z11" i="32"/>
  <c r="Y10" i="32"/>
  <c r="Z10" i="32"/>
  <c r="Y9" i="32"/>
  <c r="Z9" i="32"/>
  <c r="X8" i="32"/>
  <c r="Y8" i="32"/>
  <c r="X7" i="32"/>
  <c r="Y7" i="32"/>
  <c r="X6" i="32"/>
  <c r="Y6" i="32"/>
  <c r="X5" i="32"/>
  <c r="Y5" i="32"/>
  <c r="X4" i="32"/>
  <c r="Y4" i="32"/>
  <c r="X3" i="32"/>
  <c r="Y3" i="32"/>
  <c r="W201" i="32"/>
  <c r="X201" i="32"/>
  <c r="W200" i="32"/>
  <c r="X200" i="32"/>
  <c r="W199" i="32"/>
  <c r="X199" i="32"/>
  <c r="W198" i="32"/>
  <c r="X198" i="32"/>
  <c r="W197" i="32"/>
  <c r="X197" i="32"/>
  <c r="W196" i="32"/>
  <c r="X196" i="32"/>
  <c r="W195" i="32"/>
  <c r="X195" i="32"/>
  <c r="W194" i="32"/>
  <c r="X194" i="32"/>
  <c r="W193" i="32"/>
  <c r="X193" i="32"/>
  <c r="W192" i="32"/>
  <c r="X192" i="32"/>
  <c r="W191" i="32"/>
  <c r="X191" i="32"/>
  <c r="W190" i="32"/>
  <c r="X190" i="32"/>
  <c r="W189" i="32"/>
  <c r="X189" i="32"/>
  <c r="W188" i="32"/>
  <c r="X188" i="32"/>
  <c r="W187" i="32"/>
  <c r="X187" i="32"/>
  <c r="W186" i="32"/>
  <c r="X186" i="32"/>
  <c r="W185" i="32"/>
  <c r="X185" i="32"/>
  <c r="W184" i="32"/>
  <c r="X184" i="32"/>
  <c r="W183" i="32"/>
  <c r="X183" i="32"/>
  <c r="W182" i="32"/>
  <c r="X182" i="32"/>
  <c r="W181" i="32"/>
  <c r="X181" i="32"/>
  <c r="W180" i="32"/>
  <c r="X180" i="32"/>
  <c r="W179" i="32"/>
  <c r="X179" i="32"/>
  <c r="W178" i="32"/>
  <c r="X178" i="32"/>
  <c r="W177" i="32"/>
  <c r="X177" i="32"/>
  <c r="W176" i="32"/>
  <c r="X176" i="32"/>
  <c r="W175" i="32"/>
  <c r="X175" i="32"/>
  <c r="W174" i="32"/>
  <c r="X174" i="32"/>
  <c r="W173" i="32"/>
  <c r="X173" i="32"/>
  <c r="W172" i="32"/>
  <c r="X172" i="32"/>
  <c r="W171" i="32"/>
  <c r="X171" i="32"/>
  <c r="W170" i="32"/>
  <c r="X170" i="32"/>
  <c r="W169" i="32"/>
  <c r="X169" i="32"/>
  <c r="W168" i="32"/>
  <c r="X168" i="32"/>
  <c r="W167" i="32"/>
  <c r="X167" i="32"/>
  <c r="W166" i="32"/>
  <c r="X166" i="32"/>
  <c r="W165" i="32"/>
  <c r="X165" i="32"/>
  <c r="W164" i="32"/>
  <c r="X164" i="32"/>
  <c r="W163" i="32"/>
  <c r="X163" i="32"/>
  <c r="W162" i="32"/>
  <c r="X162" i="32"/>
  <c r="W161" i="32"/>
  <c r="X161" i="32"/>
  <c r="W160" i="32"/>
  <c r="X160" i="32"/>
  <c r="W159" i="32"/>
  <c r="X159" i="32"/>
  <c r="W158" i="32"/>
  <c r="X158" i="32"/>
  <c r="W157" i="32"/>
  <c r="X157" i="32"/>
  <c r="W156" i="32"/>
  <c r="X156" i="32"/>
  <c r="W155" i="32"/>
  <c r="X155" i="32"/>
  <c r="W154" i="32"/>
  <c r="X154" i="32"/>
  <c r="W153" i="32"/>
  <c r="X153" i="32"/>
  <c r="W152" i="32"/>
  <c r="X152" i="32"/>
  <c r="W151" i="32"/>
  <c r="X151" i="32"/>
  <c r="W150" i="32"/>
  <c r="X150" i="32"/>
  <c r="W149" i="32"/>
  <c r="X149" i="32"/>
  <c r="W148" i="32"/>
  <c r="X148" i="32"/>
  <c r="W147" i="32"/>
  <c r="X147" i="32"/>
  <c r="W146" i="32"/>
  <c r="X146" i="32"/>
  <c r="W145" i="32"/>
  <c r="X145" i="32"/>
  <c r="W144" i="32"/>
  <c r="X144" i="32"/>
  <c r="W143" i="32"/>
  <c r="X143" i="32"/>
  <c r="W142" i="32"/>
  <c r="X142" i="32"/>
  <c r="W141" i="32"/>
  <c r="X141" i="32"/>
  <c r="W140" i="32"/>
  <c r="X140" i="32"/>
  <c r="W139" i="32"/>
  <c r="X139" i="32"/>
  <c r="W138" i="32"/>
  <c r="X138" i="32"/>
  <c r="W137" i="32"/>
  <c r="X137" i="32"/>
  <c r="W136" i="32"/>
  <c r="X136" i="32"/>
  <c r="W135" i="32"/>
  <c r="X135" i="32"/>
  <c r="W134" i="32"/>
  <c r="X134" i="32"/>
  <c r="W133" i="32"/>
  <c r="X133" i="32"/>
  <c r="W132" i="32"/>
  <c r="X132" i="32"/>
  <c r="W131" i="32"/>
  <c r="X131" i="32"/>
  <c r="W130" i="32"/>
  <c r="X130" i="32"/>
  <c r="W129" i="32"/>
  <c r="X129" i="32"/>
  <c r="W128" i="32"/>
  <c r="X128" i="32"/>
  <c r="W127" i="32"/>
  <c r="X127" i="32"/>
  <c r="W126" i="32"/>
  <c r="X126" i="32"/>
  <c r="W125" i="32"/>
  <c r="X125" i="32"/>
  <c r="W124" i="32"/>
  <c r="X124" i="32"/>
  <c r="W123" i="32"/>
  <c r="X123" i="32"/>
  <c r="W122" i="32"/>
  <c r="X122" i="32"/>
  <c r="W121" i="32"/>
  <c r="X121" i="32"/>
  <c r="W120" i="32"/>
  <c r="X120" i="32"/>
  <c r="W119" i="32"/>
  <c r="X119" i="32"/>
  <c r="W118" i="32"/>
  <c r="X118" i="32"/>
  <c r="W117" i="32"/>
  <c r="X117" i="32"/>
  <c r="W116" i="32"/>
  <c r="X116" i="32"/>
  <c r="W115" i="32"/>
  <c r="X115" i="32"/>
  <c r="W114" i="32"/>
  <c r="X114" i="32"/>
  <c r="W113" i="32"/>
  <c r="X113" i="32"/>
  <c r="W112" i="32"/>
  <c r="X112" i="32"/>
  <c r="W111" i="32"/>
  <c r="X111" i="32"/>
  <c r="W110" i="32"/>
  <c r="X110" i="32"/>
  <c r="W109" i="32"/>
  <c r="X109" i="32"/>
  <c r="W108" i="32"/>
  <c r="X108" i="32"/>
  <c r="W107" i="32"/>
  <c r="X107" i="32"/>
  <c r="W106" i="32"/>
  <c r="X106" i="32"/>
  <c r="W105" i="32"/>
  <c r="X105" i="32"/>
  <c r="W104" i="32"/>
  <c r="X104" i="32"/>
  <c r="W103" i="32"/>
  <c r="X103" i="32"/>
  <c r="W102" i="32"/>
  <c r="X102" i="32"/>
  <c r="W101" i="32"/>
  <c r="X101" i="32"/>
  <c r="W100" i="32"/>
  <c r="X100" i="32"/>
  <c r="W99" i="32"/>
  <c r="X99" i="32"/>
  <c r="W98" i="32"/>
  <c r="X98" i="32"/>
  <c r="W97" i="32"/>
  <c r="X97" i="32"/>
  <c r="W96" i="32"/>
  <c r="X96" i="32"/>
  <c r="W95" i="32"/>
  <c r="X95" i="32"/>
  <c r="W94" i="32"/>
  <c r="X94" i="32"/>
  <c r="W93" i="32"/>
  <c r="X93" i="32"/>
  <c r="W92" i="32"/>
  <c r="X92" i="32"/>
  <c r="W91" i="32"/>
  <c r="X91" i="32"/>
  <c r="W90" i="32"/>
  <c r="X90" i="32"/>
  <c r="W89" i="32"/>
  <c r="X89" i="32"/>
  <c r="W88" i="32"/>
  <c r="X88" i="32"/>
  <c r="W87" i="32"/>
  <c r="X87" i="32"/>
  <c r="W86" i="32"/>
  <c r="X86" i="32"/>
  <c r="W85" i="32"/>
  <c r="X85" i="32"/>
  <c r="W84" i="32"/>
  <c r="X84" i="32"/>
  <c r="W83" i="32"/>
  <c r="X83" i="32"/>
  <c r="W82" i="32"/>
  <c r="X82" i="32"/>
  <c r="W81" i="32"/>
  <c r="X81" i="32"/>
  <c r="W80" i="32"/>
  <c r="X80" i="32"/>
  <c r="W79" i="32"/>
  <c r="X79" i="32"/>
  <c r="W78" i="32"/>
  <c r="X78" i="32"/>
  <c r="W77" i="32"/>
  <c r="X77" i="32"/>
  <c r="W76" i="32"/>
  <c r="X76" i="32"/>
  <c r="W75" i="32"/>
  <c r="X75" i="32"/>
  <c r="W74" i="32"/>
  <c r="X74" i="32"/>
  <c r="W73" i="32"/>
  <c r="X73" i="32"/>
  <c r="W72" i="32"/>
  <c r="X72" i="32"/>
  <c r="W71" i="32"/>
  <c r="X71" i="32"/>
  <c r="W70" i="32"/>
  <c r="X70" i="32"/>
  <c r="W69" i="32"/>
  <c r="X69" i="32"/>
  <c r="W68" i="32"/>
  <c r="X68" i="32"/>
  <c r="W67" i="32"/>
  <c r="X67" i="32"/>
  <c r="W66" i="32"/>
  <c r="X66" i="32"/>
  <c r="W65" i="32"/>
  <c r="X65" i="32"/>
  <c r="W64" i="32"/>
  <c r="X64" i="32"/>
  <c r="W63" i="32"/>
  <c r="X63" i="32"/>
  <c r="W62" i="32"/>
  <c r="X62" i="32"/>
  <c r="W61" i="32"/>
  <c r="X61" i="32"/>
  <c r="W60" i="32"/>
  <c r="X60" i="32"/>
  <c r="W59" i="32"/>
  <c r="X59" i="32"/>
  <c r="W58" i="32"/>
  <c r="X58" i="32"/>
  <c r="W57" i="32"/>
  <c r="X57" i="32"/>
  <c r="W56" i="32"/>
  <c r="X56" i="32"/>
  <c r="W55" i="32"/>
  <c r="X55" i="32"/>
  <c r="W54" i="32"/>
  <c r="X54" i="32"/>
  <c r="W53" i="32"/>
  <c r="X53" i="32"/>
  <c r="W52" i="32"/>
  <c r="X52" i="32"/>
  <c r="W51" i="32"/>
  <c r="X51" i="32"/>
  <c r="W50" i="32"/>
  <c r="X50" i="32"/>
  <c r="W49" i="32"/>
  <c r="X49" i="32"/>
  <c r="W48" i="32"/>
  <c r="X48" i="32"/>
  <c r="W47" i="32"/>
  <c r="X47" i="32"/>
  <c r="W46" i="32"/>
  <c r="X46" i="32"/>
  <c r="W45" i="32"/>
  <c r="X45" i="32"/>
  <c r="W44" i="32"/>
  <c r="X44" i="32"/>
  <c r="W43" i="32"/>
  <c r="X43" i="32"/>
  <c r="W42" i="32"/>
  <c r="X42" i="32"/>
  <c r="W41" i="32"/>
  <c r="X41" i="32"/>
  <c r="W40" i="32"/>
  <c r="X40" i="32"/>
  <c r="W39" i="32"/>
  <c r="X39" i="32"/>
  <c r="W38" i="32"/>
  <c r="X38" i="32"/>
  <c r="W37" i="32"/>
  <c r="X37" i="32"/>
  <c r="W36" i="32"/>
  <c r="X36" i="32"/>
  <c r="W35" i="32"/>
  <c r="X35" i="32"/>
  <c r="W34" i="32"/>
  <c r="X34" i="32"/>
  <c r="W33" i="32"/>
  <c r="X33" i="32"/>
  <c r="W32" i="32"/>
  <c r="X32" i="32"/>
  <c r="W31" i="32"/>
  <c r="X31" i="32"/>
  <c r="W30" i="32"/>
  <c r="X30" i="32"/>
  <c r="W29" i="32"/>
  <c r="X29" i="32"/>
  <c r="W28" i="32"/>
  <c r="X28" i="32"/>
  <c r="W27" i="32"/>
  <c r="X27" i="32"/>
  <c r="W26" i="32"/>
  <c r="X26" i="32"/>
  <c r="W25" i="32"/>
  <c r="X25" i="32"/>
  <c r="W24" i="32"/>
  <c r="X24" i="32"/>
  <c r="W23" i="32"/>
  <c r="X23" i="32"/>
  <c r="W22" i="32"/>
  <c r="X22" i="32"/>
  <c r="W21" i="32"/>
  <c r="X21" i="32"/>
  <c r="W20" i="32"/>
  <c r="X20" i="32"/>
  <c r="W19" i="32"/>
  <c r="X19" i="32"/>
  <c r="W18" i="32"/>
  <c r="X18" i="32"/>
  <c r="W17" i="32"/>
  <c r="X17" i="32"/>
  <c r="W16" i="32"/>
  <c r="X16" i="32"/>
  <c r="W15" i="32"/>
  <c r="X15" i="32"/>
  <c r="W14" i="32"/>
  <c r="X14" i="32"/>
  <c r="W13" i="32"/>
  <c r="X13" i="32"/>
  <c r="W12" i="32"/>
  <c r="X12" i="32"/>
  <c r="W11" i="32"/>
  <c r="X11" i="32"/>
  <c r="W10" i="32"/>
  <c r="X10" i="32"/>
  <c r="W9" i="32"/>
  <c r="X9" i="32"/>
  <c r="V8" i="32"/>
  <c r="W8" i="32"/>
  <c r="V7" i="32"/>
  <c r="W7" i="32"/>
  <c r="V6" i="32"/>
  <c r="W6" i="32"/>
  <c r="V5" i="32"/>
  <c r="W5" i="32"/>
  <c r="V4" i="32"/>
  <c r="W4" i="32"/>
  <c r="V3" i="32"/>
  <c r="W3" i="32"/>
  <c r="AG2" i="32"/>
  <c r="AH2" i="32"/>
  <c r="AE2" i="32"/>
  <c r="AF2" i="32"/>
  <c r="AC2" i="32"/>
  <c r="AD2" i="32"/>
  <c r="AA2" i="32"/>
  <c r="AB2" i="32"/>
  <c r="Y2" i="32"/>
  <c r="Z2" i="32"/>
  <c r="W2" i="32"/>
  <c r="X2" i="32"/>
  <c r="U201" i="32"/>
  <c r="V201" i="32"/>
  <c r="U200" i="32"/>
  <c r="V200" i="32"/>
  <c r="U199" i="32"/>
  <c r="V199" i="32"/>
  <c r="U198" i="32"/>
  <c r="V198" i="32"/>
  <c r="U197" i="32"/>
  <c r="V197" i="32"/>
  <c r="U196" i="32"/>
  <c r="V196" i="32"/>
  <c r="U195" i="32"/>
  <c r="V195" i="32"/>
  <c r="U194" i="32"/>
  <c r="V194" i="32"/>
  <c r="U193" i="32"/>
  <c r="V193" i="32"/>
  <c r="U192" i="32"/>
  <c r="V192" i="32"/>
  <c r="U191" i="32"/>
  <c r="V191" i="32"/>
  <c r="U190" i="32"/>
  <c r="V190" i="32"/>
  <c r="U189" i="32"/>
  <c r="V189" i="32"/>
  <c r="U188" i="32"/>
  <c r="V188" i="32"/>
  <c r="U187" i="32"/>
  <c r="V187" i="32"/>
  <c r="U186" i="32"/>
  <c r="V186" i="32"/>
  <c r="U185" i="32"/>
  <c r="V185" i="32"/>
  <c r="U184" i="32"/>
  <c r="V184" i="32"/>
  <c r="U183" i="32"/>
  <c r="V183" i="32"/>
  <c r="U182" i="32"/>
  <c r="V182" i="32"/>
  <c r="U181" i="32"/>
  <c r="V181" i="32"/>
  <c r="U180" i="32"/>
  <c r="V180" i="32"/>
  <c r="U179" i="32"/>
  <c r="V179" i="32"/>
  <c r="U178" i="32"/>
  <c r="V178" i="32"/>
  <c r="U177" i="32"/>
  <c r="V177" i="32"/>
  <c r="U176" i="32"/>
  <c r="V176" i="32"/>
  <c r="U175" i="32"/>
  <c r="V175" i="32"/>
  <c r="U174" i="32"/>
  <c r="V174" i="32"/>
  <c r="U173" i="32"/>
  <c r="V173" i="32"/>
  <c r="U172" i="32"/>
  <c r="V172" i="32"/>
  <c r="U171" i="32"/>
  <c r="V171" i="32"/>
  <c r="U170" i="32"/>
  <c r="V170" i="32"/>
  <c r="U169" i="32"/>
  <c r="V169" i="32"/>
  <c r="U168" i="32"/>
  <c r="V168" i="32"/>
  <c r="U167" i="32"/>
  <c r="V167" i="32"/>
  <c r="U166" i="32"/>
  <c r="V166" i="32"/>
  <c r="U165" i="32"/>
  <c r="V165" i="32"/>
  <c r="U164" i="32"/>
  <c r="V164" i="32"/>
  <c r="U163" i="32"/>
  <c r="V163" i="32"/>
  <c r="U162" i="32"/>
  <c r="V162" i="32"/>
  <c r="U161" i="32"/>
  <c r="V161" i="32"/>
  <c r="U160" i="32"/>
  <c r="V160" i="32"/>
  <c r="U159" i="32"/>
  <c r="V159" i="32"/>
  <c r="U158" i="32"/>
  <c r="V158" i="32"/>
  <c r="U157" i="32"/>
  <c r="V157" i="32"/>
  <c r="U156" i="32"/>
  <c r="V156" i="32"/>
  <c r="U155" i="32"/>
  <c r="V155" i="32"/>
  <c r="U154" i="32"/>
  <c r="V154" i="32"/>
  <c r="U153" i="32"/>
  <c r="V153" i="32"/>
  <c r="U152" i="32"/>
  <c r="V152" i="32"/>
  <c r="U151" i="32"/>
  <c r="V151" i="32"/>
  <c r="U150" i="32"/>
  <c r="V150" i="32"/>
  <c r="U149" i="32"/>
  <c r="V149" i="32"/>
  <c r="U148" i="32"/>
  <c r="V148" i="32"/>
  <c r="U147" i="32"/>
  <c r="V147" i="32"/>
  <c r="U146" i="32"/>
  <c r="V146" i="32"/>
  <c r="U145" i="32"/>
  <c r="V145" i="32"/>
  <c r="U144" i="32"/>
  <c r="V144" i="32"/>
  <c r="U143" i="32"/>
  <c r="V143" i="32"/>
  <c r="U142" i="32"/>
  <c r="V142" i="32"/>
  <c r="U141" i="32"/>
  <c r="V141" i="32"/>
  <c r="U140" i="32"/>
  <c r="V140" i="32"/>
  <c r="U139" i="32"/>
  <c r="V139" i="32"/>
  <c r="U138" i="32"/>
  <c r="V138" i="32"/>
  <c r="U137" i="32"/>
  <c r="V137" i="32"/>
  <c r="U136" i="32"/>
  <c r="V136" i="32"/>
  <c r="U135" i="32"/>
  <c r="V135" i="32"/>
  <c r="U134" i="32"/>
  <c r="V134" i="32"/>
  <c r="U133" i="32"/>
  <c r="V133" i="32"/>
  <c r="U132" i="32"/>
  <c r="V132" i="32"/>
  <c r="U131" i="32"/>
  <c r="V131" i="32"/>
  <c r="U130" i="32"/>
  <c r="V130" i="32"/>
  <c r="U129" i="32"/>
  <c r="V129" i="32"/>
  <c r="U128" i="32"/>
  <c r="V128" i="32"/>
  <c r="U127" i="32"/>
  <c r="V127" i="32"/>
  <c r="U126" i="32"/>
  <c r="V126" i="32"/>
  <c r="U125" i="32"/>
  <c r="V125" i="32"/>
  <c r="U124" i="32"/>
  <c r="V124" i="32"/>
  <c r="U123" i="32"/>
  <c r="V123" i="32"/>
  <c r="U122" i="32"/>
  <c r="V122" i="32"/>
  <c r="U121" i="32"/>
  <c r="V121" i="32"/>
  <c r="U120" i="32"/>
  <c r="V120" i="32"/>
  <c r="U119" i="32"/>
  <c r="V119" i="32"/>
  <c r="U118" i="32"/>
  <c r="V118" i="32"/>
  <c r="U117" i="32"/>
  <c r="V117" i="32"/>
  <c r="U116" i="32"/>
  <c r="V116" i="32"/>
  <c r="U115" i="32"/>
  <c r="V115" i="32"/>
  <c r="U114" i="32"/>
  <c r="V114" i="32"/>
  <c r="U113" i="32"/>
  <c r="V113" i="32"/>
  <c r="U112" i="32"/>
  <c r="V112" i="32"/>
  <c r="U111" i="32"/>
  <c r="V111" i="32"/>
  <c r="U110" i="32"/>
  <c r="V110" i="32"/>
  <c r="U109" i="32"/>
  <c r="V109" i="32"/>
  <c r="U108" i="32"/>
  <c r="V108" i="32"/>
  <c r="U107" i="32"/>
  <c r="V107" i="32"/>
  <c r="U106" i="32"/>
  <c r="V106" i="32"/>
  <c r="U105" i="32"/>
  <c r="V105" i="32"/>
  <c r="U104" i="32"/>
  <c r="V104" i="32"/>
  <c r="U103" i="32"/>
  <c r="V103" i="32"/>
  <c r="U102" i="32"/>
  <c r="V102" i="32"/>
  <c r="U101" i="32"/>
  <c r="V101" i="32"/>
  <c r="U100" i="32"/>
  <c r="V100" i="32"/>
  <c r="U99" i="32"/>
  <c r="V99" i="32"/>
  <c r="U98" i="32"/>
  <c r="V98" i="32"/>
  <c r="U97" i="32"/>
  <c r="V97" i="32"/>
  <c r="U96" i="32"/>
  <c r="V96" i="32"/>
  <c r="U95" i="32"/>
  <c r="V95" i="32"/>
  <c r="U94" i="32"/>
  <c r="V94" i="32"/>
  <c r="U93" i="32"/>
  <c r="V93" i="32"/>
  <c r="U92" i="32"/>
  <c r="V92" i="32"/>
  <c r="U91" i="32"/>
  <c r="V91" i="32"/>
  <c r="U90" i="32"/>
  <c r="V90" i="32"/>
  <c r="U89" i="32"/>
  <c r="V89" i="32"/>
  <c r="U88" i="32"/>
  <c r="V88" i="32"/>
  <c r="U87" i="32"/>
  <c r="V87" i="32"/>
  <c r="U86" i="32"/>
  <c r="V86" i="32"/>
  <c r="U85" i="32"/>
  <c r="V85" i="32"/>
  <c r="U84" i="32"/>
  <c r="V84" i="32"/>
  <c r="U83" i="32"/>
  <c r="V83" i="32"/>
  <c r="U82" i="32"/>
  <c r="V82" i="32"/>
  <c r="U81" i="32"/>
  <c r="V81" i="32"/>
  <c r="U80" i="32"/>
  <c r="V80" i="32"/>
  <c r="U79" i="32"/>
  <c r="V79" i="32"/>
  <c r="U78" i="32"/>
  <c r="V78" i="32"/>
  <c r="U77" i="32"/>
  <c r="V77" i="32"/>
  <c r="U76" i="32"/>
  <c r="V76" i="32"/>
  <c r="U75" i="32"/>
  <c r="V75" i="32"/>
  <c r="U74" i="32"/>
  <c r="V74" i="32"/>
  <c r="U73" i="32"/>
  <c r="V73" i="32"/>
  <c r="U72" i="32"/>
  <c r="V72" i="32"/>
  <c r="U71" i="32"/>
  <c r="V71" i="32"/>
  <c r="U70" i="32"/>
  <c r="V70" i="32"/>
  <c r="U69" i="32"/>
  <c r="V69" i="32"/>
  <c r="U68" i="32"/>
  <c r="V68" i="32"/>
  <c r="U67" i="32"/>
  <c r="V67" i="32"/>
  <c r="U66" i="32"/>
  <c r="V66" i="32"/>
  <c r="U65" i="32"/>
  <c r="V65" i="32"/>
  <c r="U64" i="32"/>
  <c r="V64" i="32"/>
  <c r="U63" i="32"/>
  <c r="V63" i="32"/>
  <c r="U62" i="32"/>
  <c r="V62" i="32"/>
  <c r="U61" i="32"/>
  <c r="V61" i="32"/>
  <c r="U60" i="32"/>
  <c r="V60" i="32"/>
  <c r="U59" i="32"/>
  <c r="V59" i="32"/>
  <c r="U58" i="32"/>
  <c r="V58" i="32"/>
  <c r="U57" i="32"/>
  <c r="V57" i="32"/>
  <c r="U56" i="32"/>
  <c r="V56" i="32"/>
  <c r="U55" i="32"/>
  <c r="V55" i="32"/>
  <c r="U54" i="32"/>
  <c r="V54" i="32"/>
  <c r="U53" i="32"/>
  <c r="V53" i="32"/>
  <c r="U52" i="32"/>
  <c r="V52" i="32"/>
  <c r="U51" i="32"/>
  <c r="V51" i="32"/>
  <c r="U50" i="32"/>
  <c r="V50" i="32"/>
  <c r="U49" i="32"/>
  <c r="V49" i="32"/>
  <c r="U48" i="32"/>
  <c r="V48" i="32"/>
  <c r="U47" i="32"/>
  <c r="V47" i="32"/>
  <c r="U46" i="32"/>
  <c r="V46" i="32"/>
  <c r="U45" i="32"/>
  <c r="V45" i="32"/>
  <c r="U44" i="32"/>
  <c r="V44" i="32"/>
  <c r="U43" i="32"/>
  <c r="V43" i="32"/>
  <c r="U42" i="32"/>
  <c r="V42" i="32"/>
  <c r="U41" i="32"/>
  <c r="V41" i="32"/>
  <c r="U40" i="32"/>
  <c r="V40" i="32"/>
  <c r="U39" i="32"/>
  <c r="V39" i="32"/>
  <c r="U38" i="32"/>
  <c r="V38" i="32"/>
  <c r="U37" i="32"/>
  <c r="V37" i="32"/>
  <c r="U36" i="32"/>
  <c r="V36" i="32"/>
  <c r="U35" i="32"/>
  <c r="V35" i="32"/>
  <c r="U34" i="32"/>
  <c r="V34" i="32"/>
  <c r="U33" i="32"/>
  <c r="V33" i="32"/>
  <c r="U32" i="32"/>
  <c r="V32" i="32"/>
  <c r="U31" i="32"/>
  <c r="V31" i="32"/>
  <c r="U30" i="32"/>
  <c r="V30" i="32"/>
  <c r="U29" i="32"/>
  <c r="V29" i="32"/>
  <c r="U28" i="32"/>
  <c r="V28" i="32"/>
  <c r="U27" i="32"/>
  <c r="V27" i="32"/>
  <c r="U26" i="32"/>
  <c r="V26" i="32"/>
  <c r="U25" i="32"/>
  <c r="V25" i="32"/>
  <c r="U24" i="32"/>
  <c r="V24" i="32"/>
  <c r="U23" i="32"/>
  <c r="V23" i="32"/>
  <c r="U22" i="32"/>
  <c r="V22" i="32"/>
  <c r="U21" i="32"/>
  <c r="V21" i="32"/>
  <c r="U20" i="32"/>
  <c r="V20" i="32"/>
  <c r="U19" i="32"/>
  <c r="V19" i="32"/>
  <c r="U18" i="32"/>
  <c r="V18" i="32"/>
  <c r="U17" i="32"/>
  <c r="V17" i="32"/>
  <c r="U16" i="32"/>
  <c r="V16" i="32"/>
  <c r="U15" i="32"/>
  <c r="V15" i="32"/>
  <c r="U14" i="32"/>
  <c r="V14" i="32"/>
  <c r="U13" i="32"/>
  <c r="V13" i="32"/>
  <c r="U12" i="32"/>
  <c r="V12" i="32"/>
  <c r="U11" i="32"/>
  <c r="V11" i="32"/>
  <c r="U10" i="32"/>
  <c r="V10" i="32"/>
  <c r="U9" i="32"/>
  <c r="V9" i="32"/>
  <c r="Q8" i="32"/>
  <c r="U8" i="32"/>
  <c r="Q7" i="32"/>
  <c r="U7" i="32"/>
  <c r="Q6" i="32"/>
  <c r="U6" i="32"/>
  <c r="Q5" i="32"/>
  <c r="U5" i="32"/>
  <c r="Q4" i="32"/>
  <c r="U4" i="32"/>
  <c r="Q3" i="32"/>
  <c r="U3" i="32"/>
  <c r="P201" i="32"/>
  <c r="Q201" i="32"/>
  <c r="P200" i="32"/>
  <c r="Q200" i="32"/>
  <c r="P199" i="32"/>
  <c r="Q199" i="32"/>
  <c r="P198" i="32"/>
  <c r="Q198" i="32"/>
  <c r="P197" i="32"/>
  <c r="Q197" i="32"/>
  <c r="P196" i="32"/>
  <c r="Q196" i="32"/>
  <c r="P195" i="32"/>
  <c r="Q195" i="32"/>
  <c r="P194" i="32"/>
  <c r="Q194" i="32"/>
  <c r="P193" i="32"/>
  <c r="Q193" i="32"/>
  <c r="P192" i="32"/>
  <c r="Q192" i="32"/>
  <c r="P191" i="32"/>
  <c r="Q191" i="32"/>
  <c r="P190" i="32"/>
  <c r="Q190" i="32"/>
  <c r="P189" i="32"/>
  <c r="Q189" i="32"/>
  <c r="P188" i="32"/>
  <c r="Q188" i="32"/>
  <c r="P187" i="32"/>
  <c r="Q187" i="32"/>
  <c r="P186" i="32"/>
  <c r="Q186" i="32"/>
  <c r="P185" i="32"/>
  <c r="Q185" i="32"/>
  <c r="P184" i="32"/>
  <c r="Q184" i="32"/>
  <c r="P183" i="32"/>
  <c r="Q183" i="32"/>
  <c r="P182" i="32"/>
  <c r="Q182" i="32"/>
  <c r="P181" i="32"/>
  <c r="Q181" i="32"/>
  <c r="P180" i="32"/>
  <c r="Q180" i="32"/>
  <c r="P179" i="32"/>
  <c r="Q179" i="32"/>
  <c r="P178" i="32"/>
  <c r="Q178" i="32"/>
  <c r="P177" i="32"/>
  <c r="Q177" i="32"/>
  <c r="P176" i="32"/>
  <c r="Q176" i="32"/>
  <c r="P175" i="32"/>
  <c r="Q175" i="32"/>
  <c r="P174" i="32"/>
  <c r="Q174" i="32"/>
  <c r="P173" i="32"/>
  <c r="Q173" i="32"/>
  <c r="P172" i="32"/>
  <c r="Q172" i="32"/>
  <c r="P171" i="32"/>
  <c r="Q171" i="32"/>
  <c r="P170" i="32"/>
  <c r="Q170" i="32"/>
  <c r="P169" i="32"/>
  <c r="Q169" i="32"/>
  <c r="P168" i="32"/>
  <c r="Q168" i="32"/>
  <c r="P167" i="32"/>
  <c r="Q167" i="32"/>
  <c r="P166" i="32"/>
  <c r="Q166" i="32"/>
  <c r="P165" i="32"/>
  <c r="Q165" i="32"/>
  <c r="P164" i="32"/>
  <c r="Q164" i="32"/>
  <c r="P163" i="32"/>
  <c r="Q163" i="32"/>
  <c r="P162" i="32"/>
  <c r="Q162" i="32"/>
  <c r="P161" i="32"/>
  <c r="Q161" i="32"/>
  <c r="P160" i="32"/>
  <c r="Q160" i="32"/>
  <c r="P159" i="32"/>
  <c r="Q159" i="32"/>
  <c r="P158" i="32"/>
  <c r="Q158" i="32"/>
  <c r="P157" i="32"/>
  <c r="Q157" i="32"/>
  <c r="P156" i="32"/>
  <c r="Q156" i="32"/>
  <c r="P155" i="32"/>
  <c r="Q155" i="32"/>
  <c r="P154" i="32"/>
  <c r="Q154" i="32"/>
  <c r="P153" i="32"/>
  <c r="Q153" i="32"/>
  <c r="P152" i="32"/>
  <c r="Q152" i="32"/>
  <c r="P151" i="32"/>
  <c r="Q151" i="32"/>
  <c r="P150" i="32"/>
  <c r="Q150" i="32"/>
  <c r="P149" i="32"/>
  <c r="Q149" i="32"/>
  <c r="P148" i="32"/>
  <c r="Q148" i="32"/>
  <c r="P147" i="32"/>
  <c r="Q147" i="32"/>
  <c r="P146" i="32"/>
  <c r="Q146" i="32"/>
  <c r="P145" i="32"/>
  <c r="Q145" i="32"/>
  <c r="P144" i="32"/>
  <c r="Q144" i="32"/>
  <c r="P143" i="32"/>
  <c r="Q143" i="32"/>
  <c r="P142" i="32"/>
  <c r="Q142" i="32"/>
  <c r="P141" i="32"/>
  <c r="Q141" i="32"/>
  <c r="P140" i="32"/>
  <c r="Q140" i="32"/>
  <c r="P139" i="32"/>
  <c r="Q139" i="32"/>
  <c r="P138" i="32"/>
  <c r="Q138" i="32"/>
  <c r="P137" i="32"/>
  <c r="Q137" i="32"/>
  <c r="P136" i="32"/>
  <c r="Q136" i="32"/>
  <c r="P135" i="32"/>
  <c r="Q135" i="32"/>
  <c r="P134" i="32"/>
  <c r="Q134" i="32"/>
  <c r="P133" i="32"/>
  <c r="Q133" i="32"/>
  <c r="P132" i="32"/>
  <c r="Q132" i="32"/>
  <c r="P131" i="32"/>
  <c r="Q131" i="32"/>
  <c r="P130" i="32"/>
  <c r="Q130" i="32"/>
  <c r="P129" i="32"/>
  <c r="Q129" i="32"/>
  <c r="P128" i="32"/>
  <c r="Q128" i="32"/>
  <c r="P127" i="32"/>
  <c r="Q127" i="32"/>
  <c r="P126" i="32"/>
  <c r="Q126" i="32"/>
  <c r="P125" i="32"/>
  <c r="Q125" i="32"/>
  <c r="P124" i="32"/>
  <c r="Q124" i="32"/>
  <c r="P123" i="32"/>
  <c r="Q123" i="32"/>
  <c r="P122" i="32"/>
  <c r="Q122" i="32"/>
  <c r="P121" i="32"/>
  <c r="Q121" i="32"/>
  <c r="P120" i="32"/>
  <c r="Q120" i="32"/>
  <c r="P119" i="32"/>
  <c r="Q119" i="32"/>
  <c r="P118" i="32"/>
  <c r="Q118" i="32"/>
  <c r="P117" i="32"/>
  <c r="Q117" i="32"/>
  <c r="P116" i="32"/>
  <c r="Q116" i="32"/>
  <c r="P115" i="32"/>
  <c r="Q115" i="32"/>
  <c r="P114" i="32"/>
  <c r="Q114" i="32"/>
  <c r="P113" i="32"/>
  <c r="Q113" i="32"/>
  <c r="P112" i="32"/>
  <c r="Q112" i="32"/>
  <c r="P111" i="32"/>
  <c r="Q111" i="32"/>
  <c r="P110" i="32"/>
  <c r="Q110" i="32"/>
  <c r="P109" i="32"/>
  <c r="Q109" i="32"/>
  <c r="P108" i="32"/>
  <c r="Q108" i="32"/>
  <c r="P107" i="32"/>
  <c r="Q107" i="32"/>
  <c r="P106" i="32"/>
  <c r="Q106" i="32"/>
  <c r="P105" i="32"/>
  <c r="Q105" i="32"/>
  <c r="P104" i="32"/>
  <c r="Q104" i="32"/>
  <c r="P103" i="32"/>
  <c r="Q103" i="32"/>
  <c r="P102" i="32"/>
  <c r="Q102" i="32"/>
  <c r="P101" i="32"/>
  <c r="Q101" i="32"/>
  <c r="P100" i="32"/>
  <c r="Q100" i="32"/>
  <c r="P99" i="32"/>
  <c r="Q99" i="32"/>
  <c r="P98" i="32"/>
  <c r="Q98" i="32"/>
  <c r="P97" i="32"/>
  <c r="Q97" i="32"/>
  <c r="P96" i="32"/>
  <c r="Q96" i="32"/>
  <c r="P95" i="32"/>
  <c r="Q95" i="32"/>
  <c r="P94" i="32"/>
  <c r="Q94" i="32"/>
  <c r="P93" i="32"/>
  <c r="Q93" i="32"/>
  <c r="P92" i="32"/>
  <c r="Q92" i="32"/>
  <c r="P91" i="32"/>
  <c r="Q91" i="32"/>
  <c r="P90" i="32"/>
  <c r="Q90" i="32"/>
  <c r="P89" i="32"/>
  <c r="Q89" i="32"/>
  <c r="P88" i="32"/>
  <c r="Q88" i="32"/>
  <c r="P87" i="32"/>
  <c r="Q87" i="32"/>
  <c r="P86" i="32"/>
  <c r="Q86" i="32"/>
  <c r="P85" i="32"/>
  <c r="Q85" i="32"/>
  <c r="P84" i="32"/>
  <c r="Q84" i="32"/>
  <c r="P83" i="32"/>
  <c r="Q83" i="32"/>
  <c r="P82" i="32"/>
  <c r="Q82" i="32"/>
  <c r="P81" i="32"/>
  <c r="Q81" i="32"/>
  <c r="P80" i="32"/>
  <c r="Q80" i="32"/>
  <c r="P79" i="32"/>
  <c r="Q79" i="32"/>
  <c r="P78" i="32"/>
  <c r="Q78" i="32"/>
  <c r="P77" i="32"/>
  <c r="Q77" i="32"/>
  <c r="P76" i="32"/>
  <c r="Q76" i="32"/>
  <c r="P75" i="32"/>
  <c r="Q75" i="32"/>
  <c r="P74" i="32"/>
  <c r="Q74" i="32"/>
  <c r="P73" i="32"/>
  <c r="Q73" i="32"/>
  <c r="P72" i="32"/>
  <c r="Q72" i="32"/>
  <c r="P71" i="32"/>
  <c r="Q71" i="32"/>
  <c r="P70" i="32"/>
  <c r="Q70" i="32"/>
  <c r="P69" i="32"/>
  <c r="Q69" i="32"/>
  <c r="P68" i="32"/>
  <c r="Q68" i="32"/>
  <c r="P67" i="32"/>
  <c r="Q67" i="32"/>
  <c r="P66" i="32"/>
  <c r="Q66" i="32"/>
  <c r="P65" i="32"/>
  <c r="Q65" i="32"/>
  <c r="P64" i="32"/>
  <c r="Q64" i="32"/>
  <c r="P63" i="32"/>
  <c r="Q63" i="32"/>
  <c r="P62" i="32"/>
  <c r="Q62" i="32"/>
  <c r="P61" i="32"/>
  <c r="Q61" i="32"/>
  <c r="P60" i="32"/>
  <c r="Q60" i="32"/>
  <c r="P59" i="32"/>
  <c r="Q59" i="32"/>
  <c r="P58" i="32"/>
  <c r="Q58" i="32"/>
  <c r="P57" i="32"/>
  <c r="Q57" i="32"/>
  <c r="P56" i="32"/>
  <c r="Q56" i="32"/>
  <c r="P55" i="32"/>
  <c r="Q55" i="32"/>
  <c r="P54" i="32"/>
  <c r="Q54" i="32"/>
  <c r="P53" i="32"/>
  <c r="Q53" i="32"/>
  <c r="P52" i="32"/>
  <c r="Q52" i="32"/>
  <c r="P51" i="32"/>
  <c r="Q51" i="32"/>
  <c r="P50" i="32"/>
  <c r="Q50" i="32"/>
  <c r="P49" i="32"/>
  <c r="Q49" i="32"/>
  <c r="P48" i="32"/>
  <c r="Q48" i="32"/>
  <c r="P47" i="32"/>
  <c r="Q47" i="32"/>
  <c r="P46" i="32"/>
  <c r="Q46" i="32"/>
  <c r="P45" i="32"/>
  <c r="Q45" i="32"/>
  <c r="P44" i="32"/>
  <c r="Q44" i="32"/>
  <c r="P43" i="32"/>
  <c r="Q43" i="32"/>
  <c r="P42" i="32"/>
  <c r="Q42" i="32"/>
  <c r="P41" i="32"/>
  <c r="Q41" i="32"/>
  <c r="P40" i="32"/>
  <c r="Q40" i="32"/>
  <c r="P39" i="32"/>
  <c r="Q39" i="32"/>
  <c r="P38" i="32"/>
  <c r="Q38" i="32"/>
  <c r="P37" i="32"/>
  <c r="Q37" i="32"/>
  <c r="P36" i="32"/>
  <c r="Q36" i="32"/>
  <c r="P35" i="32"/>
  <c r="Q35" i="32"/>
  <c r="P34" i="32"/>
  <c r="Q34" i="32"/>
  <c r="P33" i="32"/>
  <c r="Q33" i="32"/>
  <c r="P32" i="32"/>
  <c r="Q32" i="32"/>
  <c r="P31" i="32"/>
  <c r="Q31" i="32"/>
  <c r="P30" i="32"/>
  <c r="Q30" i="32"/>
  <c r="P29" i="32"/>
  <c r="Q29" i="32"/>
  <c r="P28" i="32"/>
  <c r="Q28" i="32"/>
  <c r="P27" i="32"/>
  <c r="Q27" i="32"/>
  <c r="P26" i="32"/>
  <c r="Q26" i="32"/>
  <c r="P25" i="32"/>
  <c r="Q25" i="32"/>
  <c r="P24" i="32"/>
  <c r="Q24" i="32"/>
  <c r="P23" i="32"/>
  <c r="Q23" i="32"/>
  <c r="P22" i="32"/>
  <c r="Q22" i="32"/>
  <c r="P21" i="32"/>
  <c r="Q21" i="32"/>
  <c r="P20" i="32"/>
  <c r="Q20" i="32"/>
  <c r="P19" i="32"/>
  <c r="Q19" i="32"/>
  <c r="P18" i="32"/>
  <c r="Q18" i="32"/>
  <c r="P17" i="32"/>
  <c r="Q17" i="32"/>
  <c r="P16" i="32"/>
  <c r="Q16" i="32"/>
  <c r="P15" i="32"/>
  <c r="Q15" i="32"/>
  <c r="P14" i="32"/>
  <c r="Q14" i="32"/>
  <c r="P13" i="32"/>
  <c r="Q13" i="32"/>
  <c r="P12" i="32"/>
  <c r="Q12" i="32"/>
  <c r="P11" i="32"/>
  <c r="Q11" i="32"/>
  <c r="P10" i="32"/>
  <c r="Q10" i="32"/>
  <c r="P9" i="32"/>
  <c r="Q9" i="32"/>
  <c r="U2" i="32"/>
  <c r="V2" i="32"/>
  <c r="S2" i="32"/>
  <c r="T2" i="32"/>
  <c r="Q2" i="32"/>
  <c r="R2" i="32"/>
  <c r="O8" i="32"/>
  <c r="P8" i="32"/>
  <c r="O7" i="32"/>
  <c r="P7" i="32"/>
  <c r="O6" i="32"/>
  <c r="P6" i="32"/>
  <c r="O5" i="32"/>
  <c r="P5" i="32"/>
  <c r="O4" i="32"/>
  <c r="P4" i="32"/>
  <c r="O3" i="32"/>
  <c r="P3" i="32"/>
  <c r="O201" i="32"/>
  <c r="N201" i="32"/>
  <c r="N200" i="32"/>
  <c r="O200" i="32"/>
  <c r="N199" i="32"/>
  <c r="O199" i="32"/>
  <c r="N198" i="32"/>
  <c r="O198" i="32"/>
  <c r="N197" i="32"/>
  <c r="O197" i="32"/>
  <c r="N196" i="32"/>
  <c r="O196" i="32"/>
  <c r="N195" i="32"/>
  <c r="O195" i="32"/>
  <c r="N194" i="32"/>
  <c r="O194" i="32"/>
  <c r="N193" i="32"/>
  <c r="O193" i="32"/>
  <c r="N192" i="32"/>
  <c r="O192" i="32"/>
  <c r="N191" i="32"/>
  <c r="O191" i="32"/>
  <c r="N190" i="32"/>
  <c r="O190" i="32"/>
  <c r="N189" i="32"/>
  <c r="O189" i="32"/>
  <c r="N188" i="32"/>
  <c r="O188" i="32"/>
  <c r="N187" i="32"/>
  <c r="O187" i="32"/>
  <c r="N186" i="32"/>
  <c r="O186" i="32"/>
  <c r="N185" i="32"/>
  <c r="O185" i="32"/>
  <c r="N184" i="32"/>
  <c r="O184" i="32"/>
  <c r="N183" i="32"/>
  <c r="O183" i="32"/>
  <c r="N182" i="32"/>
  <c r="O182" i="32"/>
  <c r="N181" i="32"/>
  <c r="O181" i="32"/>
  <c r="N180" i="32"/>
  <c r="O180" i="32"/>
  <c r="N179" i="32"/>
  <c r="O179" i="32"/>
  <c r="N178" i="32"/>
  <c r="O178" i="32"/>
  <c r="N177" i="32"/>
  <c r="O177" i="32"/>
  <c r="N176" i="32"/>
  <c r="O176" i="32"/>
  <c r="N175" i="32"/>
  <c r="O175" i="32"/>
  <c r="N174" i="32"/>
  <c r="O174" i="32"/>
  <c r="N173" i="32"/>
  <c r="O173" i="32"/>
  <c r="N172" i="32"/>
  <c r="O172" i="32"/>
  <c r="N171" i="32"/>
  <c r="O171" i="32"/>
  <c r="N170" i="32"/>
  <c r="O170" i="32"/>
  <c r="N169" i="32"/>
  <c r="O169" i="32"/>
  <c r="N168" i="32"/>
  <c r="O168" i="32"/>
  <c r="N167" i="32"/>
  <c r="O167" i="32"/>
  <c r="N166" i="32"/>
  <c r="O166" i="32"/>
  <c r="N165" i="32"/>
  <c r="O165" i="32"/>
  <c r="N164" i="32"/>
  <c r="O164" i="32"/>
  <c r="N163" i="32"/>
  <c r="O163" i="32"/>
  <c r="N162" i="32"/>
  <c r="O162" i="32"/>
  <c r="N161" i="32"/>
  <c r="O161" i="32"/>
  <c r="N160" i="32"/>
  <c r="O160" i="32"/>
  <c r="N159" i="32"/>
  <c r="O159" i="32"/>
  <c r="N158" i="32"/>
  <c r="O158" i="32"/>
  <c r="N157" i="32"/>
  <c r="O157" i="32"/>
  <c r="N156" i="32"/>
  <c r="O156" i="32"/>
  <c r="N155" i="32"/>
  <c r="O155" i="32"/>
  <c r="N154" i="32"/>
  <c r="O154" i="32"/>
  <c r="N153" i="32"/>
  <c r="O153" i="32"/>
  <c r="N152" i="32"/>
  <c r="O152" i="32"/>
  <c r="N151" i="32"/>
  <c r="O151" i="32"/>
  <c r="N150" i="32"/>
  <c r="O150" i="32"/>
  <c r="N149" i="32"/>
  <c r="O149" i="32"/>
  <c r="N148" i="32"/>
  <c r="O148" i="32"/>
  <c r="N147" i="32"/>
  <c r="O147" i="32"/>
  <c r="N146" i="32"/>
  <c r="O146" i="32"/>
  <c r="N145" i="32"/>
  <c r="O145" i="32"/>
  <c r="N144" i="32"/>
  <c r="O144" i="32"/>
  <c r="N143" i="32"/>
  <c r="O143" i="32"/>
  <c r="N142" i="32"/>
  <c r="O142" i="32"/>
  <c r="N141" i="32"/>
  <c r="O141" i="32"/>
  <c r="N140" i="32"/>
  <c r="O140" i="32"/>
  <c r="N139" i="32"/>
  <c r="O139" i="32"/>
  <c r="N138" i="32"/>
  <c r="O138" i="32"/>
  <c r="N137" i="32"/>
  <c r="O137" i="32"/>
  <c r="N136" i="32"/>
  <c r="O136" i="32"/>
  <c r="N135" i="32"/>
  <c r="O135" i="32"/>
  <c r="N134" i="32"/>
  <c r="O134" i="32"/>
  <c r="N133" i="32"/>
  <c r="O133" i="32"/>
  <c r="N132" i="32"/>
  <c r="O132" i="32"/>
  <c r="N131" i="32"/>
  <c r="O131" i="32"/>
  <c r="N130" i="32"/>
  <c r="O130" i="32"/>
  <c r="N129" i="32"/>
  <c r="O129" i="32"/>
  <c r="N128" i="32"/>
  <c r="O128" i="32"/>
  <c r="N127" i="32"/>
  <c r="O127" i="32"/>
  <c r="N126" i="32"/>
  <c r="O126" i="32"/>
  <c r="N125" i="32"/>
  <c r="O125" i="32"/>
  <c r="N124" i="32"/>
  <c r="O124" i="32"/>
  <c r="N123" i="32"/>
  <c r="O123" i="32"/>
  <c r="N122" i="32"/>
  <c r="O122" i="32"/>
  <c r="N121" i="32"/>
  <c r="O121" i="32"/>
  <c r="N120" i="32"/>
  <c r="O120" i="32"/>
  <c r="N119" i="32"/>
  <c r="O119" i="32"/>
  <c r="N118" i="32"/>
  <c r="O118" i="32"/>
  <c r="N117" i="32"/>
  <c r="O117" i="32"/>
  <c r="N116" i="32"/>
  <c r="O116" i="32"/>
  <c r="N115" i="32"/>
  <c r="O115" i="32"/>
  <c r="N114" i="32"/>
  <c r="O114" i="32"/>
  <c r="N113" i="32"/>
  <c r="O113" i="32"/>
  <c r="N112" i="32"/>
  <c r="O112" i="32"/>
  <c r="N111" i="32"/>
  <c r="O111" i="32"/>
  <c r="N110" i="32"/>
  <c r="O110" i="32"/>
  <c r="N109" i="32"/>
  <c r="O109" i="32"/>
  <c r="N108" i="32"/>
  <c r="O108" i="32"/>
  <c r="N107" i="32"/>
  <c r="O107" i="32"/>
  <c r="N106" i="32"/>
  <c r="O106" i="32"/>
  <c r="N105" i="32"/>
  <c r="O105" i="32"/>
  <c r="N104" i="32"/>
  <c r="O104" i="32"/>
  <c r="N103" i="32"/>
  <c r="O103" i="32"/>
  <c r="N102" i="32"/>
  <c r="O102" i="32"/>
  <c r="N101" i="32"/>
  <c r="O101" i="32"/>
  <c r="N100" i="32"/>
  <c r="O100" i="32"/>
  <c r="N99" i="32"/>
  <c r="O99" i="32"/>
  <c r="N98" i="32"/>
  <c r="O98" i="32"/>
  <c r="N97" i="32"/>
  <c r="O97" i="32"/>
  <c r="N96" i="32"/>
  <c r="O96" i="32"/>
  <c r="N95" i="32"/>
  <c r="O95" i="32"/>
  <c r="N94" i="32"/>
  <c r="O94" i="32"/>
  <c r="N93" i="32"/>
  <c r="O93" i="32"/>
  <c r="N92" i="32"/>
  <c r="O92" i="32"/>
  <c r="N91" i="32"/>
  <c r="O91" i="32"/>
  <c r="N90" i="32"/>
  <c r="O90" i="32"/>
  <c r="N89" i="32"/>
  <c r="O89" i="32"/>
  <c r="N88" i="32"/>
  <c r="O88" i="32"/>
  <c r="N87" i="32"/>
  <c r="O87" i="32"/>
  <c r="N86" i="32"/>
  <c r="O86" i="32"/>
  <c r="N85" i="32"/>
  <c r="O85" i="32"/>
  <c r="N84" i="32"/>
  <c r="O84" i="32"/>
  <c r="N83" i="32"/>
  <c r="O83" i="32"/>
  <c r="N82" i="32"/>
  <c r="O82" i="32"/>
  <c r="N81" i="32"/>
  <c r="O81" i="32"/>
  <c r="N80" i="32"/>
  <c r="O80" i="32"/>
  <c r="N79" i="32"/>
  <c r="O79" i="32"/>
  <c r="N78" i="32"/>
  <c r="O78" i="32"/>
  <c r="N77" i="32"/>
  <c r="O77" i="32"/>
  <c r="N76" i="32"/>
  <c r="O76" i="32"/>
  <c r="N75" i="32"/>
  <c r="O75" i="32"/>
  <c r="N74" i="32"/>
  <c r="O74" i="32"/>
  <c r="N73" i="32"/>
  <c r="O73" i="32"/>
  <c r="N72" i="32"/>
  <c r="O72" i="32"/>
  <c r="N71" i="32"/>
  <c r="O71" i="32"/>
  <c r="N70" i="32"/>
  <c r="O70" i="32"/>
  <c r="N69" i="32"/>
  <c r="O69" i="32"/>
  <c r="N68" i="32"/>
  <c r="O68" i="32"/>
  <c r="N67" i="32"/>
  <c r="O67" i="32"/>
  <c r="N66" i="32"/>
  <c r="O66" i="32"/>
  <c r="N65" i="32"/>
  <c r="O65" i="32"/>
  <c r="N64" i="32"/>
  <c r="O64" i="32"/>
  <c r="N63" i="32"/>
  <c r="O63" i="32"/>
  <c r="N62" i="32"/>
  <c r="O62" i="32"/>
  <c r="N61" i="32"/>
  <c r="O61" i="32"/>
  <c r="N60" i="32"/>
  <c r="O60" i="32"/>
  <c r="N59" i="32"/>
  <c r="O59" i="32"/>
  <c r="N58" i="32"/>
  <c r="O58" i="32"/>
  <c r="N57" i="32"/>
  <c r="O57" i="32"/>
  <c r="N56" i="32"/>
  <c r="O56" i="32"/>
  <c r="N55" i="32"/>
  <c r="O55" i="32"/>
  <c r="N54" i="32"/>
  <c r="O54" i="32"/>
  <c r="N53" i="32"/>
  <c r="O53" i="32"/>
  <c r="N52" i="32"/>
  <c r="O52" i="32"/>
  <c r="N51" i="32"/>
  <c r="O51" i="32"/>
  <c r="N50" i="32"/>
  <c r="O50" i="32"/>
  <c r="N49" i="32"/>
  <c r="O49" i="32"/>
  <c r="N48" i="32"/>
  <c r="O48" i="32"/>
  <c r="N47" i="32"/>
  <c r="O47" i="32"/>
  <c r="N46" i="32"/>
  <c r="O46" i="32"/>
  <c r="N45" i="32"/>
  <c r="O45" i="32"/>
  <c r="N44" i="32"/>
  <c r="O44" i="32"/>
  <c r="N43" i="32"/>
  <c r="O43" i="32"/>
  <c r="N42" i="32"/>
  <c r="O42" i="32"/>
  <c r="N41" i="32"/>
  <c r="O41" i="32"/>
  <c r="N40" i="32"/>
  <c r="O40" i="32"/>
  <c r="N39" i="32"/>
  <c r="O39" i="32"/>
  <c r="N38" i="32"/>
  <c r="O38" i="32"/>
  <c r="N37" i="32"/>
  <c r="O37" i="32"/>
  <c r="N36" i="32"/>
  <c r="O36" i="32"/>
  <c r="N35" i="32"/>
  <c r="O35" i="32"/>
  <c r="N34" i="32"/>
  <c r="O34" i="32"/>
  <c r="N33" i="32"/>
  <c r="O33" i="32"/>
  <c r="N32" i="32"/>
  <c r="O32" i="32"/>
  <c r="N31" i="32"/>
  <c r="O31" i="32"/>
  <c r="N30" i="32"/>
  <c r="O30" i="32"/>
  <c r="N29" i="32"/>
  <c r="O29" i="32"/>
  <c r="N28" i="32"/>
  <c r="O28" i="32"/>
  <c r="N27" i="32"/>
  <c r="O27" i="32"/>
  <c r="N26" i="32"/>
  <c r="O26" i="32"/>
  <c r="N25" i="32"/>
  <c r="O25" i="32"/>
  <c r="N24" i="32"/>
  <c r="O24" i="32"/>
  <c r="N23" i="32"/>
  <c r="O23" i="32"/>
  <c r="N22" i="32"/>
  <c r="O22" i="32"/>
  <c r="N21" i="32"/>
  <c r="O21" i="32"/>
  <c r="N20" i="32"/>
  <c r="O20" i="32"/>
  <c r="N19" i="32"/>
  <c r="O19" i="32"/>
  <c r="N18" i="32"/>
  <c r="O18" i="32"/>
  <c r="N17" i="32"/>
  <c r="O17" i="32"/>
  <c r="N16" i="32"/>
  <c r="O16" i="32"/>
  <c r="N15" i="32"/>
  <c r="O15" i="32"/>
  <c r="N14" i="32"/>
  <c r="O14" i="32"/>
  <c r="N13" i="32"/>
  <c r="O13" i="32"/>
  <c r="N12" i="32"/>
  <c r="O12" i="32"/>
  <c r="N11" i="32"/>
  <c r="O11" i="32"/>
  <c r="N10" i="32"/>
  <c r="O10" i="32"/>
  <c r="N9" i="32"/>
  <c r="O9" i="32"/>
  <c r="M8" i="32"/>
  <c r="N8" i="32"/>
  <c r="M7" i="32"/>
  <c r="N7" i="32"/>
  <c r="M6" i="32"/>
  <c r="N6" i="32"/>
  <c r="M5" i="32"/>
  <c r="N5" i="32"/>
  <c r="M4" i="32"/>
  <c r="N4" i="32"/>
  <c r="M3" i="32"/>
  <c r="N3" i="32"/>
  <c r="O2" i="32"/>
  <c r="P2" i="32"/>
  <c r="N2" i="32"/>
  <c r="M2" i="32"/>
  <c r="L201" i="32"/>
  <c r="M201" i="32"/>
  <c r="L200" i="32"/>
  <c r="M200" i="32"/>
  <c r="L199" i="32"/>
  <c r="M199" i="32"/>
  <c r="L198" i="32"/>
  <c r="M198" i="32"/>
  <c r="L197" i="32"/>
  <c r="M197" i="32"/>
  <c r="L196" i="32"/>
  <c r="M196" i="32"/>
  <c r="L195" i="32"/>
  <c r="M195" i="32"/>
  <c r="L194" i="32"/>
  <c r="M194" i="32"/>
  <c r="L193" i="32"/>
  <c r="M193" i="32"/>
  <c r="L192" i="32"/>
  <c r="M192" i="32"/>
  <c r="L191" i="32"/>
  <c r="M191" i="32"/>
  <c r="L190" i="32"/>
  <c r="M190" i="32"/>
  <c r="L189" i="32"/>
  <c r="M189" i="32"/>
  <c r="L188" i="32"/>
  <c r="M188" i="32"/>
  <c r="L187" i="32"/>
  <c r="M187" i="32"/>
  <c r="L186" i="32"/>
  <c r="M186" i="32"/>
  <c r="L185" i="32"/>
  <c r="M185" i="32"/>
  <c r="L184" i="32"/>
  <c r="M184" i="32"/>
  <c r="L183" i="32"/>
  <c r="M183" i="32"/>
  <c r="L182" i="32"/>
  <c r="M182" i="32"/>
  <c r="L181" i="32"/>
  <c r="M181" i="32"/>
  <c r="L180" i="32"/>
  <c r="M180" i="32"/>
  <c r="L179" i="32"/>
  <c r="M179" i="32"/>
  <c r="L178" i="32"/>
  <c r="M178" i="32"/>
  <c r="L177" i="32"/>
  <c r="M177" i="32"/>
  <c r="L176" i="32"/>
  <c r="M176" i="32"/>
  <c r="L175" i="32"/>
  <c r="M175" i="32"/>
  <c r="L174" i="32"/>
  <c r="M174" i="32"/>
  <c r="L173" i="32"/>
  <c r="M173" i="32"/>
  <c r="L172" i="32"/>
  <c r="M172" i="32"/>
  <c r="L171" i="32"/>
  <c r="M171" i="32"/>
  <c r="L170" i="32"/>
  <c r="M170" i="32"/>
  <c r="L169" i="32"/>
  <c r="M169" i="32"/>
  <c r="L168" i="32"/>
  <c r="M168" i="32"/>
  <c r="L167" i="32"/>
  <c r="M167" i="32"/>
  <c r="L166" i="32"/>
  <c r="M166" i="32"/>
  <c r="L165" i="32"/>
  <c r="M165" i="32"/>
  <c r="L164" i="32"/>
  <c r="M164" i="32"/>
  <c r="L163" i="32"/>
  <c r="M163" i="32"/>
  <c r="L162" i="32"/>
  <c r="M162" i="32"/>
  <c r="L161" i="32"/>
  <c r="M161" i="32"/>
  <c r="L160" i="32"/>
  <c r="M160" i="32"/>
  <c r="L159" i="32"/>
  <c r="M159" i="32"/>
  <c r="L158" i="32"/>
  <c r="M158" i="32"/>
  <c r="L157" i="32"/>
  <c r="M157" i="32"/>
  <c r="L156" i="32"/>
  <c r="M156" i="32"/>
  <c r="L155" i="32"/>
  <c r="M155" i="32"/>
  <c r="L154" i="32"/>
  <c r="M154" i="32"/>
  <c r="L153" i="32"/>
  <c r="M153" i="32"/>
  <c r="L152" i="32"/>
  <c r="M152" i="32"/>
  <c r="L151" i="32"/>
  <c r="M151" i="32"/>
  <c r="L150" i="32"/>
  <c r="M150" i="32"/>
  <c r="L149" i="32"/>
  <c r="M149" i="32"/>
  <c r="L148" i="32"/>
  <c r="M148" i="32"/>
  <c r="L147" i="32"/>
  <c r="M147" i="32"/>
  <c r="L146" i="32"/>
  <c r="M146" i="32"/>
  <c r="L145" i="32"/>
  <c r="M145" i="32"/>
  <c r="L144" i="32"/>
  <c r="M144" i="32"/>
  <c r="L143" i="32"/>
  <c r="M143" i="32"/>
  <c r="L142" i="32"/>
  <c r="M142" i="32"/>
  <c r="L141" i="32"/>
  <c r="M141" i="32"/>
  <c r="L140" i="32"/>
  <c r="M140" i="32"/>
  <c r="L139" i="32"/>
  <c r="M139" i="32"/>
  <c r="L138" i="32"/>
  <c r="M138" i="32"/>
  <c r="L137" i="32"/>
  <c r="M137" i="32"/>
  <c r="L136" i="32"/>
  <c r="M136" i="32"/>
  <c r="L135" i="32"/>
  <c r="M135" i="32"/>
  <c r="L134" i="32"/>
  <c r="M134" i="32"/>
  <c r="L133" i="32"/>
  <c r="M133" i="32"/>
  <c r="L132" i="32"/>
  <c r="M132" i="32"/>
  <c r="L131" i="32"/>
  <c r="M131" i="32"/>
  <c r="L130" i="32"/>
  <c r="M130" i="32"/>
  <c r="L129" i="32"/>
  <c r="M129" i="32"/>
  <c r="L128" i="32"/>
  <c r="M128" i="32"/>
  <c r="L127" i="32"/>
  <c r="M127" i="32"/>
  <c r="L126" i="32"/>
  <c r="M126" i="32"/>
  <c r="L125" i="32"/>
  <c r="M125" i="32"/>
  <c r="L124" i="32"/>
  <c r="M124" i="32"/>
  <c r="L123" i="32"/>
  <c r="M123" i="32"/>
  <c r="L122" i="32"/>
  <c r="M122" i="32"/>
  <c r="L121" i="32"/>
  <c r="M121" i="32"/>
  <c r="L120" i="32"/>
  <c r="M120" i="32"/>
  <c r="L119" i="32"/>
  <c r="M119" i="32"/>
  <c r="L118" i="32"/>
  <c r="M118" i="32"/>
  <c r="L117" i="32"/>
  <c r="M117" i="32"/>
  <c r="L116" i="32"/>
  <c r="M116" i="32"/>
  <c r="L115" i="32"/>
  <c r="M115" i="32"/>
  <c r="L114" i="32"/>
  <c r="M114" i="32"/>
  <c r="L113" i="32"/>
  <c r="M113" i="32"/>
  <c r="L112" i="32"/>
  <c r="M112" i="32"/>
  <c r="L111" i="32"/>
  <c r="M111" i="32"/>
  <c r="L110" i="32"/>
  <c r="M110" i="32"/>
  <c r="L109" i="32"/>
  <c r="M109" i="32"/>
  <c r="L108" i="32"/>
  <c r="M108" i="32"/>
  <c r="L107" i="32"/>
  <c r="M107" i="32"/>
  <c r="L106" i="32"/>
  <c r="M106" i="32"/>
  <c r="L105" i="32"/>
  <c r="M105" i="32"/>
  <c r="L104" i="32"/>
  <c r="M104" i="32"/>
  <c r="L103" i="32"/>
  <c r="M103" i="32"/>
  <c r="L102" i="32"/>
  <c r="M102" i="32"/>
  <c r="L101" i="32"/>
  <c r="M101" i="32"/>
  <c r="L100" i="32"/>
  <c r="M100" i="32"/>
  <c r="L99" i="32"/>
  <c r="M99" i="32"/>
  <c r="L98" i="32"/>
  <c r="M98" i="32"/>
  <c r="L97" i="32"/>
  <c r="M97" i="32"/>
  <c r="L96" i="32"/>
  <c r="M96" i="32"/>
  <c r="L95" i="32"/>
  <c r="M95" i="32"/>
  <c r="L94" i="32"/>
  <c r="M94" i="32"/>
  <c r="L93" i="32"/>
  <c r="M93" i="32"/>
  <c r="L92" i="32"/>
  <c r="M92" i="32"/>
  <c r="L91" i="32"/>
  <c r="M91" i="32"/>
  <c r="L90" i="32"/>
  <c r="M90" i="32"/>
  <c r="L89" i="32"/>
  <c r="M89" i="32"/>
  <c r="L88" i="32"/>
  <c r="M88" i="32"/>
  <c r="L87" i="32"/>
  <c r="M87" i="32"/>
  <c r="L86" i="32"/>
  <c r="M86" i="32"/>
  <c r="L85" i="32"/>
  <c r="M85" i="32"/>
  <c r="L84" i="32"/>
  <c r="M84" i="32"/>
  <c r="L83" i="32"/>
  <c r="M83" i="32"/>
  <c r="L82" i="32"/>
  <c r="M82" i="32"/>
  <c r="L81" i="32"/>
  <c r="M81" i="32"/>
  <c r="L80" i="32"/>
  <c r="M80" i="32"/>
  <c r="L79" i="32"/>
  <c r="M79" i="32"/>
  <c r="L78" i="32"/>
  <c r="M78" i="32"/>
  <c r="L77" i="32"/>
  <c r="M77" i="32"/>
  <c r="L76" i="32"/>
  <c r="M76" i="32"/>
  <c r="L75" i="32"/>
  <c r="M75" i="32"/>
  <c r="L74" i="32"/>
  <c r="M74" i="32"/>
  <c r="L73" i="32"/>
  <c r="M73" i="32"/>
  <c r="L72" i="32"/>
  <c r="M72" i="32"/>
  <c r="L71" i="32"/>
  <c r="M71" i="32"/>
  <c r="L70" i="32"/>
  <c r="M70" i="32"/>
  <c r="L69" i="32"/>
  <c r="M69" i="32"/>
  <c r="L68" i="32"/>
  <c r="M68" i="32"/>
  <c r="L67" i="32"/>
  <c r="M67" i="32"/>
  <c r="L66" i="32"/>
  <c r="M66" i="32"/>
  <c r="L65" i="32"/>
  <c r="M65" i="32"/>
  <c r="L64" i="32"/>
  <c r="M64" i="32"/>
  <c r="L63" i="32"/>
  <c r="M63" i="32"/>
  <c r="L62" i="32"/>
  <c r="M62" i="32"/>
  <c r="L61" i="32"/>
  <c r="M61" i="32"/>
  <c r="L60" i="32"/>
  <c r="M60" i="32"/>
  <c r="L59" i="32"/>
  <c r="M59" i="32"/>
  <c r="L58" i="32"/>
  <c r="M58" i="32"/>
  <c r="L57" i="32"/>
  <c r="M57" i="32"/>
  <c r="L56" i="32"/>
  <c r="M56" i="32"/>
  <c r="L55" i="32"/>
  <c r="M55" i="32"/>
  <c r="L54" i="32"/>
  <c r="M54" i="32"/>
  <c r="L53" i="32"/>
  <c r="M53" i="32"/>
  <c r="L52" i="32"/>
  <c r="M52" i="32"/>
  <c r="L51" i="32"/>
  <c r="M51" i="32"/>
  <c r="L50" i="32"/>
  <c r="M50" i="32"/>
  <c r="L49" i="32"/>
  <c r="M49" i="32"/>
  <c r="L48" i="32"/>
  <c r="M48" i="32"/>
  <c r="L47" i="32"/>
  <c r="M47" i="32"/>
  <c r="L46" i="32"/>
  <c r="M46" i="32"/>
  <c r="L45" i="32"/>
  <c r="M45" i="32"/>
  <c r="L44" i="32"/>
  <c r="M44" i="32"/>
  <c r="L43" i="32"/>
  <c r="M43" i="32"/>
  <c r="L42" i="32"/>
  <c r="M42" i="32"/>
  <c r="L41" i="32"/>
  <c r="M41" i="32"/>
  <c r="L40" i="32"/>
  <c r="M40" i="32"/>
  <c r="L39" i="32"/>
  <c r="M39" i="32"/>
  <c r="L38" i="32"/>
  <c r="M38" i="32"/>
  <c r="L37" i="32"/>
  <c r="M37" i="32"/>
  <c r="L36" i="32"/>
  <c r="M36" i="32"/>
  <c r="L35" i="32"/>
  <c r="M35" i="32"/>
  <c r="L34" i="32"/>
  <c r="M34" i="32"/>
  <c r="L33" i="32"/>
  <c r="M33" i="32"/>
  <c r="L32" i="32"/>
  <c r="M32" i="32"/>
  <c r="L31" i="32"/>
  <c r="M31" i="32"/>
  <c r="L30" i="32"/>
  <c r="M30" i="32"/>
  <c r="L29" i="32"/>
  <c r="M29" i="32"/>
  <c r="L28" i="32"/>
  <c r="M28" i="32"/>
  <c r="L27" i="32"/>
  <c r="M27" i="32"/>
  <c r="L26" i="32"/>
  <c r="M26" i="32"/>
  <c r="L25" i="32"/>
  <c r="M25" i="32"/>
  <c r="L24" i="32"/>
  <c r="M24" i="32"/>
  <c r="L23" i="32"/>
  <c r="M23" i="32"/>
  <c r="L22" i="32"/>
  <c r="M22" i="32"/>
  <c r="L21" i="32"/>
  <c r="M21" i="32"/>
  <c r="L20" i="32"/>
  <c r="M20" i="32"/>
  <c r="L19" i="32"/>
  <c r="M19" i="32"/>
  <c r="L18" i="32"/>
  <c r="M18" i="32"/>
  <c r="L17" i="32"/>
  <c r="M17" i="32"/>
  <c r="L16" i="32"/>
  <c r="M16" i="32"/>
  <c r="L15" i="32"/>
  <c r="M15" i="32"/>
  <c r="L14" i="32"/>
  <c r="M14" i="32"/>
  <c r="L13" i="32"/>
  <c r="M13" i="32"/>
  <c r="L12" i="32"/>
  <c r="M12" i="32"/>
  <c r="L11" i="32"/>
  <c r="M11" i="32"/>
  <c r="L10" i="32"/>
  <c r="M10" i="32"/>
  <c r="L9" i="32"/>
  <c r="M9" i="32"/>
  <c r="L2" i="32"/>
  <c r="K8" i="32"/>
  <c r="L8" i="32"/>
  <c r="K7" i="32"/>
  <c r="L7" i="32"/>
  <c r="K6" i="32"/>
  <c r="L6" i="32"/>
  <c r="K5" i="32"/>
  <c r="L5" i="32"/>
  <c r="K4" i="32"/>
  <c r="L4" i="32"/>
  <c r="K3" i="32"/>
  <c r="L3" i="32"/>
  <c r="K2" i="32"/>
  <c r="J201" i="32"/>
  <c r="K201" i="32"/>
  <c r="J200" i="32"/>
  <c r="K200" i="32"/>
  <c r="J199" i="32"/>
  <c r="K199" i="32"/>
  <c r="J198" i="32"/>
  <c r="K198" i="32"/>
  <c r="J197" i="32"/>
  <c r="K197" i="32"/>
  <c r="J196" i="32"/>
  <c r="K196" i="32"/>
  <c r="J195" i="32"/>
  <c r="K195" i="32"/>
  <c r="J194" i="32"/>
  <c r="K194" i="32"/>
  <c r="J193" i="32"/>
  <c r="K193" i="32"/>
  <c r="J192" i="32"/>
  <c r="K192" i="32"/>
  <c r="J191" i="32"/>
  <c r="K191" i="32"/>
  <c r="J190" i="32"/>
  <c r="K190" i="32"/>
  <c r="J189" i="32"/>
  <c r="K189" i="32"/>
  <c r="J188" i="32"/>
  <c r="K188" i="32"/>
  <c r="J187" i="32"/>
  <c r="K187" i="32"/>
  <c r="J186" i="32"/>
  <c r="K186" i="32"/>
  <c r="J185" i="32"/>
  <c r="K185" i="32"/>
  <c r="J184" i="32"/>
  <c r="K184" i="32"/>
  <c r="J183" i="32"/>
  <c r="K183" i="32"/>
  <c r="J182" i="32"/>
  <c r="K182" i="32"/>
  <c r="J181" i="32"/>
  <c r="K181" i="32"/>
  <c r="J180" i="32"/>
  <c r="K180" i="32"/>
  <c r="J179" i="32"/>
  <c r="K179" i="32"/>
  <c r="J178" i="32"/>
  <c r="K178" i="32"/>
  <c r="J177" i="32"/>
  <c r="K177" i="32"/>
  <c r="J176" i="32"/>
  <c r="K176" i="32"/>
  <c r="J175" i="32"/>
  <c r="K175" i="32"/>
  <c r="J174" i="32"/>
  <c r="K174" i="32"/>
  <c r="J173" i="32"/>
  <c r="K173" i="32"/>
  <c r="J172" i="32"/>
  <c r="K172" i="32"/>
  <c r="J171" i="32"/>
  <c r="K171" i="32"/>
  <c r="J170" i="32"/>
  <c r="K170" i="32"/>
  <c r="J169" i="32"/>
  <c r="K169" i="32"/>
  <c r="J168" i="32"/>
  <c r="K168" i="32"/>
  <c r="J167" i="32"/>
  <c r="K167" i="32"/>
  <c r="J166" i="32"/>
  <c r="K166" i="32"/>
  <c r="J165" i="32"/>
  <c r="K165" i="32"/>
  <c r="J164" i="32"/>
  <c r="K164" i="32"/>
  <c r="J163" i="32"/>
  <c r="K163" i="32"/>
  <c r="J162" i="32"/>
  <c r="K162" i="32"/>
  <c r="J161" i="32"/>
  <c r="K161" i="32"/>
  <c r="J160" i="32"/>
  <c r="K160" i="32"/>
  <c r="J159" i="32"/>
  <c r="K159" i="32"/>
  <c r="J158" i="32"/>
  <c r="K158" i="32"/>
  <c r="J157" i="32"/>
  <c r="K157" i="32"/>
  <c r="J156" i="32"/>
  <c r="K156" i="32"/>
  <c r="J155" i="32"/>
  <c r="K155" i="32"/>
  <c r="J154" i="32"/>
  <c r="K154" i="32"/>
  <c r="J153" i="32"/>
  <c r="K153" i="32"/>
  <c r="J152" i="32"/>
  <c r="K152" i="32"/>
  <c r="J151" i="32"/>
  <c r="K151" i="32"/>
  <c r="J150" i="32"/>
  <c r="K150" i="32"/>
  <c r="J149" i="32"/>
  <c r="K149" i="32"/>
  <c r="J148" i="32"/>
  <c r="K148" i="32"/>
  <c r="J147" i="32"/>
  <c r="K147" i="32"/>
  <c r="J146" i="32"/>
  <c r="K146" i="32"/>
  <c r="J145" i="32"/>
  <c r="K145" i="32"/>
  <c r="J144" i="32"/>
  <c r="K144" i="32"/>
  <c r="J143" i="32"/>
  <c r="K143" i="32"/>
  <c r="J142" i="32"/>
  <c r="K142" i="32"/>
  <c r="J141" i="32"/>
  <c r="K141" i="32"/>
  <c r="J140" i="32"/>
  <c r="K140" i="32"/>
  <c r="J139" i="32"/>
  <c r="K139" i="32"/>
  <c r="J138" i="32"/>
  <c r="K138" i="32"/>
  <c r="J137" i="32"/>
  <c r="K137" i="32"/>
  <c r="J136" i="32"/>
  <c r="K136" i="32"/>
  <c r="J135" i="32"/>
  <c r="K135" i="32"/>
  <c r="J134" i="32"/>
  <c r="K134" i="32"/>
  <c r="J133" i="32"/>
  <c r="K133" i="32"/>
  <c r="J132" i="32"/>
  <c r="K132" i="32"/>
  <c r="J131" i="32"/>
  <c r="K131" i="32"/>
  <c r="J130" i="32"/>
  <c r="K130" i="32"/>
  <c r="J129" i="32"/>
  <c r="K129" i="32"/>
  <c r="J128" i="32"/>
  <c r="K128" i="32"/>
  <c r="J127" i="32"/>
  <c r="K127" i="32"/>
  <c r="J126" i="32"/>
  <c r="K126" i="32"/>
  <c r="J125" i="32"/>
  <c r="K125" i="32"/>
  <c r="J124" i="32"/>
  <c r="K124" i="32"/>
  <c r="J123" i="32"/>
  <c r="K123" i="32"/>
  <c r="J122" i="32"/>
  <c r="K122" i="32"/>
  <c r="J121" i="32"/>
  <c r="K121" i="32"/>
  <c r="J120" i="32"/>
  <c r="K120" i="32"/>
  <c r="J119" i="32"/>
  <c r="K119" i="32"/>
  <c r="J118" i="32"/>
  <c r="K118" i="32"/>
  <c r="J117" i="32"/>
  <c r="K117" i="32"/>
  <c r="J116" i="32"/>
  <c r="K116" i="32"/>
  <c r="J115" i="32"/>
  <c r="K115" i="32"/>
  <c r="J114" i="32"/>
  <c r="K114" i="32"/>
  <c r="J113" i="32"/>
  <c r="K113" i="32"/>
  <c r="J112" i="32"/>
  <c r="K112" i="32"/>
  <c r="J111" i="32"/>
  <c r="K111" i="32"/>
  <c r="J110" i="32"/>
  <c r="K110" i="32"/>
  <c r="J109" i="32"/>
  <c r="K109" i="32"/>
  <c r="J108" i="32"/>
  <c r="K108" i="32"/>
  <c r="J107" i="32"/>
  <c r="K107" i="32"/>
  <c r="J106" i="32"/>
  <c r="K106" i="32"/>
  <c r="J105" i="32"/>
  <c r="K105" i="32"/>
  <c r="J104" i="32"/>
  <c r="K104" i="32"/>
  <c r="J103" i="32"/>
  <c r="K103" i="32"/>
  <c r="J102" i="32"/>
  <c r="K102" i="32"/>
  <c r="J101" i="32"/>
  <c r="K101" i="32"/>
  <c r="J100" i="32"/>
  <c r="K100" i="32"/>
  <c r="J99" i="32"/>
  <c r="K99" i="32"/>
  <c r="J98" i="32"/>
  <c r="K98" i="32"/>
  <c r="J97" i="32"/>
  <c r="K97" i="32"/>
  <c r="J96" i="32"/>
  <c r="K96" i="32"/>
  <c r="J95" i="32"/>
  <c r="K95" i="32"/>
  <c r="J94" i="32"/>
  <c r="K94" i="32"/>
  <c r="J93" i="32"/>
  <c r="K93" i="32"/>
  <c r="J92" i="32"/>
  <c r="K92" i="32"/>
  <c r="J91" i="32"/>
  <c r="K91" i="32"/>
  <c r="J90" i="32"/>
  <c r="K90" i="32"/>
  <c r="J89" i="32"/>
  <c r="K89" i="32"/>
  <c r="J88" i="32"/>
  <c r="K88" i="32"/>
  <c r="J87" i="32"/>
  <c r="K87" i="32"/>
  <c r="J86" i="32"/>
  <c r="K86" i="32"/>
  <c r="J85" i="32"/>
  <c r="K85" i="32"/>
  <c r="J84" i="32"/>
  <c r="K84" i="32"/>
  <c r="J83" i="32"/>
  <c r="K83" i="32"/>
  <c r="J82" i="32"/>
  <c r="K82" i="32"/>
  <c r="J81" i="32"/>
  <c r="K81" i="32"/>
  <c r="J80" i="32"/>
  <c r="K80" i="32"/>
  <c r="J79" i="32"/>
  <c r="K79" i="32"/>
  <c r="J78" i="32"/>
  <c r="K78" i="32"/>
  <c r="J77" i="32"/>
  <c r="K77" i="32"/>
  <c r="J76" i="32"/>
  <c r="K76" i="32"/>
  <c r="J75" i="32"/>
  <c r="K75" i="32"/>
  <c r="J74" i="32"/>
  <c r="K74" i="32"/>
  <c r="J73" i="32"/>
  <c r="K73" i="32"/>
  <c r="J72" i="32"/>
  <c r="K72" i="32"/>
  <c r="J71" i="32"/>
  <c r="K71" i="32"/>
  <c r="J70" i="32"/>
  <c r="K70" i="32"/>
  <c r="J69" i="32"/>
  <c r="K69" i="32"/>
  <c r="J68" i="32"/>
  <c r="K68" i="32"/>
  <c r="J67" i="32"/>
  <c r="K67" i="32"/>
  <c r="J66" i="32"/>
  <c r="K66" i="32"/>
  <c r="J65" i="32"/>
  <c r="K65" i="32"/>
  <c r="J64" i="32"/>
  <c r="K64" i="32"/>
  <c r="J63" i="32"/>
  <c r="K63" i="32"/>
  <c r="J62" i="32"/>
  <c r="K62" i="32"/>
  <c r="J61" i="32"/>
  <c r="K61" i="32"/>
  <c r="J60" i="32"/>
  <c r="K60" i="32"/>
  <c r="J59" i="32"/>
  <c r="K59" i="32"/>
  <c r="J58" i="32"/>
  <c r="K58" i="32"/>
  <c r="J57" i="32"/>
  <c r="K57" i="32"/>
  <c r="J56" i="32"/>
  <c r="K56" i="32"/>
  <c r="J55" i="32"/>
  <c r="K55" i="32"/>
  <c r="J54" i="32"/>
  <c r="K54" i="32"/>
  <c r="J53" i="32"/>
  <c r="K53" i="32"/>
  <c r="J52" i="32"/>
  <c r="K52" i="32"/>
  <c r="J51" i="32"/>
  <c r="K51" i="32"/>
  <c r="J50" i="32"/>
  <c r="K50" i="32"/>
  <c r="J49" i="32"/>
  <c r="K49" i="32"/>
  <c r="J48" i="32"/>
  <c r="K48" i="32"/>
  <c r="J47" i="32"/>
  <c r="K47" i="32"/>
  <c r="J46" i="32"/>
  <c r="K46" i="32"/>
  <c r="J45" i="32"/>
  <c r="K45" i="32"/>
  <c r="J44" i="32"/>
  <c r="K44" i="32"/>
  <c r="J43" i="32"/>
  <c r="K43" i="32"/>
  <c r="J42" i="32"/>
  <c r="K42" i="32"/>
  <c r="J41" i="32"/>
  <c r="K41" i="32"/>
  <c r="J40" i="32"/>
  <c r="K40" i="32"/>
  <c r="J39" i="32"/>
  <c r="K39" i="32"/>
  <c r="J38" i="32"/>
  <c r="K38" i="32"/>
  <c r="J37" i="32"/>
  <c r="K37" i="32"/>
  <c r="J36" i="32"/>
  <c r="K36" i="32"/>
  <c r="J35" i="32"/>
  <c r="K35" i="32"/>
  <c r="J34" i="32"/>
  <c r="K34" i="32"/>
  <c r="J33" i="32"/>
  <c r="K33" i="32"/>
  <c r="J32" i="32"/>
  <c r="K32" i="32"/>
  <c r="J31" i="32"/>
  <c r="K31" i="32"/>
  <c r="J30" i="32"/>
  <c r="K30" i="32"/>
  <c r="J29" i="32"/>
  <c r="K29" i="32"/>
  <c r="J28" i="32"/>
  <c r="K28" i="32"/>
  <c r="J27" i="32"/>
  <c r="K27" i="32"/>
  <c r="J26" i="32"/>
  <c r="K26" i="32"/>
  <c r="J25" i="32"/>
  <c r="K25" i="32"/>
  <c r="J24" i="32"/>
  <c r="K24" i="32"/>
  <c r="J23" i="32"/>
  <c r="K23" i="32"/>
  <c r="J22" i="32"/>
  <c r="K22" i="32"/>
  <c r="J21" i="32"/>
  <c r="K21" i="32"/>
  <c r="J20" i="32"/>
  <c r="K20" i="32"/>
  <c r="J19" i="32"/>
  <c r="K19" i="32"/>
  <c r="J18" i="32"/>
  <c r="K18" i="32"/>
  <c r="J17" i="32"/>
  <c r="K17" i="32"/>
  <c r="J16" i="32"/>
  <c r="K16" i="32"/>
  <c r="J15" i="32"/>
  <c r="K15" i="32"/>
  <c r="J14" i="32"/>
  <c r="K14" i="32"/>
  <c r="J13" i="32"/>
  <c r="K13" i="32"/>
  <c r="J12" i="32"/>
  <c r="K12" i="32"/>
  <c r="J11" i="32"/>
  <c r="K11" i="32"/>
  <c r="J10" i="32"/>
  <c r="K10" i="32"/>
  <c r="J9" i="32"/>
  <c r="K9" i="32"/>
  <c r="J2" i="32"/>
  <c r="I8" i="32"/>
  <c r="J8" i="32"/>
  <c r="I7" i="32"/>
  <c r="J7" i="32"/>
  <c r="I6" i="32"/>
  <c r="J6" i="32"/>
  <c r="I5" i="32"/>
  <c r="J5" i="32"/>
  <c r="I4" i="32"/>
  <c r="J4" i="32"/>
  <c r="I3" i="32"/>
  <c r="J3" i="32"/>
  <c r="H201" i="32"/>
  <c r="I201" i="32"/>
  <c r="H200" i="32"/>
  <c r="I200" i="32"/>
  <c r="H199" i="32"/>
  <c r="I199" i="32"/>
  <c r="H198" i="32"/>
  <c r="I198" i="32"/>
  <c r="H197" i="32"/>
  <c r="I197" i="32"/>
  <c r="H196" i="32"/>
  <c r="I196" i="32"/>
  <c r="H195" i="32"/>
  <c r="I195" i="32"/>
  <c r="H194" i="32"/>
  <c r="I194" i="32"/>
  <c r="H193" i="32"/>
  <c r="I193" i="32"/>
  <c r="H192" i="32"/>
  <c r="I192" i="32"/>
  <c r="H191" i="32"/>
  <c r="I191" i="32"/>
  <c r="H190" i="32"/>
  <c r="I190" i="32"/>
  <c r="H189" i="32"/>
  <c r="I189" i="32"/>
  <c r="H188" i="32"/>
  <c r="I188" i="32"/>
  <c r="H187" i="32"/>
  <c r="I187" i="32"/>
  <c r="H186" i="32"/>
  <c r="I186" i="32"/>
  <c r="H185" i="32"/>
  <c r="I185" i="32"/>
  <c r="H184" i="32"/>
  <c r="I184" i="32"/>
  <c r="H183" i="32"/>
  <c r="I183" i="32"/>
  <c r="H182" i="32"/>
  <c r="I182" i="32"/>
  <c r="H181" i="32"/>
  <c r="I181" i="32"/>
  <c r="H180" i="32"/>
  <c r="I180" i="32"/>
  <c r="H179" i="32"/>
  <c r="I179" i="32"/>
  <c r="H178" i="32"/>
  <c r="I178" i="32"/>
  <c r="H177" i="32"/>
  <c r="I177" i="32"/>
  <c r="H176" i="32"/>
  <c r="I176" i="32"/>
  <c r="H175" i="32"/>
  <c r="I175" i="32"/>
  <c r="H174" i="32"/>
  <c r="I174" i="32"/>
  <c r="H173" i="32"/>
  <c r="I173" i="32"/>
  <c r="H172" i="32"/>
  <c r="I172" i="32"/>
  <c r="H171" i="32"/>
  <c r="I171" i="32"/>
  <c r="H170" i="32"/>
  <c r="I170" i="32"/>
  <c r="H169" i="32"/>
  <c r="I169" i="32"/>
  <c r="H168" i="32"/>
  <c r="I168" i="32"/>
  <c r="H167" i="32"/>
  <c r="I167" i="32"/>
  <c r="H166" i="32"/>
  <c r="I166" i="32"/>
  <c r="H165" i="32"/>
  <c r="I165" i="32"/>
  <c r="H164" i="32"/>
  <c r="I164" i="32"/>
  <c r="H163" i="32"/>
  <c r="I163" i="32"/>
  <c r="H162" i="32"/>
  <c r="I162" i="32"/>
  <c r="H161" i="32"/>
  <c r="I161" i="32"/>
  <c r="H160" i="32"/>
  <c r="I160" i="32"/>
  <c r="H159" i="32"/>
  <c r="I159" i="32"/>
  <c r="H158" i="32"/>
  <c r="I158" i="32"/>
  <c r="H157" i="32"/>
  <c r="I157" i="32"/>
  <c r="H156" i="32"/>
  <c r="I156" i="32"/>
  <c r="H155" i="32"/>
  <c r="I155" i="32"/>
  <c r="H154" i="32"/>
  <c r="I154" i="32"/>
  <c r="H153" i="32"/>
  <c r="I153" i="32"/>
  <c r="H152" i="32"/>
  <c r="I152" i="32"/>
  <c r="H151" i="32"/>
  <c r="I151" i="32"/>
  <c r="H150" i="32"/>
  <c r="I150" i="32"/>
  <c r="H149" i="32"/>
  <c r="I149" i="32"/>
  <c r="H148" i="32"/>
  <c r="I148" i="32"/>
  <c r="H147" i="32"/>
  <c r="I147" i="32"/>
  <c r="H146" i="32"/>
  <c r="I146" i="32"/>
  <c r="H145" i="32"/>
  <c r="I145" i="32"/>
  <c r="H144" i="32"/>
  <c r="I144" i="32"/>
  <c r="H143" i="32"/>
  <c r="I143" i="32"/>
  <c r="H142" i="32"/>
  <c r="I142" i="32"/>
  <c r="H141" i="32"/>
  <c r="I141" i="32"/>
  <c r="H140" i="32"/>
  <c r="I140" i="32"/>
  <c r="H139" i="32"/>
  <c r="I139" i="32"/>
  <c r="H138" i="32"/>
  <c r="I138" i="32"/>
  <c r="H137" i="32"/>
  <c r="I137" i="32"/>
  <c r="H136" i="32"/>
  <c r="I136" i="32"/>
  <c r="H135" i="32"/>
  <c r="I135" i="32"/>
  <c r="H134" i="32"/>
  <c r="I134" i="32"/>
  <c r="H133" i="32"/>
  <c r="I133" i="32"/>
  <c r="H132" i="32"/>
  <c r="I132" i="32"/>
  <c r="H131" i="32"/>
  <c r="I131" i="32"/>
  <c r="H130" i="32"/>
  <c r="I130" i="32"/>
  <c r="H129" i="32"/>
  <c r="I129" i="32"/>
  <c r="H128" i="32"/>
  <c r="I128" i="32"/>
  <c r="H127" i="32"/>
  <c r="I127" i="32"/>
  <c r="H126" i="32"/>
  <c r="I126" i="32"/>
  <c r="H125" i="32"/>
  <c r="I125" i="32"/>
  <c r="H124" i="32"/>
  <c r="I124" i="32"/>
  <c r="H123" i="32"/>
  <c r="I123" i="32"/>
  <c r="H122" i="32"/>
  <c r="I122" i="32"/>
  <c r="H121" i="32"/>
  <c r="I121" i="32"/>
  <c r="H120" i="32"/>
  <c r="I120" i="32"/>
  <c r="H119" i="32"/>
  <c r="I119" i="32"/>
  <c r="H118" i="32"/>
  <c r="I118" i="32"/>
  <c r="H117" i="32"/>
  <c r="I117" i="32"/>
  <c r="H116" i="32"/>
  <c r="I116" i="32"/>
  <c r="H115" i="32"/>
  <c r="I115" i="32"/>
  <c r="H114" i="32"/>
  <c r="I114" i="32"/>
  <c r="H113" i="32"/>
  <c r="I113" i="32"/>
  <c r="H112" i="32"/>
  <c r="I112" i="32"/>
  <c r="H111" i="32"/>
  <c r="I111" i="32"/>
  <c r="H110" i="32"/>
  <c r="I110" i="32"/>
  <c r="H109" i="32"/>
  <c r="I109" i="32"/>
  <c r="H108" i="32"/>
  <c r="I108" i="32"/>
  <c r="H107" i="32"/>
  <c r="I107" i="32"/>
  <c r="H106" i="32"/>
  <c r="I106" i="32"/>
  <c r="H105" i="32"/>
  <c r="I105" i="32"/>
  <c r="H104" i="32"/>
  <c r="I104" i="32"/>
  <c r="H103" i="32"/>
  <c r="I103" i="32"/>
  <c r="H102" i="32"/>
  <c r="I102" i="32"/>
  <c r="H101" i="32"/>
  <c r="I101" i="32"/>
  <c r="H100" i="32"/>
  <c r="I100" i="32"/>
  <c r="H99" i="32"/>
  <c r="I99" i="32"/>
  <c r="H98" i="32"/>
  <c r="I98" i="32"/>
  <c r="H97" i="32"/>
  <c r="I97" i="32"/>
  <c r="H96" i="32"/>
  <c r="I96" i="32"/>
  <c r="H95" i="32"/>
  <c r="I95" i="32"/>
  <c r="H94" i="32"/>
  <c r="I94" i="32"/>
  <c r="H93" i="32"/>
  <c r="I93" i="32"/>
  <c r="H92" i="32"/>
  <c r="I92" i="32"/>
  <c r="H91" i="32"/>
  <c r="I91" i="32"/>
  <c r="H90" i="32"/>
  <c r="I90" i="32"/>
  <c r="H89" i="32"/>
  <c r="I89" i="32"/>
  <c r="H88" i="32"/>
  <c r="I88" i="32"/>
  <c r="H87" i="32"/>
  <c r="I87" i="32"/>
  <c r="H86" i="32"/>
  <c r="I86" i="32"/>
  <c r="H85" i="32"/>
  <c r="I85" i="32"/>
  <c r="H84" i="32"/>
  <c r="I84" i="32"/>
  <c r="H83" i="32"/>
  <c r="I83" i="32"/>
  <c r="H82" i="32"/>
  <c r="I82" i="32"/>
  <c r="H81" i="32"/>
  <c r="I81" i="32"/>
  <c r="H80" i="32"/>
  <c r="I80" i="32"/>
  <c r="H79" i="32"/>
  <c r="I79" i="32"/>
  <c r="H78" i="32"/>
  <c r="I78" i="32"/>
  <c r="H77" i="32"/>
  <c r="I77" i="32"/>
  <c r="H76" i="32"/>
  <c r="I76" i="32"/>
  <c r="H75" i="32"/>
  <c r="I75" i="32"/>
  <c r="H74" i="32"/>
  <c r="I74" i="32"/>
  <c r="H73" i="32"/>
  <c r="I73" i="32"/>
  <c r="H72" i="32"/>
  <c r="I72" i="32"/>
  <c r="H71" i="32"/>
  <c r="I71" i="32"/>
  <c r="H70" i="32"/>
  <c r="I70" i="32"/>
  <c r="H69" i="32"/>
  <c r="I69" i="32"/>
  <c r="H68" i="32"/>
  <c r="I68" i="32"/>
  <c r="H67" i="32"/>
  <c r="I67" i="32"/>
  <c r="H66" i="32"/>
  <c r="I66" i="32"/>
  <c r="H65" i="32"/>
  <c r="I65" i="32"/>
  <c r="H64" i="32"/>
  <c r="I64" i="32"/>
  <c r="H63" i="32"/>
  <c r="I63" i="32"/>
  <c r="H62" i="32"/>
  <c r="I62" i="32"/>
  <c r="H61" i="32"/>
  <c r="I61" i="32"/>
  <c r="H60" i="32"/>
  <c r="I60" i="32"/>
  <c r="H59" i="32"/>
  <c r="I59" i="32"/>
  <c r="H58" i="32"/>
  <c r="I58" i="32"/>
  <c r="H57" i="32"/>
  <c r="I57" i="32"/>
  <c r="H56" i="32"/>
  <c r="I56" i="32"/>
  <c r="H55" i="32"/>
  <c r="I55" i="32"/>
  <c r="H54" i="32"/>
  <c r="I54" i="32"/>
  <c r="H53" i="32"/>
  <c r="I53" i="32"/>
  <c r="H52" i="32"/>
  <c r="I52" i="32"/>
  <c r="H51" i="32"/>
  <c r="I51" i="32"/>
  <c r="H50" i="32"/>
  <c r="I50" i="32"/>
  <c r="H49" i="32"/>
  <c r="I49" i="32"/>
  <c r="H48" i="32"/>
  <c r="I48" i="32"/>
  <c r="H47" i="32"/>
  <c r="I47" i="32"/>
  <c r="H46" i="32"/>
  <c r="I46" i="32"/>
  <c r="H45" i="32"/>
  <c r="I45" i="32"/>
  <c r="H44" i="32"/>
  <c r="I44" i="32"/>
  <c r="H43" i="32"/>
  <c r="I43" i="32"/>
  <c r="H42" i="32"/>
  <c r="I42" i="32"/>
  <c r="H41" i="32"/>
  <c r="I41" i="32"/>
  <c r="H40" i="32"/>
  <c r="I40" i="32"/>
  <c r="H39" i="32"/>
  <c r="I39" i="32"/>
  <c r="H38" i="32"/>
  <c r="I38" i="32"/>
  <c r="H37" i="32"/>
  <c r="I37" i="32"/>
  <c r="H36" i="32"/>
  <c r="I36" i="32"/>
  <c r="H35" i="32"/>
  <c r="I35" i="32"/>
  <c r="H34" i="32"/>
  <c r="I34" i="32"/>
  <c r="H33" i="32"/>
  <c r="I33" i="32"/>
  <c r="H32" i="32"/>
  <c r="I32" i="32"/>
  <c r="H31" i="32"/>
  <c r="I31" i="32"/>
  <c r="H30" i="32"/>
  <c r="I30" i="32"/>
  <c r="H29" i="32"/>
  <c r="I29" i="32"/>
  <c r="H28" i="32"/>
  <c r="I28" i="32"/>
  <c r="H27" i="32"/>
  <c r="I27" i="32"/>
  <c r="H26" i="32"/>
  <c r="I26" i="32"/>
  <c r="H25" i="32"/>
  <c r="I25" i="32"/>
  <c r="H24" i="32"/>
  <c r="I24" i="32"/>
  <c r="H23" i="32"/>
  <c r="I23" i="32"/>
  <c r="H22" i="32"/>
  <c r="I22" i="32"/>
  <c r="H21" i="32"/>
  <c r="I21" i="32"/>
  <c r="H20" i="32"/>
  <c r="I20" i="32"/>
  <c r="H19" i="32"/>
  <c r="I19" i="32"/>
  <c r="H18" i="32"/>
  <c r="I18" i="32"/>
  <c r="H17" i="32"/>
  <c r="I17" i="32"/>
  <c r="H16" i="32"/>
  <c r="I16" i="32"/>
  <c r="H15" i="32"/>
  <c r="I15" i="32"/>
  <c r="H14" i="32"/>
  <c r="I14" i="32"/>
  <c r="H13" i="32"/>
  <c r="I13" i="32"/>
  <c r="H12" i="32"/>
  <c r="I12" i="32"/>
  <c r="H11" i="32"/>
  <c r="I11" i="32"/>
  <c r="H10" i="32"/>
  <c r="I10" i="32"/>
  <c r="H9" i="32"/>
  <c r="I9" i="32"/>
  <c r="H2" i="32"/>
  <c r="I2" i="32"/>
  <c r="G8" i="32"/>
  <c r="H8" i="32"/>
  <c r="G7" i="32"/>
  <c r="H7" i="32"/>
  <c r="G6" i="32"/>
  <c r="H6" i="32"/>
  <c r="G5" i="32"/>
  <c r="H5" i="32"/>
  <c r="G4" i="32"/>
  <c r="H4" i="32"/>
  <c r="G3" i="32"/>
  <c r="H3" i="32"/>
  <c r="G2" i="32"/>
  <c r="F201" i="32"/>
  <c r="G201" i="32"/>
  <c r="F200" i="32"/>
  <c r="G200" i="32"/>
  <c r="F199" i="32"/>
  <c r="G199" i="32"/>
  <c r="F198" i="32"/>
  <c r="G198" i="32"/>
  <c r="F197" i="32"/>
  <c r="G197" i="32"/>
  <c r="F196" i="32"/>
  <c r="G196" i="32"/>
  <c r="F195" i="32"/>
  <c r="G195" i="32"/>
  <c r="F194" i="32"/>
  <c r="G194" i="32"/>
  <c r="F193" i="32"/>
  <c r="G193" i="32"/>
  <c r="F192" i="32"/>
  <c r="G192" i="32"/>
  <c r="F191" i="32"/>
  <c r="G191" i="32"/>
  <c r="F190" i="32"/>
  <c r="G190" i="32"/>
  <c r="F189" i="32"/>
  <c r="G189" i="32"/>
  <c r="F188" i="32"/>
  <c r="G188" i="32"/>
  <c r="F187" i="32"/>
  <c r="G187" i="32"/>
  <c r="F186" i="32"/>
  <c r="G186" i="32"/>
  <c r="F185" i="32"/>
  <c r="G185" i="32"/>
  <c r="F184" i="32"/>
  <c r="G184" i="32"/>
  <c r="F183" i="32"/>
  <c r="G183" i="32"/>
  <c r="F182" i="32"/>
  <c r="G182" i="32"/>
  <c r="F181" i="32"/>
  <c r="G181" i="32"/>
  <c r="F180" i="32"/>
  <c r="G180" i="32"/>
  <c r="F179" i="32"/>
  <c r="G179" i="32"/>
  <c r="F178" i="32"/>
  <c r="G178" i="32"/>
  <c r="F177" i="32"/>
  <c r="G177" i="32"/>
  <c r="F176" i="32"/>
  <c r="G176" i="32"/>
  <c r="F175" i="32"/>
  <c r="G175" i="32"/>
  <c r="F174" i="32"/>
  <c r="G174" i="32"/>
  <c r="F173" i="32"/>
  <c r="G173" i="32"/>
  <c r="F172" i="32"/>
  <c r="G172" i="32"/>
  <c r="F171" i="32"/>
  <c r="G171" i="32"/>
  <c r="F170" i="32"/>
  <c r="G170" i="32"/>
  <c r="F169" i="32"/>
  <c r="G169" i="32"/>
  <c r="F168" i="32"/>
  <c r="G168" i="32"/>
  <c r="F167" i="32"/>
  <c r="G167" i="32"/>
  <c r="F166" i="32"/>
  <c r="G166" i="32"/>
  <c r="F165" i="32"/>
  <c r="G165" i="32"/>
  <c r="F164" i="32"/>
  <c r="G164" i="32"/>
  <c r="F163" i="32"/>
  <c r="G163" i="32"/>
  <c r="F162" i="32"/>
  <c r="G162" i="32"/>
  <c r="F161" i="32"/>
  <c r="G161" i="32"/>
  <c r="F160" i="32"/>
  <c r="G160" i="32"/>
  <c r="F159" i="32"/>
  <c r="G159" i="32"/>
  <c r="F158" i="32"/>
  <c r="G158" i="32"/>
  <c r="F157" i="32"/>
  <c r="G157" i="32"/>
  <c r="F156" i="32"/>
  <c r="G156" i="32"/>
  <c r="F155" i="32"/>
  <c r="G155" i="32"/>
  <c r="F154" i="32"/>
  <c r="G154" i="32"/>
  <c r="F153" i="32"/>
  <c r="G153" i="32"/>
  <c r="F152" i="32"/>
  <c r="G152" i="32"/>
  <c r="F151" i="32"/>
  <c r="G151" i="32"/>
  <c r="F150" i="32"/>
  <c r="G150" i="32"/>
  <c r="F149" i="32"/>
  <c r="G149" i="32"/>
  <c r="F148" i="32"/>
  <c r="G148" i="32"/>
  <c r="F147" i="32"/>
  <c r="G147" i="32"/>
  <c r="F146" i="32"/>
  <c r="G146" i="32"/>
  <c r="F145" i="32"/>
  <c r="G145" i="32"/>
  <c r="F144" i="32"/>
  <c r="G144" i="32"/>
  <c r="F143" i="32"/>
  <c r="G143" i="32"/>
  <c r="F142" i="32"/>
  <c r="G142" i="32"/>
  <c r="F141" i="32"/>
  <c r="G141" i="32"/>
  <c r="F140" i="32"/>
  <c r="G140" i="32"/>
  <c r="F139" i="32"/>
  <c r="G139" i="32"/>
  <c r="F138" i="32"/>
  <c r="G138" i="32"/>
  <c r="F137" i="32"/>
  <c r="G137" i="32"/>
  <c r="F136" i="32"/>
  <c r="G136" i="32"/>
  <c r="F135" i="32"/>
  <c r="G135" i="32"/>
  <c r="F134" i="32"/>
  <c r="G134" i="32"/>
  <c r="F133" i="32"/>
  <c r="G133" i="32"/>
  <c r="F132" i="32"/>
  <c r="G132" i="32"/>
  <c r="F131" i="32"/>
  <c r="G131" i="32"/>
  <c r="F130" i="32"/>
  <c r="G130" i="32"/>
  <c r="F129" i="32"/>
  <c r="G129" i="32"/>
  <c r="F128" i="32"/>
  <c r="G128" i="32"/>
  <c r="F127" i="32"/>
  <c r="G127" i="32"/>
  <c r="F126" i="32"/>
  <c r="G126" i="32"/>
  <c r="F125" i="32"/>
  <c r="G125" i="32"/>
  <c r="F124" i="32"/>
  <c r="G124" i="32"/>
  <c r="F123" i="32"/>
  <c r="G123" i="32"/>
  <c r="F122" i="32"/>
  <c r="G122" i="32"/>
  <c r="F121" i="32"/>
  <c r="G121" i="32"/>
  <c r="F120" i="32"/>
  <c r="G120" i="32"/>
  <c r="F119" i="32"/>
  <c r="G119" i="32"/>
  <c r="F118" i="32"/>
  <c r="G118" i="32"/>
  <c r="F117" i="32"/>
  <c r="G117" i="32"/>
  <c r="F116" i="32"/>
  <c r="G116" i="32"/>
  <c r="F115" i="32"/>
  <c r="G115" i="32"/>
  <c r="F114" i="32"/>
  <c r="G114" i="32"/>
  <c r="F113" i="32"/>
  <c r="G113" i="32"/>
  <c r="F112" i="32"/>
  <c r="G112" i="32"/>
  <c r="F111" i="32"/>
  <c r="G111" i="32"/>
  <c r="F110" i="32"/>
  <c r="G110" i="32"/>
  <c r="F109" i="32"/>
  <c r="G109" i="32"/>
  <c r="F108" i="32"/>
  <c r="G108" i="32"/>
  <c r="F107" i="32"/>
  <c r="G107" i="32"/>
  <c r="F106" i="32"/>
  <c r="G106" i="32"/>
  <c r="F105" i="32"/>
  <c r="G105" i="32"/>
  <c r="F104" i="32"/>
  <c r="G104" i="32"/>
  <c r="F103" i="32"/>
  <c r="G103" i="32"/>
  <c r="F102" i="32"/>
  <c r="G102" i="32"/>
  <c r="F101" i="32"/>
  <c r="G101" i="32"/>
  <c r="F100" i="32"/>
  <c r="G100" i="32"/>
  <c r="F99" i="32"/>
  <c r="G99" i="32"/>
  <c r="F98" i="32"/>
  <c r="G98" i="32"/>
  <c r="F97" i="32"/>
  <c r="G97" i="32"/>
  <c r="F96" i="32"/>
  <c r="G96" i="32"/>
  <c r="F95" i="32"/>
  <c r="G95" i="32"/>
  <c r="F94" i="32"/>
  <c r="G94" i="32"/>
  <c r="F93" i="32"/>
  <c r="G93" i="32"/>
  <c r="F92" i="32"/>
  <c r="G92" i="32"/>
  <c r="F91" i="32"/>
  <c r="G91" i="32"/>
  <c r="F90" i="32"/>
  <c r="G90" i="32"/>
  <c r="F89" i="32"/>
  <c r="G89" i="32"/>
  <c r="F88" i="32"/>
  <c r="G88" i="32"/>
  <c r="F87" i="32"/>
  <c r="G87" i="32"/>
  <c r="F86" i="32"/>
  <c r="G86" i="32"/>
  <c r="F85" i="32"/>
  <c r="G85" i="32"/>
  <c r="F84" i="32"/>
  <c r="G84" i="32"/>
  <c r="F83" i="32"/>
  <c r="G83" i="32"/>
  <c r="F82" i="32"/>
  <c r="G82" i="32"/>
  <c r="F81" i="32"/>
  <c r="G81" i="32"/>
  <c r="F80" i="32"/>
  <c r="G80" i="32"/>
  <c r="F79" i="32"/>
  <c r="G79" i="32"/>
  <c r="F78" i="32"/>
  <c r="G78" i="32"/>
  <c r="F77" i="32"/>
  <c r="G77" i="32"/>
  <c r="F76" i="32"/>
  <c r="G76" i="32"/>
  <c r="F75" i="32"/>
  <c r="G75" i="32"/>
  <c r="F74" i="32"/>
  <c r="G74" i="32"/>
  <c r="F73" i="32"/>
  <c r="G73" i="32"/>
  <c r="F72" i="32"/>
  <c r="G72" i="32"/>
  <c r="F71" i="32"/>
  <c r="G71" i="32"/>
  <c r="F70" i="32"/>
  <c r="G70" i="32"/>
  <c r="F69" i="32"/>
  <c r="G69" i="32"/>
  <c r="F68" i="32"/>
  <c r="G68" i="32"/>
  <c r="F67" i="32"/>
  <c r="G67" i="32"/>
  <c r="F66" i="32"/>
  <c r="G66" i="32"/>
  <c r="F65" i="32"/>
  <c r="G65" i="32"/>
  <c r="F64" i="32"/>
  <c r="G64" i="32"/>
  <c r="F63" i="32"/>
  <c r="G63" i="32"/>
  <c r="F62" i="32"/>
  <c r="G62" i="32"/>
  <c r="F61" i="32"/>
  <c r="G61" i="32"/>
  <c r="F60" i="32"/>
  <c r="G60" i="32"/>
  <c r="F59" i="32"/>
  <c r="G59" i="32"/>
  <c r="F58" i="32"/>
  <c r="G58" i="32"/>
  <c r="F57" i="32"/>
  <c r="G57" i="32"/>
  <c r="F56" i="32"/>
  <c r="G56" i="32"/>
  <c r="F55" i="32"/>
  <c r="G55" i="32"/>
  <c r="F54" i="32"/>
  <c r="G54" i="32"/>
  <c r="F53" i="32"/>
  <c r="G53" i="32"/>
  <c r="F52" i="32"/>
  <c r="G52" i="32"/>
  <c r="F51" i="32"/>
  <c r="G51" i="32"/>
  <c r="F50" i="32"/>
  <c r="G50" i="32"/>
  <c r="F49" i="32"/>
  <c r="G49" i="32"/>
  <c r="F48" i="32"/>
  <c r="G48" i="32"/>
  <c r="F47" i="32"/>
  <c r="G47" i="32"/>
  <c r="F46" i="32"/>
  <c r="G46" i="32"/>
  <c r="F45" i="32"/>
  <c r="G45" i="32"/>
  <c r="F44" i="32"/>
  <c r="G44" i="32"/>
  <c r="F43" i="32"/>
  <c r="G43" i="32"/>
  <c r="F42" i="32"/>
  <c r="G42" i="32"/>
  <c r="F41" i="32"/>
  <c r="G41" i="32"/>
  <c r="F40" i="32"/>
  <c r="G40" i="32"/>
  <c r="F39" i="32"/>
  <c r="G39" i="32"/>
  <c r="F38" i="32"/>
  <c r="G38" i="32"/>
  <c r="F37" i="32"/>
  <c r="G37" i="32"/>
  <c r="F36" i="32"/>
  <c r="G36" i="32"/>
  <c r="F35" i="32"/>
  <c r="G35" i="32"/>
  <c r="F34" i="32"/>
  <c r="G34" i="32"/>
  <c r="F33" i="32"/>
  <c r="G33" i="32"/>
  <c r="F32" i="32"/>
  <c r="G32" i="32"/>
  <c r="F31" i="32"/>
  <c r="G31" i="32"/>
  <c r="F30" i="32"/>
  <c r="G30" i="32"/>
  <c r="F29" i="32"/>
  <c r="G29" i="32"/>
  <c r="F28" i="32"/>
  <c r="G28" i="32"/>
  <c r="F27" i="32"/>
  <c r="G27" i="32"/>
  <c r="F26" i="32"/>
  <c r="G26" i="32"/>
  <c r="F25" i="32"/>
  <c r="G25" i="32"/>
  <c r="F24" i="32"/>
  <c r="G24" i="32"/>
  <c r="F23" i="32"/>
  <c r="G23" i="32"/>
  <c r="F22" i="32"/>
  <c r="G22" i="32"/>
  <c r="F21" i="32"/>
  <c r="G21" i="32"/>
  <c r="F20" i="32"/>
  <c r="G20" i="32"/>
  <c r="F19" i="32"/>
  <c r="G19" i="32"/>
  <c r="F18" i="32"/>
  <c r="G18" i="32"/>
  <c r="F17" i="32"/>
  <c r="G17" i="32"/>
  <c r="F16" i="32"/>
  <c r="G16" i="32"/>
  <c r="F15" i="32"/>
  <c r="G15" i="32"/>
  <c r="F14" i="32"/>
  <c r="G14" i="32"/>
  <c r="F13" i="32"/>
  <c r="G13" i="32"/>
  <c r="F12" i="32"/>
  <c r="G12" i="32"/>
  <c r="F11" i="32"/>
  <c r="G11" i="32"/>
  <c r="F10" i="32"/>
  <c r="G10" i="32"/>
  <c r="F9" i="32"/>
  <c r="G9" i="32"/>
  <c r="E8" i="32"/>
  <c r="F8" i="32"/>
  <c r="F7" i="32"/>
  <c r="E6" i="32"/>
  <c r="F6" i="32"/>
  <c r="E5" i="32"/>
  <c r="F5" i="32"/>
  <c r="E4" i="32"/>
  <c r="F4" i="32"/>
  <c r="E3" i="32"/>
  <c r="F3" i="32"/>
  <c r="E2" i="32"/>
  <c r="F2" i="32"/>
  <c r="E201" i="32"/>
  <c r="E200" i="32"/>
  <c r="E199" i="32"/>
  <c r="E198" i="32"/>
  <c r="E197" i="32"/>
  <c r="E196" i="32"/>
  <c r="E195" i="32"/>
  <c r="E194" i="32"/>
  <c r="E193" i="32"/>
  <c r="E192" i="32"/>
  <c r="E191" i="32"/>
  <c r="E190" i="32"/>
  <c r="E189" i="32"/>
  <c r="E188" i="32"/>
  <c r="E187" i="32"/>
  <c r="E186" i="32"/>
  <c r="E185" i="32"/>
  <c r="E184" i="32"/>
  <c r="E183" i="32"/>
  <c r="E182" i="32"/>
  <c r="E181" i="32"/>
  <c r="E180" i="32"/>
  <c r="E179" i="32"/>
  <c r="E178" i="32"/>
  <c r="E177" i="32"/>
  <c r="E176" i="32"/>
  <c r="E175" i="32"/>
  <c r="E174" i="32"/>
  <c r="E173" i="32"/>
  <c r="E172" i="32"/>
  <c r="E171" i="32"/>
  <c r="E170" i="32"/>
  <c r="E169" i="32"/>
  <c r="E168" i="32"/>
  <c r="E167" i="32"/>
  <c r="E166" i="32"/>
  <c r="E165" i="32"/>
  <c r="E164" i="32"/>
  <c r="E163" i="32"/>
  <c r="E162" i="32"/>
  <c r="E161" i="32"/>
  <c r="E160" i="32"/>
  <c r="E159" i="32"/>
  <c r="E158" i="32"/>
  <c r="E157" i="32"/>
  <c r="E156" i="32"/>
  <c r="E155" i="32"/>
  <c r="E154" i="32"/>
  <c r="E153" i="32"/>
  <c r="E152" i="32"/>
  <c r="E151" i="32"/>
  <c r="E150" i="32"/>
  <c r="E149" i="32"/>
  <c r="E148" i="32"/>
  <c r="E147" i="32"/>
  <c r="E146" i="32"/>
  <c r="E145" i="32"/>
  <c r="E144" i="32"/>
  <c r="E143" i="32"/>
  <c r="E142" i="32"/>
  <c r="E141" i="32"/>
  <c r="E140" i="32"/>
  <c r="E139" i="32"/>
  <c r="E138" i="32"/>
  <c r="E137" i="32"/>
  <c r="E136" i="32"/>
  <c r="E135" i="32"/>
  <c r="E134" i="32"/>
  <c r="E133" i="32"/>
  <c r="E132" i="32"/>
  <c r="E131" i="32"/>
  <c r="E130" i="32"/>
  <c r="E129" i="32"/>
  <c r="E128" i="32"/>
  <c r="E127" i="32"/>
  <c r="E126" i="32"/>
  <c r="E125" i="32"/>
  <c r="E124" i="32"/>
  <c r="E123" i="32"/>
  <c r="E122" i="32"/>
  <c r="E121" i="32"/>
  <c r="E120" i="32"/>
  <c r="E119" i="32"/>
  <c r="E118" i="32"/>
  <c r="E117" i="32"/>
  <c r="E116" i="32"/>
  <c r="E115" i="32"/>
  <c r="E114" i="32"/>
  <c r="E113" i="32"/>
  <c r="E112" i="32"/>
  <c r="E111" i="32"/>
  <c r="E110" i="32"/>
  <c r="E109" i="32"/>
  <c r="E108" i="32"/>
  <c r="E107" i="32"/>
  <c r="E106" i="32"/>
  <c r="E105" i="32"/>
  <c r="E104" i="32"/>
  <c r="E103" i="32"/>
  <c r="E102" i="32"/>
  <c r="E101" i="32"/>
  <c r="E100" i="32"/>
  <c r="E99" i="32"/>
  <c r="E98" i="32"/>
  <c r="E97" i="32"/>
  <c r="E96" i="32"/>
  <c r="E95" i="32"/>
  <c r="E94" i="32"/>
  <c r="E93" i="32"/>
  <c r="E92" i="32"/>
  <c r="E91" i="32"/>
  <c r="E90" i="32"/>
  <c r="E89" i="32"/>
  <c r="E88" i="32"/>
  <c r="E87" i="32"/>
  <c r="E86" i="32"/>
  <c r="E85" i="32"/>
  <c r="E84" i="32"/>
  <c r="E83" i="32"/>
  <c r="E82" i="32"/>
  <c r="E81" i="32"/>
  <c r="E80" i="32"/>
  <c r="E79" i="32"/>
  <c r="E78" i="32"/>
  <c r="E77" i="32"/>
  <c r="E76" i="32"/>
  <c r="E75" i="32"/>
  <c r="E74" i="32"/>
  <c r="E73" i="32"/>
  <c r="E72" i="32"/>
  <c r="E71" i="32"/>
  <c r="E70" i="32"/>
  <c r="E69" i="32"/>
  <c r="E68" i="32"/>
  <c r="E67" i="32"/>
  <c r="E66" i="32"/>
  <c r="E65" i="32"/>
  <c r="E64" i="32"/>
  <c r="E63" i="32"/>
  <c r="E62" i="32"/>
  <c r="E61" i="32"/>
  <c r="E60" i="32"/>
  <c r="E59" i="32"/>
  <c r="E58" i="32"/>
  <c r="E57" i="32"/>
  <c r="E56" i="32"/>
  <c r="E55" i="32"/>
  <c r="E54" i="32"/>
  <c r="E53" i="32"/>
  <c r="E52" i="32"/>
  <c r="E51" i="32"/>
  <c r="E50" i="32"/>
  <c r="E49" i="32"/>
  <c r="E48" i="32"/>
  <c r="E47" i="32"/>
  <c r="E46" i="32"/>
  <c r="E45" i="32"/>
  <c r="E44" i="32"/>
  <c r="E43" i="32"/>
  <c r="E42" i="32"/>
  <c r="E41" i="32"/>
  <c r="E40" i="32"/>
  <c r="E39" i="32"/>
  <c r="E38" i="32"/>
  <c r="E37" i="32"/>
  <c r="E36" i="32"/>
  <c r="E35" i="32"/>
  <c r="E34" i="32"/>
  <c r="E33" i="32"/>
  <c r="E32" i="32"/>
  <c r="E31" i="32"/>
  <c r="E30" i="32"/>
  <c r="E29" i="32"/>
  <c r="E28" i="32"/>
  <c r="E27" i="32"/>
  <c r="E26" i="32"/>
  <c r="E25" i="32"/>
  <c r="E24" i="32"/>
  <c r="E23" i="32"/>
  <c r="E22" i="32"/>
  <c r="E21" i="32"/>
  <c r="E20" i="32"/>
  <c r="E19" i="32"/>
  <c r="E18" i="32"/>
  <c r="E17" i="32"/>
  <c r="E16" i="32"/>
  <c r="E15" i="32"/>
  <c r="E14" i="32"/>
  <c r="E13" i="32"/>
  <c r="E12" i="32"/>
  <c r="E11" i="32"/>
  <c r="E10" i="32"/>
  <c r="E9" i="32"/>
  <c r="A4" i="31"/>
  <c r="A6" i="31"/>
  <c r="AM2" i="32" l="1" a="1"/>
  <c r="AM2" i="32" s="1"/>
  <c r="AN2" i="32" a="1"/>
  <c r="AN2" i="32" s="1"/>
  <c r="B9" i="31"/>
  <c r="C9" i="31" s="1"/>
  <c r="B8" i="31"/>
  <c r="C8" i="3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tc={24E6BD8B-9312-4AEA-89D5-5DC53EB07CDB}</author>
    <author>tc={BB6DEB39-E50F-4A0F-A1DE-A6BEAB896342}</author>
    <author>tc={1EFDB945-D2C8-44AE-BA50-5BC266EFF72E}</author>
  </authors>
  <commentList>
    <comment ref="C6" authorId="0" shapeId="0" xr:uid="{24E6BD8B-9312-4AEA-89D5-5DC53EB07CDB}">
      <text>
        <t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@Prabhakaran, Praveen (CCI-Atlanta) how to define new customers and existing customers</t>
      </text>
    </comment>
    <comment ref="C13" authorId="1" shapeId="0" xr:uid="{BB6DEB39-E50F-4A0F-A1DE-A6BEAB896342}">
      <text>
        <t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@Prabhakaran, Praveen (CCI-Atlanta) how to identify customers with tokenized link</t>
      </text>
    </comment>
    <comment ref="C15" authorId="2" shapeId="0" xr:uid="{1EFDB945-D2C8-44AE-BA50-5BC266EFF72E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check with Praveen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tc={BEBFF865-3F17-4373-9322-BC3041DB3333}</author>
    <author>tc={1323D700-54C7-454E-B7DC-F4E42789B138}</author>
  </authors>
  <commentList>
    <comment ref="A41" authorId="0" shapeId="0" xr:uid="{BEBFF865-3F17-4373-9322-BC3041DB3333}">
      <text>
        <t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@Prabhakaran, Praveen (CCI-Atlanta) Can you please guide us to the right source table</t>
      </text>
    </comment>
    <comment ref="B78" authorId="1" shapeId="0" xr:uid="{1323D700-54C7-454E-B7DC-F4E42789B13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Need Clarification on F1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<sst xmlns="http://schemas.openxmlformats.org/spreadsheetml/2006/main" count="16617" uniqueCount="4564">
  <si>
    <t>Fact Table Creation</t>
  </si>
  <si>
    <t>SNO</t>
  </si>
  <si>
    <t>Fact Tables</t>
  </si>
  <si>
    <t>Source Table &amp; Column missing info</t>
  </si>
  <si>
    <t>Athena</t>
  </si>
  <si>
    <t>S3</t>
  </si>
  <si>
    <t>Account_Fact</t>
  </si>
  <si>
    <t>data loaded</t>
  </si>
  <si>
    <t>logic/condition required for calculating this col like email,orgainc</t>
  </si>
  <si>
    <t>Sale Acquisition Channel</t>
  </si>
  <si>
    <t>Pano_Flag</t>
  </si>
  <si>
    <t>Pano_Device</t>
  </si>
  <si>
    <t>Cox_Segment</t>
  </si>
  <si>
    <t>Demographic Info 1</t>
  </si>
  <si>
    <t>Demographic Info 2</t>
  </si>
  <si>
    <t>Profile_Fact</t>
  </si>
  <si>
    <t>User Permission</t>
  </si>
  <si>
    <t>Placeholder</t>
  </si>
  <si>
    <t>pstage.all_cust_notification_methods.Email Flag</t>
  </si>
  <si>
    <t>Contact Info</t>
  </si>
  <si>
    <t>pstage.all_cust_notification_methods.Phone Flag</t>
  </si>
  <si>
    <t>pstage.all_cust_notification_methods.Email Verified Flag</t>
  </si>
  <si>
    <t>pstage.all_cust_notification_methods.Phone Verified Flag</t>
  </si>
  <si>
    <t>pstage.all_cust_notification_methods.Email Verified Date</t>
  </si>
  <si>
    <t>pstage.all_cust_notification_methods.Phone Verified Date</t>
  </si>
  <si>
    <t>Email Opt Out Date</t>
  </si>
  <si>
    <t>Phone Opt Out Date</t>
  </si>
  <si>
    <t>Preferred Contact Method</t>
  </si>
  <si>
    <t>Preference - Placeholder</t>
  </si>
  <si>
    <t>Preferences - Last Used Date</t>
  </si>
  <si>
    <t>ciam.successful_authentications_okta.Last Logged In Date - Okta</t>
  </si>
  <si>
    <t>Date_time field (max)</t>
  </si>
  <si>
    <t>webanalytics.web_contact_history.Last Logged In Date - Cox.com</t>
  </si>
  <si>
    <t>Date_time</t>
  </si>
  <si>
    <t>webanalytics.resiapp.Last Logged In Date - Cox App</t>
  </si>
  <si>
    <t>webanalytics.resiapp.Last Logged In OS - Cox App</t>
  </si>
  <si>
    <t>webanalytics.web_contact_history, webanalytics.resiapp.Last Password Change Date</t>
  </si>
  <si>
    <t>Transaction_Fact_Adobe</t>
  </si>
  <si>
    <t>Adobe_ECID for app data</t>
  </si>
  <si>
    <t>Activity Name</t>
  </si>
  <si>
    <t>More info needed how to get Registration, Recovery, TSV, Profile values from webanalytics.web_contact_history</t>
  </si>
  <si>
    <t>Client_Error</t>
  </si>
  <si>
    <t>Placeholder_Column</t>
  </si>
  <si>
    <t>Transaction_Fact_Okta</t>
  </si>
  <si>
    <t>Authentication Channel (Platform data by auth attempt is not available in splunk)</t>
  </si>
  <si>
    <t xml:space="preserve">Authentication Error : Password error, account locked out value not available in outcome_result </t>
  </si>
  <si>
    <t>Stored in different table, add a schema</t>
  </si>
  <si>
    <t>Tasks</t>
  </si>
  <si>
    <t>Status</t>
  </si>
  <si>
    <t xml:space="preserve">Designed a data architecture diagram </t>
  </si>
  <si>
    <t>Done</t>
  </si>
  <si>
    <t>Designed a data model for Customer profile and Customer Activity</t>
  </si>
  <si>
    <t>Outlined metrics for customer profile and customer activity  based on CIAM operational reporting document</t>
  </si>
  <si>
    <t>Validating</t>
  </si>
  <si>
    <t>Defined Calculations for the listed out metrics in Customer profile and Customer Activity metric sheet</t>
  </si>
  <si>
    <t>Mapped questions from Vision House to metrics captured in Customer Profile and Customer Activity metric sheets</t>
  </si>
  <si>
    <t xml:space="preserve">Explored  Athena tables (EDW database) using  AWS_CCI_Single_Signon (Sandbox account) </t>
  </si>
  <si>
    <t xml:space="preserve">Switched to EDS_P_DELEGATED_READWRITE account using cci-switchrole-digital-marketing
</t>
  </si>
  <si>
    <t>Exploring Athena tables under EDW, CIAM, Web Analytics and Pstage databases</t>
  </si>
  <si>
    <t>Designing queries based on CIAM data model (shared by Praveen),acct_fact &amp; profile_fact done,working on trans_fact and trans_okta</t>
  </si>
  <si>
    <t>In Progress</t>
  </si>
  <si>
    <t>Created a sample dataset for Customer profile and Customer Activity based on the data model sheet</t>
  </si>
  <si>
    <t>Consulting with  out COE Design team about ideas for improving dashboard visuals</t>
  </si>
  <si>
    <t>Creating sample visuals &amp; Dashboard to understand the storyline for both CIAM &amp; App Healthcard</t>
  </si>
  <si>
    <t xml:space="preserve">creating schema for account_fact,profile_fact,trans_fact tables in athena </t>
  </si>
  <si>
    <t xml:space="preserve">working on optimization for athena query for better performance </t>
  </si>
  <si>
    <t>Understanding of the report builder plugin and its functionality. Trying for hands-on practice. - Health Scorecard</t>
  </si>
  <si>
    <t>Explored the dashboard and comprehended the process of data insertion- Health Scorecard</t>
  </si>
  <si>
    <t>Creating a document to enhance understanding of dashboard KPI's- Health Scorecard</t>
  </si>
  <si>
    <r>
      <rPr>
        <sz val="11"/>
        <color rgb="FF000000"/>
        <rFont val="Calibri"/>
      </rPr>
      <t>Reviewed the data for</t>
    </r>
    <r>
      <rPr>
        <b/>
        <sz val="11"/>
        <color rgb="FF000000"/>
        <rFont val="Calibri"/>
      </rPr>
      <t xml:space="preserve"> </t>
    </r>
    <r>
      <rPr>
        <sz val="11"/>
        <color rgb="FF000000"/>
        <rFont val="Calibri"/>
      </rPr>
      <t>'self_service containment = 1'</t>
    </r>
    <r>
      <rPr>
        <b/>
        <sz val="11"/>
        <color rgb="FF000000"/>
        <rFont val="Calibri"/>
      </rPr>
      <t xml:space="preserve"> </t>
    </r>
    <r>
      <rPr>
        <sz val="11"/>
        <color rgb="FF000000"/>
        <rFont val="Calibri"/>
      </rPr>
      <t>from the omni_intent_cntct_fact, verified that no duplicates exist for the customer key - Health Scorecard</t>
    </r>
  </si>
  <si>
    <t>Access</t>
  </si>
  <si>
    <t>Splunk -  Access granted to just one team member  (Shital)</t>
  </si>
  <si>
    <t>AWS - Access is not available to one team member (Dipesh) ; all others have access</t>
  </si>
  <si>
    <t>Athena - Access is not available to one team member (Dipesh) ; all others have access</t>
  </si>
  <si>
    <t>Adobe - Access is not available to one team member (Dipesh) ; all others have access</t>
  </si>
  <si>
    <t>Tableau Access for Sharmila &amp; Dhanaji</t>
  </si>
  <si>
    <t>Challenges</t>
  </si>
  <si>
    <t>1. Challenge in joining the webanalytics.resiapp fact and edw customer dim table with the absence of customer key in resiapp table</t>
  </si>
  <si>
    <t>Solved</t>
  </si>
  <si>
    <t>2. Registration_Traffic_Source_Detail- challenges to calculate registartion traffic source detail as join conditition is not matching on for web data = select campaign where pagename = 3. cox:res:myprofile:reg:confirmation | for app data = select post_evar_v40 where pagename = coxapp:reg:confirmation</t>
  </si>
  <si>
    <t>3. Difficulty for calculating house type column as DWELLING_TYPE_DIM table not found in customer_revenue_fact,considered only one col DWELLING_TYPE_KEY</t>
  </si>
  <si>
    <t>4.found duplicates records in table for max(time_key)</t>
  </si>
  <si>
    <t>5. Unable to query table 'omni_inter_intent_cntct_fact' due to different datatype;even after casting, the same error persists. - Health Scorecard</t>
  </si>
  <si>
    <t>Activities</t>
  </si>
  <si>
    <t>Data Engg</t>
  </si>
  <si>
    <t>Individual Accesses &amp; Azure AVD set up</t>
  </si>
  <si>
    <t>Discovery &amp; Requirement Gathering</t>
  </si>
  <si>
    <t>Accesses and Enviroment Setup (AWS)</t>
  </si>
  <si>
    <t>Data Ingestion (S3)</t>
  </si>
  <si>
    <t>Creating Pipeline &amp; Orchestration</t>
  </si>
  <si>
    <t>Data Transformation (Sage maker/ ETL)</t>
  </si>
  <si>
    <t>Query (Athena) ETL</t>
  </si>
  <si>
    <t>Monitoring &amp; Automation</t>
  </si>
  <si>
    <t>Testing &amp; Validation</t>
  </si>
  <si>
    <t>BI Development</t>
  </si>
  <si>
    <t>Sample data procurement &amp; understanding</t>
  </si>
  <si>
    <t>Visualization Design</t>
  </si>
  <si>
    <t>Development</t>
  </si>
  <si>
    <t>Connections with Athena/AWS</t>
  </si>
  <si>
    <t>Deployment &amp; Support</t>
  </si>
  <si>
    <t>Implementation Roadmap for AWS</t>
  </si>
  <si>
    <t>Data Sources</t>
  </si>
  <si>
    <t>Data Classification</t>
  </si>
  <si>
    <t>Oracle DB (Table-Schema)</t>
  </si>
  <si>
    <t>Structured</t>
  </si>
  <si>
    <t>Glue/ Sage maker/ PySpark/ EMR</t>
  </si>
  <si>
    <t>Splunk (Log files)</t>
  </si>
  <si>
    <t>Unstructured</t>
  </si>
  <si>
    <t>AWS DMS, Custom Scripts, Lambda function,Direct Upload</t>
  </si>
  <si>
    <t xml:space="preserve">AWS S3 (Landing Stage) </t>
  </si>
  <si>
    <t>Sage Maker (ETL) - Staging Stage</t>
  </si>
  <si>
    <t>S3 Processed Data Bucket</t>
  </si>
  <si>
    <t>S3 (File)</t>
  </si>
  <si>
    <t>Semi Structured</t>
  </si>
  <si>
    <t>CRM Application (DB)</t>
  </si>
  <si>
    <t>S3 as Primary data lake to store raw data</t>
  </si>
  <si>
    <t>Data Cleansing, Filter, Transformation</t>
  </si>
  <si>
    <t>Athena to run SQL queries on the data stored in S3 processed bucket</t>
  </si>
  <si>
    <t>Tableau</t>
  </si>
  <si>
    <t>Athena External Table</t>
  </si>
  <si>
    <t>Customer Profile</t>
  </si>
  <si>
    <t>Column Name</t>
  </si>
  <si>
    <t>GUID</t>
  </si>
  <si>
    <t>Customer_Key</t>
  </si>
  <si>
    <t>Account_Nbr</t>
  </si>
  <si>
    <t>Site_Id</t>
  </si>
  <si>
    <t>Inception Date</t>
  </si>
  <si>
    <t>Registration_Time</t>
  </si>
  <si>
    <t>Email</t>
  </si>
  <si>
    <t>Phone</t>
  </si>
  <si>
    <t>Verified Contact</t>
  </si>
  <si>
    <t>Verified_type</t>
  </si>
  <si>
    <t>Email Verified</t>
  </si>
  <si>
    <t>Phone Verified</t>
  </si>
  <si>
    <t>Market(US cities)</t>
  </si>
  <si>
    <t>Business_Type</t>
  </si>
  <si>
    <t>Is_Primary</t>
  </si>
  <si>
    <t>Recovery type</t>
  </si>
  <si>
    <t>TSV Status</t>
  </si>
  <si>
    <t>TSV EMAIL</t>
  </si>
  <si>
    <t>TSV Phone</t>
  </si>
  <si>
    <t>TSV SMS</t>
  </si>
  <si>
    <t>Acquistion Channel</t>
  </si>
  <si>
    <t>Preference 1</t>
  </si>
  <si>
    <t>Preference 2</t>
  </si>
  <si>
    <t>Preference 3</t>
  </si>
  <si>
    <t>Digital_Channel_type</t>
  </si>
  <si>
    <t>Visits</t>
  </si>
  <si>
    <t>Sessions</t>
  </si>
  <si>
    <t>Data Type</t>
  </si>
  <si>
    <t>UNIQUEIDENTIFIER</t>
  </si>
  <si>
    <t>INT (6-8 digit)</t>
  </si>
  <si>
    <t>INT (10-12 digit)</t>
  </si>
  <si>
    <t xml:space="preserve">String </t>
  </si>
  <si>
    <t>Timestamp</t>
  </si>
  <si>
    <t>Boolean /string</t>
  </si>
  <si>
    <t>VarChar(10)</t>
  </si>
  <si>
    <t>string (50 char)</t>
  </si>
  <si>
    <t>boolean</t>
  </si>
  <si>
    <t>varchar(50)</t>
  </si>
  <si>
    <t>string</t>
  </si>
  <si>
    <t>Numeric(INT)</t>
  </si>
  <si>
    <t>Attributes</t>
  </si>
  <si>
    <t>Primary Key(Alphanumeric)</t>
  </si>
  <si>
    <t>Internal Key(Primary Key)</t>
  </si>
  <si>
    <t>Genrated from backend</t>
  </si>
  <si>
    <t>Customer inception time</t>
  </si>
  <si>
    <t>user when register first time</t>
  </si>
  <si>
    <t>Has a email [1/0]</t>
  </si>
  <si>
    <t>Has a Phone[1/0]</t>
  </si>
  <si>
    <t>[1/ 0]</t>
  </si>
  <si>
    <t>Email/Phone</t>
  </si>
  <si>
    <t>Has a phone [1/0]</t>
  </si>
  <si>
    <t>29 cities we need to consider</t>
  </si>
  <si>
    <t>Commercial/Residential</t>
  </si>
  <si>
    <t>[1/0]</t>
  </si>
  <si>
    <t>Phone/SMS/email</t>
  </si>
  <si>
    <t>[1 /0 ]</t>
  </si>
  <si>
    <t>Has a TSV email [1/0]</t>
  </si>
  <si>
    <t>Has a phone TSV[1/0]</t>
  </si>
  <si>
    <t>Has a sms TSV[1/0]</t>
  </si>
  <si>
    <t>Digital, Call Center, Retail,advertisement,social media</t>
  </si>
  <si>
    <t>Basic/ Advance</t>
  </si>
  <si>
    <t>[App / Web]</t>
  </si>
  <si>
    <t>visits_count</t>
  </si>
  <si>
    <t>session_id_count</t>
  </si>
  <si>
    <t>Sample Data</t>
  </si>
  <si>
    <t>001 6311 064810301</t>
  </si>
  <si>
    <t>2024-08-12T13:58:18+00:00</t>
  </si>
  <si>
    <t>1</t>
  </si>
  <si>
    <t>Arizona(pheonix)</t>
  </si>
  <si>
    <t>Residential</t>
  </si>
  <si>
    <t>[ 1 ]</t>
  </si>
  <si>
    <t>advertisement</t>
  </si>
  <si>
    <t>Advance</t>
  </si>
  <si>
    <t>Web</t>
  </si>
  <si>
    <t>Source</t>
  </si>
  <si>
    <t>Customer_dim</t>
  </si>
  <si>
    <t>Customer_guid_dtl_dim</t>
  </si>
  <si>
    <t xml:space="preserve">Customer GUID Detail </t>
  </si>
  <si>
    <t>customer_dim</t>
  </si>
  <si>
    <t>Added</t>
  </si>
  <si>
    <t>Source Table- Athena</t>
  </si>
  <si>
    <t>Customer_guid_dtl_dim, Customer_dim</t>
  </si>
  <si>
    <t>Customer Activity</t>
  </si>
  <si>
    <t>Authentication ID</t>
  </si>
  <si>
    <t>Customer ID / GUID</t>
  </si>
  <si>
    <t>Auth Method</t>
  </si>
  <si>
    <t>Editable User Id</t>
  </si>
  <si>
    <t>OTP Token</t>
  </si>
  <si>
    <t>OTP Sent Date</t>
  </si>
  <si>
    <t>OTP verification Status</t>
  </si>
  <si>
    <t>PasswordHash</t>
  </si>
  <si>
    <t>PasswordLast Updated</t>
  </si>
  <si>
    <t>LastSuccessfulLoginDate</t>
  </si>
  <si>
    <t>AuthAttemptDate</t>
  </si>
  <si>
    <t>Channel Type_Digital</t>
  </si>
  <si>
    <t>AuthStatus</t>
  </si>
  <si>
    <t>Channel Type_Offline</t>
  </si>
  <si>
    <t>AuthMethod(Duplicate)</t>
  </si>
  <si>
    <t>AgentID</t>
  </si>
  <si>
    <t>Retail Location</t>
  </si>
  <si>
    <t>Recovery ID</t>
  </si>
  <si>
    <t>Recovery Method</t>
  </si>
  <si>
    <t>Recovery Status</t>
  </si>
  <si>
    <t>RecoveryRequestDate</t>
  </si>
  <si>
    <t>RecoveryCompletionDate</t>
  </si>
  <si>
    <t>Recovery Failure Reason</t>
  </si>
  <si>
    <t>Method</t>
  </si>
  <si>
    <t>Verification Status</t>
  </si>
  <si>
    <t>Both verified</t>
  </si>
  <si>
    <t>Account Verified</t>
  </si>
  <si>
    <t>Is_ Security Questions</t>
  </si>
  <si>
    <t>Answer Success</t>
  </si>
  <si>
    <t>AuthSuccessID</t>
  </si>
  <si>
    <t>TSV Type</t>
  </si>
  <si>
    <t>Auth Method(duplicat)</t>
  </si>
  <si>
    <t>Auth Status</t>
  </si>
  <si>
    <t>AuthenticationTimeLimit</t>
  </si>
  <si>
    <t>Varchar</t>
  </si>
  <si>
    <t>String</t>
  </si>
  <si>
    <t>Boolean</t>
  </si>
  <si>
    <t>String / Integer</t>
  </si>
  <si>
    <t>DateTime</t>
  </si>
  <si>
    <t xml:space="preserve"> String</t>
  </si>
  <si>
    <t>Time</t>
  </si>
  <si>
    <t>Alphanumeric</t>
  </si>
  <si>
    <t>Passwords, OTP,PIN/SSN/SQSA,TSV</t>
  </si>
  <si>
    <t>1, 0</t>
  </si>
  <si>
    <t>1,0</t>
  </si>
  <si>
    <t>OTP sent time</t>
  </si>
  <si>
    <t>Verified, NotVerified, Expired</t>
  </si>
  <si>
    <t>Last updated timestamp for password</t>
  </si>
  <si>
    <t>Web, App</t>
  </si>
  <si>
    <t>Successful, Failed, Pending</t>
  </si>
  <si>
    <t>IVR, Retail [Offline]</t>
  </si>
  <si>
    <t>OTP</t>
  </si>
  <si>
    <t>Only applicable for offline channel type</t>
  </si>
  <si>
    <t>cox store</t>
  </si>
  <si>
    <t>alphanumeric value</t>
  </si>
  <si>
    <t>Phone, Email, Account Details</t>
  </si>
  <si>
    <t>Requested, InProgress, Completed , Failed</t>
  </si>
  <si>
    <t>recovery request date</t>
  </si>
  <si>
    <t>recovery completion date,</t>
  </si>
  <si>
    <t>too many attempts for incorrect password,invalid otp</t>
  </si>
  <si>
    <t>Verified, Not Verified</t>
  </si>
  <si>
    <t>1 , 0</t>
  </si>
  <si>
    <t>authentication success id</t>
  </si>
  <si>
    <t>Email, Call, SMS</t>
  </si>
  <si>
    <t>OTP, Password</t>
  </si>
  <si>
    <t>Successful, Failed</t>
  </si>
  <si>
    <t>valid from 1 minute to 10 min</t>
  </si>
  <si>
    <t>A1B2C3D4</t>
  </si>
  <si>
    <t>CUST134568</t>
  </si>
  <si>
    <t>verified</t>
  </si>
  <si>
    <t>$12ABC$235DFE</t>
  </si>
  <si>
    <t>App</t>
  </si>
  <si>
    <t>Successful</t>
  </si>
  <si>
    <t>Null</t>
  </si>
  <si>
    <t>BW8847291275</t>
  </si>
  <si>
    <t>recovery_token_abcdef123456</t>
  </si>
  <si>
    <t>email</t>
  </si>
  <si>
    <t>Completed</t>
  </si>
  <si>
    <t>invalid otp</t>
  </si>
  <si>
    <t>Verified</t>
  </si>
  <si>
    <t>AUTH_SUCCESS_20240821_ABC123</t>
  </si>
  <si>
    <t>2 min</t>
  </si>
  <si>
    <t>Daily transcation summary fact</t>
  </si>
  <si>
    <t>remove</t>
  </si>
  <si>
    <t>Remove</t>
  </si>
  <si>
    <t>user_id</t>
  </si>
  <si>
    <t>Registration_Type</t>
  </si>
  <si>
    <t>Registation_Time</t>
  </si>
  <si>
    <t>Email_Info</t>
  </si>
  <si>
    <t>Contact_details</t>
  </si>
  <si>
    <t xml:space="preserve">TSV registered </t>
  </si>
  <si>
    <t>TSV Adoption type</t>
  </si>
  <si>
    <t>Feature</t>
  </si>
  <si>
    <t>Engagement Channel</t>
  </si>
  <si>
    <t>Login_timestamp</t>
  </si>
  <si>
    <t>Service/Product_subscription</t>
  </si>
  <si>
    <t>Address</t>
  </si>
  <si>
    <t>Registration_type</t>
  </si>
  <si>
    <t>Customer_status</t>
  </si>
  <si>
    <t>Customer vistied to site</t>
  </si>
  <si>
    <t>VarChar(50)</t>
  </si>
  <si>
    <t>string(5 char)</t>
  </si>
  <si>
    <t>Int(10)</t>
  </si>
  <si>
    <t>Auto-Registration</t>
  </si>
  <si>
    <t>Yes/No</t>
  </si>
  <si>
    <t>Email/call/SMS/Okta</t>
  </si>
  <si>
    <t>Authentication/Password Reset/User ID Recovery</t>
  </si>
  <si>
    <t>Digital, Call Center, Retail</t>
  </si>
  <si>
    <t>praveenp</t>
  </si>
  <si>
    <t>web/App</t>
  </si>
  <si>
    <t>Praveen.Prabhakaran@cox.com</t>
  </si>
  <si>
    <t>XXXX</t>
  </si>
  <si>
    <t>Okta</t>
  </si>
  <si>
    <t>Password Reset</t>
  </si>
  <si>
    <t>Digital</t>
  </si>
  <si>
    <t>Flags</t>
  </si>
  <si>
    <t>Incpetion date</t>
  </si>
  <si>
    <t>Registration date</t>
  </si>
  <si>
    <t>Acquisition Channel</t>
  </si>
  <si>
    <t>User Permissions [Basic/ Advance]</t>
  </si>
  <si>
    <t xml:space="preserve">Primary </t>
  </si>
  <si>
    <t>TSV Email</t>
  </si>
  <si>
    <t>Preferences [ 3 columns]</t>
  </si>
  <si>
    <t>Customer Enabled Information</t>
  </si>
  <si>
    <t>Filters/ Slicers</t>
  </si>
  <si>
    <t>Questions from Vision House</t>
  </si>
  <si>
    <t>Metric</t>
  </si>
  <si>
    <t>Calculation</t>
  </si>
  <si>
    <t>Columns</t>
  </si>
  <si>
    <t>Source Table</t>
  </si>
  <si>
    <t>Market</t>
  </si>
  <si>
    <t>Total Customers</t>
  </si>
  <si>
    <t>Count of GUID's (Account)</t>
  </si>
  <si>
    <t>GUID (Account)</t>
  </si>
  <si>
    <t>Business Type = Residential</t>
  </si>
  <si>
    <t>Total GUID's</t>
  </si>
  <si>
    <t>User/Profile</t>
  </si>
  <si>
    <t>GUID (User, Account)</t>
  </si>
  <si>
    <t>Inception date</t>
  </si>
  <si>
    <t>New Customers</t>
  </si>
  <si>
    <t>count of new customers (inception date in last one month)</t>
  </si>
  <si>
    <t>Existing Customers</t>
  </si>
  <si>
    <t>count of existing customers (inception datte older than a month)</t>
  </si>
  <si>
    <t>#users per account </t>
  </si>
  <si>
    <t>Users per Account</t>
  </si>
  <si>
    <t>user_id/ account_id (customer_id)</t>
  </si>
  <si>
    <t>How many profiles are associated with a single account vs. multiple accounts? </t>
  </si>
  <si>
    <t>Account withone user</t>
  </si>
  <si>
    <t>count ofaccount_id wiht user Id = 1</t>
  </si>
  <si>
    <t>Account with multi user</t>
  </si>
  <si>
    <t>count ofaccount_id with user Id &gt; 1</t>
  </si>
  <si>
    <t>Status of each profile
 :Active VS inactive </t>
  </si>
  <si>
    <t>Active profile</t>
  </si>
  <si>
    <t>sum(status_flag)</t>
  </si>
  <si>
    <t>status_flag</t>
  </si>
  <si>
    <t>Inactive profile</t>
  </si>
  <si>
    <t>Total profiles - Active count</t>
  </si>
  <si>
    <t>% of registrations done by existing customers via a tokenized link?  </t>
  </si>
  <si>
    <t>Registerations with tokenized links</t>
  </si>
  <si>
    <t>How many customers have profiles? </t>
  </si>
  <si>
    <t>Profile completion rate</t>
  </si>
  <si>
    <t>profile_complete_flag as 1/ Total profiles</t>
  </si>
  <si>
    <t>profile_complete flag</t>
  </si>
  <si>
    <t>Time to completion</t>
  </si>
  <si>
    <t>start_time - end_time</t>
  </si>
  <si>
    <t>identifying steps with large dropout rates</t>
  </si>
  <si>
    <t>Drop out Rate</t>
  </si>
  <si>
    <t>profile_complete flag as 0 / Total profile (1 and 0)</t>
  </si>
  <si>
    <t>How did they set it up (organic, link, …) </t>
  </si>
  <si>
    <t>% of customers through acquistion channels</t>
  </si>
  <si>
    <t>Registration</t>
  </si>
  <si>
    <t>Registration Type</t>
  </si>
  <si>
    <t>% of auto registration?  </t>
  </si>
  <si>
    <t>Count of auto register = 1</t>
  </si>
  <si>
    <t>Auto Registered (1, 0)</t>
  </si>
  <si>
    <t>Customer GUID detail level</t>
  </si>
  <si>
    <t>Registration Date</t>
  </si>
  <si>
    <t>% of Customers Registered</t>
  </si>
  <si>
    <t>(Total (User GUID)/ Total(Account GUID))*100</t>
  </si>
  <si>
    <t>GUID (Account, User)</t>
  </si>
  <si>
    <t>Registered_7days/30_Days_90_days</t>
  </si>
  <si>
    <t>Date Diff between Inception and Registration date, based on 7 days filter</t>
  </si>
  <si>
    <t xml:space="preserve"> Inception Date</t>
  </si>
  <si>
    <t>Success in Registration</t>
  </si>
  <si>
    <t>count(Regisered_user) where registered_user='1'</t>
  </si>
  <si>
    <t xml:space="preserve"> Registered User</t>
  </si>
  <si>
    <t>Email Success</t>
  </si>
  <si>
    <t>(count(email_verified) where email_verified='1')/total registered user</t>
  </si>
  <si>
    <t>email_verified</t>
  </si>
  <si>
    <t>total registered user</t>
  </si>
  <si>
    <t>Phone Success</t>
  </si>
  <si>
    <t>(count(phone_verified) where phone_verified='1')/total registered user</t>
  </si>
  <si>
    <t>phone_verified</t>
  </si>
  <si>
    <t>Account Success</t>
  </si>
  <si>
    <t>Count of registered user</t>
  </si>
  <si>
    <t xml:space="preserve"> Account ID</t>
  </si>
  <si>
    <t>Verified Contact Data</t>
  </si>
  <si>
    <t>Notification Preference</t>
  </si>
  <si>
    <t>Distinct count of Preference Type</t>
  </si>
  <si>
    <t>Preference Type(sms,email)</t>
  </si>
  <si>
    <t>How many have at least one verified contact method? </t>
  </si>
  <si>
    <t>Atleast 1 method Verified</t>
  </si>
  <si>
    <t>Count(Regisered_user) where verified_user='1'</t>
  </si>
  <si>
    <t>Verified_User</t>
  </si>
  <si>
    <t>Registered_user</t>
  </si>
  <si>
    <t>More than 1 method verified</t>
  </si>
  <si>
    <t>1 - Atleast 1 method Verified</t>
  </si>
  <si>
    <t>(count(email_verified) where email_verified='1')</t>
  </si>
  <si>
    <t>Email_verified</t>
  </si>
  <si>
    <t>Total registered user</t>
  </si>
  <si>
    <t>(count(phone_verified) where phone_verified='1')</t>
  </si>
  <si>
    <t>Phone_verified</t>
  </si>
  <si>
    <t xml:space="preserve">Both Verified (Email, Phone) </t>
  </si>
  <si>
    <t>(count(phone_verified) &amp;  ( email_verified) where phone_verified &amp; email_verfied ='1')</t>
  </si>
  <si>
    <t>Phone verified</t>
  </si>
  <si>
    <t>% of verified contact data.</t>
  </si>
  <si>
    <t>% of verified contact data</t>
  </si>
  <si>
    <t>Count(Regisered_user) where verified_user='1' / Total registered users</t>
  </si>
  <si>
    <t>TSV Adoption</t>
  </si>
  <si>
    <t xml:space="preserve">sum(TSV Registered) whereTSV Registered='1' </t>
  </si>
  <si>
    <t>TSV registered</t>
  </si>
  <si>
    <t>TSV Email verified</t>
  </si>
  <si>
    <t>count of tsv registered where tsv type='email'</t>
  </si>
  <si>
    <t>TSV phone verified</t>
  </si>
  <si>
    <t>count of tsv registered where tsv type='call'</t>
  </si>
  <si>
    <t>TSV SMS verified</t>
  </si>
  <si>
    <t>count of tsv registered where tsv type='sms'</t>
  </si>
  <si>
    <t>Sms Verified</t>
  </si>
  <si>
    <t>Are there specific user segments (e.g., demographics, behavior) that have different engagement patterns? </t>
  </si>
  <si>
    <t>Using Market filter</t>
  </si>
  <si>
    <t>Bounce rate for emails</t>
  </si>
  <si>
    <t>undelivered SMS rate</t>
  </si>
  <si>
    <t>Age since validated </t>
  </si>
  <si>
    <t>Age since Validated</t>
  </si>
  <si>
    <t>Last validate date - Today()</t>
  </si>
  <si>
    <t>Age of Contact</t>
  </si>
  <si>
    <t>Customer Authentication Information</t>
  </si>
  <si>
    <t>Metrics</t>
  </si>
  <si>
    <t>Source table</t>
  </si>
  <si>
    <t>Filters/Slicers</t>
  </si>
  <si>
    <t>Count of Account GUID</t>
  </si>
  <si>
    <t>Account GUID</t>
  </si>
  <si>
    <t xml:space="preserve">Authentication </t>
  </si>
  <si>
    <t xml:space="preserve">Editable user ID </t>
  </si>
  <si>
    <t>User type</t>
  </si>
  <si>
    <t>OTP as Authentication</t>
  </si>
  <si>
    <t>What is the success rate of Auth ID</t>
  </si>
  <si>
    <t>Authentication Success %</t>
  </si>
  <si>
    <t>Successful authentication attempts/ Total Authentication attempts</t>
  </si>
  <si>
    <t xml:space="preserve">Auth ID </t>
  </si>
  <si>
    <t>Auth status</t>
  </si>
  <si>
    <t>User Type</t>
  </si>
  <si>
    <t>Count of Primary / Total cust * 100 and Secondary users/ Total cust * 100</t>
  </si>
  <si>
    <t>Channel Type</t>
  </si>
  <si>
    <t>Filter/ Slicer</t>
  </si>
  <si>
    <t xml:space="preserve">Channel type </t>
  </si>
  <si>
    <t>Digital %</t>
  </si>
  <si>
    <t>Count of Digital / Total Channel type * 100</t>
  </si>
  <si>
    <t>Web  %</t>
  </si>
  <si>
    <t>Count of Web auth user/ Total Digital user * 100</t>
  </si>
  <si>
    <t>Digital User</t>
  </si>
  <si>
    <t>Digital Auth Type</t>
  </si>
  <si>
    <t>App %</t>
  </si>
  <si>
    <t>Count of app auth user / Total Digital user  * 100</t>
  </si>
  <si>
    <t>Offline %</t>
  </si>
  <si>
    <t>Count of Offline / Total channel type * 100</t>
  </si>
  <si>
    <t>IVR %</t>
  </si>
  <si>
    <t>Count of IVR / Total offline Auth user   * 100</t>
  </si>
  <si>
    <t>offline Auth Type</t>
  </si>
  <si>
    <t>Retails %</t>
  </si>
  <si>
    <t>Count of Retail / Total offline auth user  * 100</t>
  </si>
  <si>
    <t>Credentials</t>
  </si>
  <si>
    <t>Credential Recovery , Success rate of account recovery within same channel</t>
  </si>
  <si>
    <t>Recovery Success %</t>
  </si>
  <si>
    <t>Count of  Recovery ID where Recovery_Status as 'success'/ count of Recovery ID) *100</t>
  </si>
  <si>
    <t>Recovery status</t>
  </si>
  <si>
    <t>Credential Recovery</t>
  </si>
  <si>
    <t>Recovery Failure %</t>
  </si>
  <si>
    <t>1- recovery_status as success</t>
  </si>
  <si>
    <t>Recovery Success in First Attempt</t>
  </si>
  <si>
    <t>Recovery Success in Multiple Attempts</t>
  </si>
  <si>
    <t>What method is being used?   Email, phone, etc..  What is the success rate of each method? </t>
  </si>
  <si>
    <t>Phone %</t>
  </si>
  <si>
    <t>(Count of Recovery ID where Recovery_method as 'Phone' and Recovery status as success / count of Recovery ID) *100</t>
  </si>
  <si>
    <t xml:space="preserve">Recovery ID </t>
  </si>
  <si>
    <t>Recovery method</t>
  </si>
  <si>
    <t>Email  %</t>
  </si>
  <si>
    <t>(Count of Recovery ID where Recovery_method as 'Email' and Recovery status as success / count of Recovery ID) *100</t>
  </si>
  <si>
    <t>Account %</t>
  </si>
  <si>
    <t>(Count of Recovery ID where Recovery_method as 'Account' and Recovery status as success / count of Recovery ID) *100</t>
  </si>
  <si>
    <t>Volume of error, type of error, etc. </t>
  </si>
  <si>
    <t>Volume of error</t>
  </si>
  <si>
    <t>(No.of error events /Total No.of.Recovery Attempts)*100</t>
  </si>
  <si>
    <t>Error events</t>
  </si>
  <si>
    <t xml:space="preserve"> error events from logs or monitoring tools</t>
  </si>
  <si>
    <t>No.of Recovery Attempts</t>
  </si>
  <si>
    <t>from recoverylogs</t>
  </si>
  <si>
    <t>Error Type</t>
  </si>
  <si>
    <t>count of error type</t>
  </si>
  <si>
    <t>OTP Sucess Rate</t>
  </si>
  <si>
    <t>Count of successful otp recovery attempts / Total otp recovery attempts</t>
  </si>
  <si>
    <t>OTP Success</t>
  </si>
  <si>
    <t>TSV Enrollment</t>
  </si>
  <si>
    <t>Enrollment rate in two-step verification </t>
  </si>
  <si>
    <t>TSV Auth Success %</t>
  </si>
  <si>
    <t>Number of successful enrollments/ Total no.of enrollments</t>
  </si>
  <si>
    <t xml:space="preserve">TSV register </t>
  </si>
  <si>
    <t>WoW opt in and opt out  </t>
  </si>
  <si>
    <t>% of opt_in</t>
  </si>
  <si>
    <t>opt_in / total enrollments</t>
  </si>
  <si>
    <t>% of opt_out</t>
  </si>
  <si>
    <t>opt_out / total enrollments</t>
  </si>
  <si>
    <t>(Count of  TSV Registered= 1 and TSV Type ='email' /Total TSV Registered)*100</t>
  </si>
  <si>
    <t>TSV register</t>
  </si>
  <si>
    <t>Call %</t>
  </si>
  <si>
    <t>(Count of  TSV Registered= 1 and TSV Type ='call' /Total TSV Registered)*100</t>
  </si>
  <si>
    <t>Sms %</t>
  </si>
  <si>
    <t>(Count of  TSV Registered= 1 and TSV Type ='sms' /Total TSV Registered)*100</t>
  </si>
  <si>
    <t>Metric from dashboard sheet</t>
  </si>
  <si>
    <t>Secondary_User  Permission</t>
  </si>
  <si>
    <t>count of user type="secondary"</t>
  </si>
  <si>
    <t>user type</t>
  </si>
  <si>
    <t>Authorized_User</t>
  </si>
  <si>
    <t>count of user permission='authorized'</t>
  </si>
  <si>
    <t>user_permission</t>
  </si>
  <si>
    <t>How are customers authenticating by method, by channel, in what volume</t>
  </si>
  <si>
    <t>Method_Volume</t>
  </si>
  <si>
    <t>Count(Auth Method)</t>
  </si>
  <si>
    <t>Channel_Volume</t>
  </si>
  <si>
    <t>Count(Channel)</t>
  </si>
  <si>
    <t>Channel</t>
  </si>
  <si>
    <t>Method_Success_Rate</t>
  </si>
  <si>
    <t>No.of.Successful attempts by method / Total no.of attempts by method</t>
  </si>
  <si>
    <t>Channel_Success_Rate</t>
  </si>
  <si>
    <t>No.of.Successful attempts by channel / Total no.of Attempts by channel</t>
  </si>
  <si>
    <t>How well is each working – success/failure/error rates?  </t>
  </si>
  <si>
    <t>Reasons for failure</t>
  </si>
  <si>
    <t>Splunk logs</t>
  </si>
  <si>
    <t>Reasons for error</t>
  </si>
  <si>
    <t xml:space="preserve">Users with defined preference </t>
  </si>
  <si>
    <t>User preference</t>
  </si>
  <si>
    <t>users with TSV Enabled</t>
  </si>
  <si>
    <t>count of TSV enabled='Yes'</t>
  </si>
  <si>
    <t>TSV enabled</t>
  </si>
  <si>
    <t>TSV Factor</t>
  </si>
  <si>
    <t>count of TSV type='sms' and 'email'</t>
  </si>
  <si>
    <t>Engagement</t>
  </si>
  <si>
    <t>Avg Time from Order to Install</t>
  </si>
  <si>
    <t>AVG(DATEDIFF 'day', [order date], [Install date])</t>
  </si>
  <si>
    <t>Order date</t>
  </si>
  <si>
    <t>Install date (installation completion date)</t>
  </si>
  <si>
    <t>Avg Time from order to register</t>
  </si>
  <si>
    <t>AVG(DATEDIFF 'day', [order date], [Registration date])</t>
  </si>
  <si>
    <t>registration date</t>
  </si>
  <si>
    <t>Avg Time from order to First Digital Contact</t>
  </si>
  <si>
    <t>AVG(DATEDIFF 'day', [order date],  [Inceptiondate])</t>
  </si>
  <si>
    <t>% of customers seeing an onboarding email</t>
  </si>
  <si>
    <t>Count  of User GUID where Onboarding email seen = 1) / Count of user GUID)*100</t>
  </si>
  <si>
    <t>User GUID</t>
  </si>
  <si>
    <t>Onboarding email seen</t>
  </si>
  <si>
    <t>% of customer logging in last 3 months</t>
  </si>
  <si>
    <t>(count of User GUID  where  LastLoginDate in past 3 months /total User GUID))*100</t>
  </si>
  <si>
    <t xml:space="preserve"> Last Login Date</t>
  </si>
  <si>
    <t>% of customers downloading the app</t>
  </si>
  <si>
    <t>Count of User GUID where Channel Type (Digital) = App / Total of Digital Channel Type *100</t>
  </si>
  <si>
    <t>Digital Channel Type</t>
  </si>
  <si>
    <r>
      <rPr>
        <sz val="11"/>
        <color rgb="FFFF0000"/>
        <rFont val="Calibri"/>
        <scheme val="minor"/>
      </rPr>
      <t>TSV Reset Volume</t>
    </r>
    <r>
      <rPr>
        <sz val="11"/>
        <color rgb="FF000000"/>
        <rFont val="Calibri"/>
        <scheme val="minor"/>
      </rPr>
      <t xml:space="preserve"> and Success Rate %</t>
    </r>
  </si>
  <si>
    <t>(Number of successful verifications/total num of verification)*100</t>
  </si>
  <si>
    <t xml:space="preserve">TSV Register </t>
  </si>
  <si>
    <t>% of Customers registering on F1</t>
  </si>
  <si>
    <r>
      <rPr>
        <sz val="11"/>
        <color rgb="FFFF0000"/>
        <rFont val="Calibri"/>
        <scheme val="minor"/>
      </rPr>
      <t>TSV Authentication</t>
    </r>
    <r>
      <rPr>
        <sz val="11"/>
        <color rgb="FF000000"/>
        <rFont val="Calibri"/>
        <scheme val="minor"/>
      </rPr>
      <t xml:space="preserve"> Volume and Success Rate</t>
    </r>
  </si>
  <si>
    <t>TSV  Register</t>
  </si>
  <si>
    <t>Total Contact by channel by Sales/Serve</t>
  </si>
  <si>
    <t>User logged in past 12 months</t>
  </si>
  <si>
    <t>Dateadd('month',-12,Today())</t>
  </si>
  <si>
    <t>Last Login Date</t>
  </si>
  <si>
    <t>Engagement rate</t>
  </si>
  <si>
    <t>Active  Engagement</t>
  </si>
  <si>
    <t>engagement in last 7 days</t>
  </si>
  <si>
    <t>(login timestamp)</t>
  </si>
  <si>
    <t>Passive  Engagement</t>
  </si>
  <si>
    <t>engagement in past month (login timestamp)</t>
  </si>
  <si>
    <t xml:space="preserve">Dormant </t>
  </si>
  <si>
    <t>More than a month</t>
  </si>
  <si>
    <t>preference update rate </t>
  </si>
  <si>
    <t>preference 1</t>
  </si>
  <si>
    <t>preference 2</t>
  </si>
  <si>
    <t>preference 3</t>
  </si>
  <si>
    <t>Preference opt_in /opt_out</t>
  </si>
  <si>
    <t>preference 1 opt_in</t>
  </si>
  <si>
    <t>preference 2 opt_in</t>
  </si>
  <si>
    <t>preference 3 opt_in</t>
  </si>
  <si>
    <t>preference 1 opt_out</t>
  </si>
  <si>
    <t>preference 2 opt_out</t>
  </si>
  <si>
    <t>preference 3 opt_out</t>
  </si>
  <si>
    <t>Time since last time engaged</t>
  </si>
  <si>
    <t>Columns captured on 23.08.24</t>
  </si>
  <si>
    <t>Questions</t>
  </si>
  <si>
    <t>1. Customer key column is present in both the tables, which table should we refer to?</t>
  </si>
  <si>
    <t>2. The Email column doesn't have a flag value, and there are 2 email address column listed. Which one should we consider. or should we consider both?</t>
  </si>
  <si>
    <t>3. The Phone column doesn't have a flag value, and there are 2 phone column listed. Which one should we consider. or should we consider both?</t>
  </si>
  <si>
    <t>4. Is_primary and Primary_customer_flag column are same?</t>
  </si>
  <si>
    <t xml:space="preserve">5. Are the 'last successful login date' and 'customer last login date' columns the same?  </t>
  </si>
  <si>
    <t>Not as flag</t>
  </si>
  <si>
    <t>6. We didn't find any TSV and  Authentication-related columns in Athena. Are they coming from another data source or Table?</t>
  </si>
  <si>
    <t>pref_email_address</t>
  </si>
  <si>
    <t>home_phone</t>
  </si>
  <si>
    <t>Primary_Customer_Flag</t>
  </si>
  <si>
    <t>cox_email_address</t>
  </si>
  <si>
    <t>business_phone</t>
  </si>
  <si>
    <t>Cust_last_login_dt</t>
  </si>
  <si>
    <t>Cust Fact</t>
  </si>
  <si>
    <t>Cust_Key</t>
  </si>
  <si>
    <t>Zip_code</t>
  </si>
  <si>
    <t>Pin_code</t>
  </si>
  <si>
    <t>start_dt</t>
  </si>
  <si>
    <t>Inception_dt</t>
  </si>
  <si>
    <t>Active</t>
  </si>
  <si>
    <t xml:space="preserve">customer_status_cd  </t>
  </si>
  <si>
    <t>New_cust_flag</t>
  </si>
  <si>
    <t xml:space="preserve">customer_dim </t>
  </si>
  <si>
    <t>customer_guid_dtl_dim</t>
  </si>
  <si>
    <t>dwelling_type_dim</t>
  </si>
  <si>
    <t>cust_acc_sum</t>
  </si>
  <si>
    <t xml:space="preserve">time                </t>
  </si>
  <si>
    <t>call_ivr_fact</t>
  </si>
  <si>
    <t>web_contact_history</t>
  </si>
  <si>
    <t>webanalytics.resiapp</t>
  </si>
  <si>
    <t>successful_authentications_okta</t>
  </si>
  <si>
    <t>mfa_total_mfa_users</t>
  </si>
  <si>
    <t>mfa_factors_enrolled</t>
  </si>
  <si>
    <t>edw.customer_revenue_fact</t>
  </si>
  <si>
    <t>pstage.all_cust_notification_methods</t>
  </si>
  <si>
    <t>mobile_data.app_contact_history</t>
  </si>
  <si>
    <t>l</t>
  </si>
  <si>
    <t>Datatype</t>
  </si>
  <si>
    <t xml:space="preserve">eventtype           </t>
  </si>
  <si>
    <t xml:space="preserve">string              </t>
  </si>
  <si>
    <t xml:space="preserve">                    </t>
  </si>
  <si>
    <t xml:space="preserve">customer_key        </t>
  </si>
  <si>
    <t xml:space="preserve">double              </t>
  </si>
  <si>
    <t>customer_guid_dtl_key</t>
  </si>
  <si>
    <t xml:space="preserve">dwelling_type_key   </t>
  </si>
  <si>
    <t xml:space="preserve">host                </t>
  </si>
  <si>
    <t>call_ivr_application_key</t>
  </si>
  <si>
    <t xml:space="preserve">campaign            </t>
  </si>
  <si>
    <t xml:space="preserve">ip                  </t>
  </si>
  <si>
    <t>site_id</t>
  </si>
  <si>
    <t>bigint</t>
  </si>
  <si>
    <t xml:space="preserve">site_id             </t>
  </si>
  <si>
    <t xml:space="preserve">dwelling_type_cd    </t>
  </si>
  <si>
    <t xml:space="preserve">house_key           </t>
  </si>
  <si>
    <t xml:space="preserve">username            </t>
  </si>
  <si>
    <t>line_of_business_key</t>
  </si>
  <si>
    <t xml:space="preserve">click_action        </t>
  </si>
  <si>
    <t xml:space="preserve">os                  </t>
  </si>
  <si>
    <t xml:space="preserve">index               </t>
  </si>
  <si>
    <t>customer_number</t>
  </si>
  <si>
    <t xml:space="preserve">post_channel        </t>
  </si>
  <si>
    <t xml:space="preserve">account_nbr         </t>
  </si>
  <si>
    <t>household_member_guid</t>
  </si>
  <si>
    <t>269fd9f0-a213-11ea-8485-005056a7399c</t>
  </si>
  <si>
    <t xml:space="preserve">dwelling_type_desc  </t>
  </si>
  <si>
    <t xml:space="preserve">site_key            </t>
  </si>
  <si>
    <t xml:space="preserve">outcome_result      </t>
  </si>
  <si>
    <t>cox_identity_site_key</t>
  </si>
  <si>
    <t xml:space="preserve">click_context       </t>
  </si>
  <si>
    <t xml:space="preserve">ip2                 </t>
  </si>
  <si>
    <t xml:space="preserve">sourcetype          </t>
  </si>
  <si>
    <t xml:space="preserve">bill_type_key       </t>
  </si>
  <si>
    <t>notification_method</t>
  </si>
  <si>
    <t>varchar</t>
  </si>
  <si>
    <t xml:space="preserve">customer_nm         </t>
  </si>
  <si>
    <t>William Jez</t>
  </si>
  <si>
    <t xml:space="preserve">prim_customer_flag  </t>
  </si>
  <si>
    <t>Y</t>
  </si>
  <si>
    <t xml:space="preserve">dwelling_type_grp   </t>
  </si>
  <si>
    <t xml:space="preserve">franchise_key       </t>
  </si>
  <si>
    <t xml:space="preserve">outcome_reason      </t>
  </si>
  <si>
    <t xml:space="preserve">click_sourceid      </t>
  </si>
  <si>
    <t xml:space="preserve">bigint              </t>
  </si>
  <si>
    <t xml:space="preserve">tnt                 </t>
  </si>
  <si>
    <t xml:space="preserve">uuid                </t>
  </si>
  <si>
    <t>notf_addr_type</t>
  </si>
  <si>
    <t xml:space="preserve">title               </t>
  </si>
  <si>
    <t xml:space="preserve">last_name           </t>
  </si>
  <si>
    <t>Thomas</t>
  </si>
  <si>
    <t xml:space="preserve">create_dt           </t>
  </si>
  <si>
    <t xml:space="preserve">timestamp           </t>
  </si>
  <si>
    <t xml:space="preserve">smallint            </t>
  </si>
  <si>
    <t xml:space="preserve">event_date          </t>
  </si>
  <si>
    <t xml:space="preserve">call_ivr_dnis_key   </t>
  </si>
  <si>
    <t xml:space="preserve">click_tag           </t>
  </si>
  <si>
    <t xml:space="preserve">zip                 </t>
  </si>
  <si>
    <t xml:space="preserve">actor_alternateid   </t>
  </si>
  <si>
    <t xml:space="preserve">region_key          </t>
  </si>
  <si>
    <t>primary</t>
  </si>
  <si>
    <t xml:space="preserve">first_nm            </t>
  </si>
  <si>
    <t>William</t>
  </si>
  <si>
    <t xml:space="preserve">full_name           </t>
  </si>
  <si>
    <t>Ray Thomas</t>
  </si>
  <si>
    <t xml:space="preserve">last_update_dt      </t>
  </si>
  <si>
    <t xml:space="preserve">house_nbr           </t>
  </si>
  <si>
    <t xml:space="preserve"> </t>
  </si>
  <si>
    <t xml:space="preserve">call_language_key   </t>
  </si>
  <si>
    <t xml:space="preserve">cookies             </t>
  </si>
  <si>
    <t xml:space="preserve">ipv6                </t>
  </si>
  <si>
    <t xml:space="preserve">system_key          </t>
  </si>
  <si>
    <t>notification_option</t>
  </si>
  <si>
    <t xml:space="preserve">middle_init         </t>
  </si>
  <si>
    <t xml:space="preserve">user_id             </t>
  </si>
  <si>
    <t>raythomas91</t>
  </si>
  <si>
    <t>dwelling_type_sub_grp</t>
  </si>
  <si>
    <t xml:space="preserve">int                 </t>
  </si>
  <si>
    <t># Partition Information</t>
  </si>
  <si>
    <t>call_ivr_exitpoint_key</t>
  </si>
  <si>
    <t xml:space="preserve">coxacctguid         </t>
  </si>
  <si>
    <t xml:space="preserve">ch_js               </t>
  </si>
  <si>
    <t>verification_status</t>
  </si>
  <si>
    <t xml:space="preserve">post_cookies        </t>
  </si>
  <si>
    <t xml:space="preserve">last_nm             </t>
  </si>
  <si>
    <t>Jez</t>
  </si>
  <si>
    <t xml:space="preserve">do_intercept_ind    </t>
  </si>
  <si>
    <t>cable_serviceable_flag</t>
  </si>
  <si>
    <t xml:space="preserve">tinyint             </t>
  </si>
  <si>
    <t xml:space="preserve"># col_name            </t>
  </si>
  <si>
    <t xml:space="preserve">data_type           </t>
  </si>
  <si>
    <t xml:space="preserve">comment             </t>
  </si>
  <si>
    <t xml:space="preserve">cust_hit_time_gmt   </t>
  </si>
  <si>
    <t xml:space="preserve">color               </t>
  </si>
  <si>
    <t xml:space="preserve">sub_region_key      </t>
  </si>
  <si>
    <t>verification_date</t>
  </si>
  <si>
    <t>post_cust_hit_time_gmt</t>
  </si>
  <si>
    <t xml:space="preserve">business_nm         </t>
  </si>
  <si>
    <t xml:space="preserve">cust_last_login_dt  </t>
  </si>
  <si>
    <t>digital_serviceable_flag</t>
  </si>
  <si>
    <t xml:space="preserve">ucid                </t>
  </si>
  <si>
    <t xml:space="preserve">cust_visid          </t>
  </si>
  <si>
    <t xml:space="preserve">ef_id               </t>
  </si>
  <si>
    <t>verification_time</t>
  </si>
  <si>
    <t xml:space="preserve">post_cust_visid     </t>
  </si>
  <si>
    <t xml:space="preserve">home_phone          </t>
  </si>
  <si>
    <t xml:space="preserve">disabled_cd         </t>
  </si>
  <si>
    <t>data_serviceable_flag</t>
  </si>
  <si>
    <t xml:space="preserve">string </t>
  </si>
  <si>
    <t xml:space="preserve">call_rec_index      </t>
  </si>
  <si>
    <t xml:space="preserve">evar1               </t>
  </si>
  <si>
    <t xml:space="preserve">sub_system_key      </t>
  </si>
  <si>
    <t>confirm_flag</t>
  </si>
  <si>
    <t xml:space="preserve">daily_visitor       </t>
  </si>
  <si>
    <t xml:space="preserve">business_phone      </t>
  </si>
  <si>
    <t xml:space="preserve">pref_email_address  </t>
  </si>
  <si>
    <t>raythomas91@cox.net</t>
  </si>
  <si>
    <t>phone_serviceable_flag</t>
  </si>
  <si>
    <t xml:space="preserve">session_id          </t>
  </si>
  <si>
    <t xml:space="preserve">evar2               </t>
  </si>
  <si>
    <t>company_division_key</t>
  </si>
  <si>
    <t>confirm_date</t>
  </si>
  <si>
    <t xml:space="preserve">date_time           </t>
  </si>
  <si>
    <t xml:space="preserve">sic_cd              </t>
  </si>
  <si>
    <t xml:space="preserve">cox_email_address   </t>
  </si>
  <si>
    <t xml:space="preserve">homes_passed_flag   </t>
  </si>
  <si>
    <t xml:space="preserve">evar3               </t>
  </si>
  <si>
    <t>subscriber_definition_key</t>
  </si>
  <si>
    <t>confirm_time</t>
  </si>
  <si>
    <t xml:space="preserve">domain              </t>
  </si>
  <si>
    <t xml:space="preserve">sic_desc            </t>
  </si>
  <si>
    <t>profile_complete_flag</t>
  </si>
  <si>
    <t xml:space="preserve">bank_draft_flag     </t>
  </si>
  <si>
    <t xml:space="preserve">transaction         </t>
  </si>
  <si>
    <t xml:space="preserve">evar4               </t>
  </si>
  <si>
    <t xml:space="preserve">node_key            </t>
  </si>
  <si>
    <t>create_user_id</t>
  </si>
  <si>
    <t xml:space="preserve">post_evar1          </t>
  </si>
  <si>
    <t xml:space="preserve">sic_group_cd        </t>
  </si>
  <si>
    <t xml:space="preserve">idm_create_dt       </t>
  </si>
  <si>
    <t xml:space="preserve">customer_type_cd    </t>
  </si>
  <si>
    <t xml:space="preserve">node                </t>
  </si>
  <si>
    <t xml:space="preserve">evar_instances      </t>
  </si>
  <si>
    <t xml:space="preserve">evar5               </t>
  </si>
  <si>
    <t>cox_unique_customer_key</t>
  </si>
  <si>
    <t>create_date</t>
  </si>
  <si>
    <t xml:space="preserve">crossapp_status_v2  </t>
  </si>
  <si>
    <t xml:space="preserve">sic_group_desc      </t>
  </si>
  <si>
    <t xml:space="preserve">src_create_by       </t>
  </si>
  <si>
    <t>IDAAS_SVC</t>
  </si>
  <si>
    <t xml:space="preserve">rec_type            </t>
  </si>
  <si>
    <t xml:space="preserve">exclude_hit         </t>
  </si>
  <si>
    <t xml:space="preserve">evar6               </t>
  </si>
  <si>
    <t>house_dim_history_key</t>
  </si>
  <si>
    <t>create_time</t>
  </si>
  <si>
    <t xml:space="preserve">post_evar3          </t>
  </si>
  <si>
    <t xml:space="preserve">nbr_of_employees    </t>
  </si>
  <si>
    <t xml:space="preserve">src_create_dt       </t>
  </si>
  <si>
    <t xml:space="preserve">date_of_birth       </t>
  </si>
  <si>
    <t xml:space="preserve">result              </t>
  </si>
  <si>
    <t>evar1_self_help_action</t>
  </si>
  <si>
    <t xml:space="preserve">evar7               </t>
  </si>
  <si>
    <t>house_association_key</t>
  </si>
  <si>
    <t>change_user_id</t>
  </si>
  <si>
    <t xml:space="preserve">post_evar4          </t>
  </si>
  <si>
    <t xml:space="preserve">src_mod_by          </t>
  </si>
  <si>
    <t xml:space="preserve">monthly_amt         </t>
  </si>
  <si>
    <t xml:space="preserve">ph_nbr              </t>
  </si>
  <si>
    <t>evar10_internal_campaign</t>
  </si>
  <si>
    <t xml:space="preserve">evar8               </t>
  </si>
  <si>
    <t xml:space="preserve">development_key     </t>
  </si>
  <si>
    <t>change_date</t>
  </si>
  <si>
    <t xml:space="preserve">post_evar5          </t>
  </si>
  <si>
    <t xml:space="preserve">customer_type_desc  </t>
  </si>
  <si>
    <t>DEFAULT</t>
  </si>
  <si>
    <t xml:space="preserve">src_mod_dt          </t>
  </si>
  <si>
    <t xml:space="preserve">employee_flag       </t>
  </si>
  <si>
    <t xml:space="preserve">uui                 </t>
  </si>
  <si>
    <t xml:space="preserve">evar100             </t>
  </si>
  <si>
    <t xml:space="preserve">evar9               </t>
  </si>
  <si>
    <t xml:space="preserve">headend_key         </t>
  </si>
  <si>
    <t>change_time</t>
  </si>
  <si>
    <t xml:space="preserve">post_evar6          </t>
  </si>
  <si>
    <t>F</t>
  </si>
  <si>
    <t xml:space="preserve">inception_dt        </t>
  </si>
  <si>
    <t xml:space="preserve">vdn                 </t>
  </si>
  <si>
    <t xml:space="preserve">evar11_time_parting </t>
  </si>
  <si>
    <t xml:space="preserve">hier1               </t>
  </si>
  <si>
    <t>customer_type_segmentation_key</t>
  </si>
  <si>
    <t>pri_flg_chg_date</t>
  </si>
  <si>
    <t xml:space="preserve">site_id_v7          </t>
  </si>
  <si>
    <t>customer_status_desc</t>
  </si>
  <si>
    <t>Former</t>
  </si>
  <si>
    <t xml:space="preserve">timestamp </t>
  </si>
  <si>
    <t xml:space="preserve">prism_cd            </t>
  </si>
  <si>
    <t>CI</t>
  </si>
  <si>
    <t xml:space="preserve">no_match            </t>
  </si>
  <si>
    <t>evar12_offers_swapped</t>
  </si>
  <si>
    <t xml:space="preserve">hier2               </t>
  </si>
  <si>
    <t xml:space="preserve">svc_lvl_value_key   </t>
  </si>
  <si>
    <t>pri_flg_chg_time</t>
  </si>
  <si>
    <t xml:space="preserve">post_evar8          </t>
  </si>
  <si>
    <t xml:space="preserve">address_zip_4       </t>
  </si>
  <si>
    <t xml:space="preserve">no_input            </t>
  </si>
  <si>
    <t>evar13_e_mail_message_id</t>
  </si>
  <si>
    <t xml:space="preserve">hier3               </t>
  </si>
  <si>
    <t xml:space="preserve">psu_combo_key       </t>
  </si>
  <si>
    <t>pri_flg_chg_user</t>
  </si>
  <si>
    <t xml:space="preserve">post_evar9          </t>
  </si>
  <si>
    <t xml:space="preserve">address_zip_5       </t>
  </si>
  <si>
    <t xml:space="preserve">no_confirmation     </t>
  </si>
  <si>
    <t>evar14_previous_page</t>
  </si>
  <si>
    <t xml:space="preserve">hier4               </t>
  </si>
  <si>
    <t xml:space="preserve">psu_migration_key   </t>
  </si>
  <si>
    <t>snapshot_date</t>
  </si>
  <si>
    <t xml:space="preserve">post_evar10         </t>
  </si>
  <si>
    <t xml:space="preserve">expiration_dt       </t>
  </si>
  <si>
    <t xml:space="preserve">bill_type_cd        </t>
  </si>
  <si>
    <t>S</t>
  </si>
  <si>
    <t xml:space="preserve">transfer_node       </t>
  </si>
  <si>
    <t xml:space="preserve">evar15_offer_id     </t>
  </si>
  <si>
    <t xml:space="preserve">hier5               </t>
  </si>
  <si>
    <t xml:space="preserve">customer_type_key   </t>
  </si>
  <si>
    <t>journal_date</t>
  </si>
  <si>
    <t xml:space="preserve">post_evar11         </t>
  </si>
  <si>
    <t xml:space="preserve">sic_cd_8            </t>
  </si>
  <si>
    <t>H</t>
  </si>
  <si>
    <t xml:space="preserve">transfer_reason     </t>
  </si>
  <si>
    <t>evar17_offer_id_details</t>
  </si>
  <si>
    <t xml:space="preserve">prop1               </t>
  </si>
  <si>
    <t xml:space="preserve">cox_cnx_segment_key </t>
  </si>
  <si>
    <t>site</t>
  </si>
  <si>
    <t xml:space="preserve">post_evar12         </t>
  </si>
  <si>
    <t xml:space="preserve">sic_desc_8          </t>
  </si>
  <si>
    <t xml:space="preserve">house_status_cd     </t>
  </si>
  <si>
    <t xml:space="preserve">cust_acct_nbr       </t>
  </si>
  <si>
    <t>evar18_chat_session_id</t>
  </si>
  <si>
    <t xml:space="preserve">prop2               </t>
  </si>
  <si>
    <t>internal_credit_score_key</t>
  </si>
  <si>
    <t>dt</t>
  </si>
  <si>
    <t xml:space="preserve">post_evar13         </t>
  </si>
  <si>
    <t xml:space="preserve">duns_id             </t>
  </si>
  <si>
    <t>9BXQ1</t>
  </si>
  <si>
    <t xml:space="preserve">evar19_ppc_code     </t>
  </si>
  <si>
    <t xml:space="preserve">prop3               </t>
  </si>
  <si>
    <t>external_credit_score_key</t>
  </si>
  <si>
    <t xml:space="preserve">previous_page_v14   </t>
  </si>
  <si>
    <t xml:space="preserve">res_comm_ind        </t>
  </si>
  <si>
    <t>R</t>
  </si>
  <si>
    <t xml:space="preserve">nbr_non_pays        </t>
  </si>
  <si>
    <t>evar20_bill_amount_code</t>
  </si>
  <si>
    <t xml:space="preserve">prop4               </t>
  </si>
  <si>
    <t xml:space="preserve">tenure_bckt_key     </t>
  </si>
  <si>
    <t xml:space="preserve">post_evar15         </t>
  </si>
  <si>
    <t xml:space="preserve">nbr_late_fees       </t>
  </si>
  <si>
    <t xml:space="preserve">time_key            </t>
  </si>
  <si>
    <t xml:space="preserve">evar21              </t>
  </si>
  <si>
    <t xml:space="preserve">prop5               </t>
  </si>
  <si>
    <t>primary_competitor_key</t>
  </si>
  <si>
    <t xml:space="preserve">custom_link_v16     </t>
  </si>
  <si>
    <t xml:space="preserve">privacy_flag        </t>
  </si>
  <si>
    <t xml:space="preserve">nbr_nsf_checks      </t>
  </si>
  <si>
    <t xml:space="preserve">evar22_promo_code   </t>
  </si>
  <si>
    <t xml:space="preserve">prop6               </t>
  </si>
  <si>
    <t>secondary_competitor_key</t>
  </si>
  <si>
    <t xml:space="preserve">post_evar17         </t>
  </si>
  <si>
    <t xml:space="preserve">nbr_past_dues       </t>
  </si>
  <si>
    <t>evar23_cart_add_date</t>
  </si>
  <si>
    <t xml:space="preserve">prop7               </t>
  </si>
  <si>
    <t xml:space="preserve">post_evar18         </t>
  </si>
  <si>
    <t xml:space="preserve">cable_mop_cd        </t>
  </si>
  <si>
    <t>evar24_order_metrics</t>
  </si>
  <si>
    <t xml:space="preserve">prop8               </t>
  </si>
  <si>
    <t xml:space="preserve">post_evar19         </t>
  </si>
  <si>
    <t xml:space="preserve">franchise_nbr       </t>
  </si>
  <si>
    <t xml:space="preserve">cable_ar_30         </t>
  </si>
  <si>
    <t xml:space="preserve">evar25_date_stamp   </t>
  </si>
  <si>
    <t xml:space="preserve">prop9               </t>
  </si>
  <si>
    <t xml:space="preserve">post_evar20         </t>
  </si>
  <si>
    <t xml:space="preserve">old_site_id         </t>
  </si>
  <si>
    <t xml:space="preserve">cable_ar_60         </t>
  </si>
  <si>
    <t xml:space="preserve">string            </t>
  </si>
  <si>
    <t>evar26_dco_click_throughs</t>
  </si>
  <si>
    <t xml:space="preserve">state               </t>
  </si>
  <si>
    <t xml:space="preserve">video_std_rt        </t>
  </si>
  <si>
    <t xml:space="preserve">post_evar21         </t>
  </si>
  <si>
    <t xml:space="preserve">old_account_nbr     </t>
  </si>
  <si>
    <t xml:space="preserve">cable_ar_90         </t>
  </si>
  <si>
    <t>evar27_business_lead_type</t>
  </si>
  <si>
    <t xml:space="preserve">ua_os               </t>
  </si>
  <si>
    <t xml:space="preserve">data_std_rt         </t>
  </si>
  <si>
    <t xml:space="preserve">post_evar22         </t>
  </si>
  <si>
    <t xml:space="preserve">company             </t>
  </si>
  <si>
    <t xml:space="preserve">cable_ar_120        </t>
  </si>
  <si>
    <t>evar29_campaign_code_first_touch</t>
  </si>
  <si>
    <t xml:space="preserve">video               </t>
  </si>
  <si>
    <t xml:space="preserve">phone_std_rt        </t>
  </si>
  <si>
    <t xml:space="preserve">post_evar23         </t>
  </si>
  <si>
    <t xml:space="preserve">division            </t>
  </si>
  <si>
    <t xml:space="preserve">cable_ar_150        </t>
  </si>
  <si>
    <t>evar3_internal_search_phrases</t>
  </si>
  <si>
    <t xml:space="preserve">adload              </t>
  </si>
  <si>
    <t xml:space="preserve">homesec_std_rt      </t>
  </si>
  <si>
    <t xml:space="preserve">post_evar24         </t>
  </si>
  <si>
    <t>customer_category_cd</t>
  </si>
  <si>
    <t xml:space="preserve">cable_ar_151_over   </t>
  </si>
  <si>
    <t xml:space="preserve">evar30              </t>
  </si>
  <si>
    <t xml:space="preserve">ch_hdr              </t>
  </si>
  <si>
    <t xml:space="preserve">total_std_rt        </t>
  </si>
  <si>
    <t xml:space="preserve">post_evar25         </t>
  </si>
  <si>
    <t>customer_category_desc</t>
  </si>
  <si>
    <t>PERMANENT RESIDENT</t>
  </si>
  <si>
    <t xml:space="preserve">phone_ar_30         </t>
  </si>
  <si>
    <t xml:space="preserve">evar31              </t>
  </si>
  <si>
    <t xml:space="preserve">video_retail_rt     </t>
  </si>
  <si>
    <t xml:space="preserve">post_evar26         </t>
  </si>
  <si>
    <t xml:space="preserve">vip_cd              </t>
  </si>
  <si>
    <t xml:space="preserve">phone_ar_60         </t>
  </si>
  <si>
    <t xml:space="preserve">evar32_order_id     </t>
  </si>
  <si>
    <t xml:space="preserve">evar10              </t>
  </si>
  <si>
    <t xml:space="preserve">data_retail_rt      </t>
  </si>
  <si>
    <t xml:space="preserve">post_evar27         </t>
  </si>
  <si>
    <t xml:space="preserve">vip_desc            </t>
  </si>
  <si>
    <t xml:space="preserve">phone_ar_90         </t>
  </si>
  <si>
    <t>evar33_no_of_products_viewed</t>
  </si>
  <si>
    <t xml:space="preserve">evar11              </t>
  </si>
  <si>
    <t xml:space="preserve">phone_retail_rt     </t>
  </si>
  <si>
    <t xml:space="preserve">dum_usage_v28       </t>
  </si>
  <si>
    <t xml:space="preserve">tax_exempt_cd       </t>
  </si>
  <si>
    <t xml:space="preserve">phone_ar_120        </t>
  </si>
  <si>
    <t>evar34_finding_method</t>
  </si>
  <si>
    <t xml:space="preserve">evar12              </t>
  </si>
  <si>
    <t xml:space="preserve">homesec_retail_rt   </t>
  </si>
  <si>
    <t xml:space="preserve">post_evar29         </t>
  </si>
  <si>
    <t xml:space="preserve">tax_exempt_desc     </t>
  </si>
  <si>
    <t xml:space="preserve">phone_ar_150        </t>
  </si>
  <si>
    <t>evar35_cross_selling_drivers</t>
  </si>
  <si>
    <t xml:space="preserve">evar13              </t>
  </si>
  <si>
    <t xml:space="preserve">total_retail_rt     </t>
  </si>
  <si>
    <t xml:space="preserve">post_evar30         </t>
  </si>
  <si>
    <t xml:space="preserve">primary_chsi_email  </t>
  </si>
  <si>
    <t xml:space="preserve">phone_ar_151_over   </t>
  </si>
  <si>
    <t>evar36_visitor_score</t>
  </si>
  <si>
    <t xml:space="preserve">evar14              </t>
  </si>
  <si>
    <t>video_gross_matrix_rt</t>
  </si>
  <si>
    <t xml:space="preserve">post_evar31         </t>
  </si>
  <si>
    <t>balance_last_statement</t>
  </si>
  <si>
    <t>evar37_no_of_internal_search_results</t>
  </si>
  <si>
    <t xml:space="preserve">evar15              </t>
  </si>
  <si>
    <t>data_gross_matrix_rt</t>
  </si>
  <si>
    <t xml:space="preserve">post_evar32         </t>
  </si>
  <si>
    <t xml:space="preserve">bill_to_addr_flag   </t>
  </si>
  <si>
    <t>N</t>
  </si>
  <si>
    <t xml:space="preserve">write_off_amount    </t>
  </si>
  <si>
    <t xml:space="preserve">evar38              </t>
  </si>
  <si>
    <t xml:space="preserve">evar16              </t>
  </si>
  <si>
    <t>phone_gross_matrix_rt</t>
  </si>
  <si>
    <t xml:space="preserve">post_evar33         </t>
  </si>
  <si>
    <t xml:space="preserve">phone_mop_cd        </t>
  </si>
  <si>
    <t>evar39_no_of_internal_searches</t>
  </si>
  <si>
    <t xml:space="preserve">evar17              </t>
  </si>
  <si>
    <t>homesec_gross_matrix_rt</t>
  </si>
  <si>
    <t xml:space="preserve">post_evar34         </t>
  </si>
  <si>
    <t xml:space="preserve">vip_omit_flag       </t>
  </si>
  <si>
    <t xml:space="preserve">split_bill_flag     </t>
  </si>
  <si>
    <t xml:space="preserve">evar4_tool_used     </t>
  </si>
  <si>
    <t xml:space="preserve">evar18              </t>
  </si>
  <si>
    <t>total_gross_matrix_rt</t>
  </si>
  <si>
    <t xml:space="preserve">post_evar35         </t>
  </si>
  <si>
    <t xml:space="preserve">old_account         </t>
  </si>
  <si>
    <t xml:space="preserve">single_bill_flag    </t>
  </si>
  <si>
    <t>evar40_responsive_display_type</t>
  </si>
  <si>
    <t xml:space="preserve">evar19              </t>
  </si>
  <si>
    <t xml:space="preserve">video_gross_mrc     </t>
  </si>
  <si>
    <t xml:space="preserve">post_evar36         </t>
  </si>
  <si>
    <t xml:space="preserve">customer_comment    </t>
  </si>
  <si>
    <t>ROOMMATE:058126801(9/24/2016 )</t>
  </si>
  <si>
    <t xml:space="preserve">no_bill_flag        </t>
  </si>
  <si>
    <t xml:space="preserve">evar41_site_section </t>
  </si>
  <si>
    <t xml:space="preserve">evar20              </t>
  </si>
  <si>
    <t xml:space="preserve">data_gross_mrc      </t>
  </si>
  <si>
    <t xml:space="preserve">post_evar37         </t>
  </si>
  <si>
    <t xml:space="preserve">monthly_rate_billed </t>
  </si>
  <si>
    <t xml:space="preserve">easy_pay_flag       </t>
  </si>
  <si>
    <t xml:space="preserve">evar42              </t>
  </si>
  <si>
    <t xml:space="preserve">phone_gross_mrc     </t>
  </si>
  <si>
    <t xml:space="preserve">post_evar38         </t>
  </si>
  <si>
    <t xml:space="preserve">old_tran_site_id    </t>
  </si>
  <si>
    <t>addressable_analog_flag</t>
  </si>
  <si>
    <t xml:space="preserve">evar43_no_of_psus   </t>
  </si>
  <si>
    <t xml:space="preserve">evar22              </t>
  </si>
  <si>
    <t xml:space="preserve">homesec_gross_mrc   </t>
  </si>
  <si>
    <t xml:space="preserve">post_evar39         </t>
  </si>
  <si>
    <t xml:space="preserve">other_area_code     </t>
  </si>
  <si>
    <t xml:space="preserve">basic_flag          </t>
  </si>
  <si>
    <t>evar44_products_subscribed</t>
  </si>
  <si>
    <t xml:space="preserve">evar23              </t>
  </si>
  <si>
    <t xml:space="preserve">total_gross_mrc     </t>
  </si>
  <si>
    <t xml:space="preserve">post_evar40         </t>
  </si>
  <si>
    <t xml:space="preserve">other_phone         </t>
  </si>
  <si>
    <t>bundle_discount_flag</t>
  </si>
  <si>
    <t xml:space="preserve">evar45_feature_used </t>
  </si>
  <si>
    <t xml:space="preserve">evar24              </t>
  </si>
  <si>
    <t>phone_gross_pkg_discnt</t>
  </si>
  <si>
    <t xml:space="preserve">post_evar41         </t>
  </si>
  <si>
    <t xml:space="preserve">status_date         </t>
  </si>
  <si>
    <t xml:space="preserve">call_fwd_flag       </t>
  </si>
  <si>
    <t xml:space="preserve">evar47              </t>
  </si>
  <si>
    <t xml:space="preserve">evar25              </t>
  </si>
  <si>
    <t>video_gross_pkg_discnt</t>
  </si>
  <si>
    <t xml:space="preserve">post_evar42         </t>
  </si>
  <si>
    <t xml:space="preserve">merge_prorate       </t>
  </si>
  <si>
    <t xml:space="preserve">call_wait_flag      </t>
  </si>
  <si>
    <t>evar48_iperceptions_respondent_id</t>
  </si>
  <si>
    <t xml:space="preserve">evar26              </t>
  </si>
  <si>
    <t>data_gross_pkg_discnt</t>
  </si>
  <si>
    <t xml:space="preserve">post_evar43         </t>
  </si>
  <si>
    <t xml:space="preserve">salesman_number     </t>
  </si>
  <si>
    <t xml:space="preserve">caller_id_flag      </t>
  </si>
  <si>
    <t xml:space="preserve">evar49_zip_code     </t>
  </si>
  <si>
    <t xml:space="preserve">evar27              </t>
  </si>
  <si>
    <t>homesec_gross_pkg_discnt</t>
  </si>
  <si>
    <t xml:space="preserve">post_evar44         </t>
  </si>
  <si>
    <t xml:space="preserve">credit_rating       </t>
  </si>
  <si>
    <t xml:space="preserve">cinemax_flag        </t>
  </si>
  <si>
    <t>evar5_products_swapped</t>
  </si>
  <si>
    <t xml:space="preserve">evar28              </t>
  </si>
  <si>
    <t xml:space="preserve">total_pkg_discnt    </t>
  </si>
  <si>
    <t xml:space="preserve">post_evar45         </t>
  </si>
  <si>
    <t>number_of_months_at_cr</t>
  </si>
  <si>
    <t xml:space="preserve">circ_sw_phone_flag  </t>
  </si>
  <si>
    <t>evar50_text_characters_viewed</t>
  </si>
  <si>
    <t xml:space="preserve">evar29              </t>
  </si>
  <si>
    <t>video_perm_bundle_discnt</t>
  </si>
  <si>
    <t xml:space="preserve">page_name_v46       </t>
  </si>
  <si>
    <t>select_code_ar_reports</t>
  </si>
  <si>
    <t>commercial_access_flag</t>
  </si>
  <si>
    <t xml:space="preserve">evar52              </t>
  </si>
  <si>
    <t>data_perm_bundle_discnt</t>
  </si>
  <si>
    <t xml:space="preserve">post_evar47         </t>
  </si>
  <si>
    <t xml:space="preserve">reason_code         </t>
  </si>
  <si>
    <t>B5</t>
  </si>
  <si>
    <t>commercial_data_flag</t>
  </si>
  <si>
    <t>evar53_support_article_id</t>
  </si>
  <si>
    <t>phone_perm_bundle_discnt</t>
  </si>
  <si>
    <t xml:space="preserve">post_evar48         </t>
  </si>
  <si>
    <t xml:space="preserve">pool                </t>
  </si>
  <si>
    <t>commercial_internet_flag</t>
  </si>
  <si>
    <t>evar54_support_article_rating</t>
  </si>
  <si>
    <t xml:space="preserve">evar32              </t>
  </si>
  <si>
    <t>homesec_perm_bundle_discnt</t>
  </si>
  <si>
    <t xml:space="preserve">post_evar49         </t>
  </si>
  <si>
    <t>bill_code_used_by_cbb035</t>
  </si>
  <si>
    <t xml:space="preserve">commercial_ld_flag  </t>
  </si>
  <si>
    <t xml:space="preserve">evar55_shop_filter  </t>
  </si>
  <si>
    <t xml:space="preserve">evar33              </t>
  </si>
  <si>
    <t>total_perm_bundle_discnt</t>
  </si>
  <si>
    <t xml:space="preserve">post_evar50         </t>
  </si>
  <si>
    <t xml:space="preserve">range_number        </t>
  </si>
  <si>
    <t>commercial_local_flag</t>
  </si>
  <si>
    <t>evar56_user_e_mail_id</t>
  </si>
  <si>
    <t xml:space="preserve">evar34              </t>
  </si>
  <si>
    <t xml:space="preserve">video_cmpgn_discnt  </t>
  </si>
  <si>
    <t xml:space="preserve">coxacct_guid_v51    </t>
  </si>
  <si>
    <t>billing_range_number</t>
  </si>
  <si>
    <t>commercial_video_flag</t>
  </si>
  <si>
    <t>evar57_saved_cart_status</t>
  </si>
  <si>
    <t xml:space="preserve">evar35              </t>
  </si>
  <si>
    <t xml:space="preserve">phone_cmpgn_discnt  </t>
  </si>
  <si>
    <t xml:space="preserve">post_evar52         </t>
  </si>
  <si>
    <t>office_only_disconnect</t>
  </si>
  <si>
    <t>commercial_wholesale_flag</t>
  </si>
  <si>
    <t xml:space="preserve">evar58              </t>
  </si>
  <si>
    <t xml:space="preserve">evar36              </t>
  </si>
  <si>
    <t xml:space="preserve">data_cmpgn_discnt   </t>
  </si>
  <si>
    <t xml:space="preserve">post_evar53         </t>
  </si>
  <si>
    <t xml:space="preserve">connect_date        </t>
  </si>
  <si>
    <t xml:space="preserve">csap_flag           </t>
  </si>
  <si>
    <t>evar59_cb_serviceability_type</t>
  </si>
  <si>
    <t xml:space="preserve">evar37              </t>
  </si>
  <si>
    <t>homesec_cmpgn_discnt</t>
  </si>
  <si>
    <t xml:space="preserve">post_evar54         </t>
  </si>
  <si>
    <t xml:space="preserve">pin_number          </t>
  </si>
  <si>
    <t xml:space="preserve">data_128_flag       </t>
  </si>
  <si>
    <t>evar6_visitor_type_code</t>
  </si>
  <si>
    <t xml:space="preserve">total_cmpgn_discnt  </t>
  </si>
  <si>
    <t xml:space="preserve">post_evar55         </t>
  </si>
  <si>
    <t>house_resident_number</t>
  </si>
  <si>
    <t xml:space="preserve">data_1500k_flag     </t>
  </si>
  <si>
    <t>evar60_move_serviceability_type</t>
  </si>
  <si>
    <t xml:space="preserve">evar39              </t>
  </si>
  <si>
    <t>video_amount_discounted</t>
  </si>
  <si>
    <t xml:space="preserve">post_evar56         </t>
  </si>
  <si>
    <t>other_exchange_number</t>
  </si>
  <si>
    <t xml:space="preserve">data_3000k_flag     </t>
  </si>
  <si>
    <t xml:space="preserve">evar62_cb_lead_id   </t>
  </si>
  <si>
    <t xml:space="preserve">evar40              </t>
  </si>
  <si>
    <t>data_amount_discounted</t>
  </si>
  <si>
    <t xml:space="preserve">post_evar57         </t>
  </si>
  <si>
    <t>customer_name_format</t>
  </si>
  <si>
    <t xml:space="preserve">data_4000k_flag     </t>
  </si>
  <si>
    <t>evar63_cb_lead_referral_type</t>
  </si>
  <si>
    <t xml:space="preserve">evar41              </t>
  </si>
  <si>
    <t>phone_amount_discounted</t>
  </si>
  <si>
    <t xml:space="preserve">post_evar58         </t>
  </si>
  <si>
    <t xml:space="preserve">title_of_lineage    </t>
  </si>
  <si>
    <t xml:space="preserve">data_flag           </t>
  </si>
  <si>
    <t xml:space="preserve">evar64_bill_amount  </t>
  </si>
  <si>
    <t>homesec_amount_discounted</t>
  </si>
  <si>
    <t xml:space="preserve">post_evar59         </t>
  </si>
  <si>
    <t xml:space="preserve">external_credit_score_dte              </t>
  </si>
  <si>
    <t>digital_converter_flag</t>
  </si>
  <si>
    <t>evar65_grid_tv_channel</t>
  </si>
  <si>
    <t xml:space="preserve">evar43              </t>
  </si>
  <si>
    <t>total_amount_discounted</t>
  </si>
  <si>
    <t xml:space="preserve">post_evar60         </t>
  </si>
  <si>
    <t xml:space="preserve">pin_entry_date      </t>
  </si>
  <si>
    <t>digital_discovery_tier_flag</t>
  </si>
  <si>
    <t xml:space="preserve">evar66              </t>
  </si>
  <si>
    <t xml:space="preserve">evar44              </t>
  </si>
  <si>
    <t xml:space="preserve">video_net_mrc       </t>
  </si>
  <si>
    <t xml:space="preserve">coxcust_guid_v61    </t>
  </si>
  <si>
    <t xml:space="preserve">video_rating_code   </t>
  </si>
  <si>
    <t xml:space="preserve">digital_flag        </t>
  </si>
  <si>
    <t xml:space="preserve">evar67              </t>
  </si>
  <si>
    <t xml:space="preserve">evar45              </t>
  </si>
  <si>
    <t xml:space="preserve">data_net_mrc        </t>
  </si>
  <si>
    <t xml:space="preserve">post_evar62         </t>
  </si>
  <si>
    <t>external_credit_score</t>
  </si>
  <si>
    <t>A</t>
  </si>
  <si>
    <t>digital_hispanic_tier_flag</t>
  </si>
  <si>
    <t xml:space="preserve">evar68              </t>
  </si>
  <si>
    <t xml:space="preserve">evar46              </t>
  </si>
  <si>
    <t xml:space="preserve">phone_net_mrc       </t>
  </si>
  <si>
    <t xml:space="preserve">post_evar63         </t>
  </si>
  <si>
    <t xml:space="preserve">language_code       </t>
  </si>
  <si>
    <t>ENGL</t>
  </si>
  <si>
    <t>digital_movie_tier_flag</t>
  </si>
  <si>
    <t xml:space="preserve">evar69              </t>
  </si>
  <si>
    <t xml:space="preserve">homesec_net_mrc     </t>
  </si>
  <si>
    <t xml:space="preserve">post_evar64         </t>
  </si>
  <si>
    <t xml:space="preserve">e_care_customer     </t>
  </si>
  <si>
    <t>digital_sports_info_tier_flag</t>
  </si>
  <si>
    <t xml:space="preserve">evar70              </t>
  </si>
  <si>
    <t xml:space="preserve">evar48              </t>
  </si>
  <si>
    <t xml:space="preserve">total_net_mrc       </t>
  </si>
  <si>
    <t xml:space="preserve">post_evar65         </t>
  </si>
  <si>
    <t xml:space="preserve">national_acct_nbr   </t>
  </si>
  <si>
    <t>digital_variety_tier_flag</t>
  </si>
  <si>
    <t xml:space="preserve">evar71              </t>
  </si>
  <si>
    <t xml:space="preserve">evar49              </t>
  </si>
  <si>
    <t>price_protection_flag</t>
  </si>
  <si>
    <t xml:space="preserve">post_evar66         </t>
  </si>
  <si>
    <t xml:space="preserve">account_guid        </t>
  </si>
  <si>
    <t>9b6179a0-730a-11e2-a01e-14feb5d9513a</t>
  </si>
  <si>
    <t xml:space="preserve">dvr_converter_flag  </t>
  </si>
  <si>
    <t xml:space="preserve">evar72              </t>
  </si>
  <si>
    <t xml:space="preserve">evar50              </t>
  </si>
  <si>
    <t xml:space="preserve">post_evar67         </t>
  </si>
  <si>
    <t>prim_account_holder_guid</t>
  </si>
  <si>
    <t xml:space="preserve">dvr_flag            </t>
  </si>
  <si>
    <t xml:space="preserve">evar73              </t>
  </si>
  <si>
    <t xml:space="preserve">evar51              </t>
  </si>
  <si>
    <t xml:space="preserve">promo_bundle_flag   </t>
  </si>
  <si>
    <t xml:space="preserve">post_evar68         </t>
  </si>
  <si>
    <t xml:space="preserve">test_account_key    </t>
  </si>
  <si>
    <t xml:space="preserve">ethernet_flag       </t>
  </si>
  <si>
    <t xml:space="preserve">evar74              </t>
  </si>
  <si>
    <t xml:space="preserve">post_evar69         </t>
  </si>
  <si>
    <t xml:space="preserve">cb_acct_div_cd      </t>
  </si>
  <si>
    <t xml:space="preserve">expanded_flag       </t>
  </si>
  <si>
    <t>evar75_marketing_cloud_id</t>
  </si>
  <si>
    <t xml:space="preserve">evar53              </t>
  </si>
  <si>
    <t>customer_substatus_key</t>
  </si>
  <si>
    <t xml:space="preserve">post_evar70         </t>
  </si>
  <si>
    <t xml:space="preserve">cb_acct_div_desc    </t>
  </si>
  <si>
    <t xml:space="preserve">hbo_flag            </t>
  </si>
  <si>
    <t xml:space="preserve">evar76              </t>
  </si>
  <si>
    <t xml:space="preserve">evar54              </t>
  </si>
  <si>
    <t xml:space="preserve">transfer_flag       </t>
  </si>
  <si>
    <t xml:space="preserve">post_evar71         </t>
  </si>
  <si>
    <t xml:space="preserve">cb_acct_dtl_cd      </t>
  </si>
  <si>
    <t xml:space="preserve">hd_converter_flag   </t>
  </si>
  <si>
    <t xml:space="preserve">evar77              </t>
  </si>
  <si>
    <t xml:space="preserve">evar55              </t>
  </si>
  <si>
    <t xml:space="preserve">prev_net_mrc        </t>
  </si>
  <si>
    <t xml:space="preserve">post_evar72         </t>
  </si>
  <si>
    <t xml:space="preserve">cb_acct_dtl_desc    </t>
  </si>
  <si>
    <t xml:space="preserve">hd_discovery_flag   </t>
  </si>
  <si>
    <t xml:space="preserve">evar78              </t>
  </si>
  <si>
    <t xml:space="preserve">evar56              </t>
  </si>
  <si>
    <t xml:space="preserve">prev_gross_mrc      </t>
  </si>
  <si>
    <t xml:space="preserve">post_evar73         </t>
  </si>
  <si>
    <t xml:space="preserve">cb_sales_team       </t>
  </si>
  <si>
    <t xml:space="preserve">hd_espn_flag        </t>
  </si>
  <si>
    <t xml:space="preserve">evar79              </t>
  </si>
  <si>
    <t xml:space="preserve">evar57              </t>
  </si>
  <si>
    <t>revenue_variation_key</t>
  </si>
  <si>
    <t xml:space="preserve">post_evar74         </t>
  </si>
  <si>
    <t xml:space="preserve">udf_business_nm     </t>
  </si>
  <si>
    <t xml:space="preserve">hd_exp_tier_flag    </t>
  </si>
  <si>
    <t>evar8_navigation_links</t>
  </si>
  <si>
    <t>permanent_bundle_flag</t>
  </si>
  <si>
    <t xml:space="preserve">post_evar75         </t>
  </si>
  <si>
    <t xml:space="preserve">business_id         </t>
  </si>
  <si>
    <t xml:space="preserve">hd_hbo_flag         </t>
  </si>
  <si>
    <t xml:space="preserve">evar80              </t>
  </si>
  <si>
    <t xml:space="preserve">evar59              </t>
  </si>
  <si>
    <t xml:space="preserve">post_evar76         </t>
  </si>
  <si>
    <t xml:space="preserve">hd_showtime_flag    </t>
  </si>
  <si>
    <t xml:space="preserve">evar81              </t>
  </si>
  <si>
    <t xml:space="preserve">evar60              </t>
  </si>
  <si>
    <t xml:space="preserve">post_evar77         </t>
  </si>
  <si>
    <t xml:space="preserve">social_security_nbr </t>
  </si>
  <si>
    <t xml:space="preserve">hdtv_flag           </t>
  </si>
  <si>
    <t xml:space="preserve">evar82              </t>
  </si>
  <si>
    <t xml:space="preserve">evar61              </t>
  </si>
  <si>
    <t>video_tier_migration_key</t>
  </si>
  <si>
    <t xml:space="preserve">post_evar78         </t>
  </si>
  <si>
    <t>home_networking_flag</t>
  </si>
  <si>
    <t xml:space="preserve">evar83              </t>
  </si>
  <si>
    <t xml:space="preserve">evar62              </t>
  </si>
  <si>
    <t>chsi_tier_migration_key</t>
  </si>
  <si>
    <t xml:space="preserve">post_evar79         </t>
  </si>
  <si>
    <t xml:space="preserve">hsi_seasonal_flag   </t>
  </si>
  <si>
    <t xml:space="preserve">evar84              </t>
  </si>
  <si>
    <t xml:space="preserve">evar63              </t>
  </si>
  <si>
    <t>cdt_tier_migration_key</t>
  </si>
  <si>
    <t xml:space="preserve">post_evar80         </t>
  </si>
  <si>
    <t>long_distance_package_flag</t>
  </si>
  <si>
    <t xml:space="preserve">evar85              </t>
  </si>
  <si>
    <t xml:space="preserve">evar64              </t>
  </si>
  <si>
    <t>chs_tier_migration_key</t>
  </si>
  <si>
    <t xml:space="preserve">post_evar81         </t>
  </si>
  <si>
    <t>mcafee_firewall_flag</t>
  </si>
  <si>
    <t xml:space="preserve">evar86              </t>
  </si>
  <si>
    <t xml:space="preserve">evar65              </t>
  </si>
  <si>
    <t xml:space="preserve">video_tier_key      </t>
  </si>
  <si>
    <t xml:space="preserve">post_evar82         </t>
  </si>
  <si>
    <t>mcafee_int_essentials_flag</t>
  </si>
  <si>
    <t xml:space="preserve">evar87              </t>
  </si>
  <si>
    <t xml:space="preserve">chsi_tier_key       </t>
  </si>
  <si>
    <t xml:space="preserve">post_evar83         </t>
  </si>
  <si>
    <t>mcafee_privacy_service_flag</t>
  </si>
  <si>
    <t xml:space="preserve">evar88              </t>
  </si>
  <si>
    <t xml:space="preserve">cdt_tier_key        </t>
  </si>
  <si>
    <t xml:space="preserve">post_evar84         </t>
  </si>
  <si>
    <t>mcafee_spam_killer_flag</t>
  </si>
  <si>
    <t xml:space="preserve">evar89              </t>
  </si>
  <si>
    <t xml:space="preserve">chs_tier_key        </t>
  </si>
  <si>
    <t xml:space="preserve">post_evar85         </t>
  </si>
  <si>
    <t>mcafee_virus_scan_flag</t>
  </si>
  <si>
    <t xml:space="preserve">evar9_video_title   </t>
  </si>
  <si>
    <t>lov_cmpgn_rolloff_mnth_key</t>
  </si>
  <si>
    <t xml:space="preserve">post_evar86         </t>
  </si>
  <si>
    <t>modem_purchase_cox_flag</t>
  </si>
  <si>
    <t xml:space="preserve">evar90              </t>
  </si>
  <si>
    <t>lov_plg_rolloff_mnth_key</t>
  </si>
  <si>
    <t xml:space="preserve">post_evar87         </t>
  </si>
  <si>
    <t>modem_purchase_retail_flag</t>
  </si>
  <si>
    <t xml:space="preserve">evar91              </t>
  </si>
  <si>
    <t>mdu_account_type_key</t>
  </si>
  <si>
    <t xml:space="preserve">post_evar88         </t>
  </si>
  <si>
    <t xml:space="preserve">modem_rental_flag   </t>
  </si>
  <si>
    <t xml:space="preserve">evar92              </t>
  </si>
  <si>
    <t>video_equipment_net_mrc</t>
  </si>
  <si>
    <t xml:space="preserve">post_evar89         </t>
  </si>
  <si>
    <t xml:space="preserve">other_pay_flag      </t>
  </si>
  <si>
    <t xml:space="preserve">evar93              </t>
  </si>
  <si>
    <t>chsi_equipment_net_mrc</t>
  </si>
  <si>
    <t xml:space="preserve">post_evar90         </t>
  </si>
  <si>
    <t xml:space="preserve">pay_service_flag    </t>
  </si>
  <si>
    <t xml:space="preserve">evar94              </t>
  </si>
  <si>
    <t>digital_pkgs_net_mrc</t>
  </si>
  <si>
    <t xml:space="preserve">post_evar91         </t>
  </si>
  <si>
    <t xml:space="preserve">phone_feature_flag  </t>
  </si>
  <si>
    <t xml:space="preserve">evar95              </t>
  </si>
  <si>
    <t xml:space="preserve">evar75              </t>
  </si>
  <si>
    <t>dvr_services_net_mrc</t>
  </si>
  <si>
    <t xml:space="preserve">post_evar92         </t>
  </si>
  <si>
    <t>phone_feature_pkg_flag</t>
  </si>
  <si>
    <t xml:space="preserve">evar96              </t>
  </si>
  <si>
    <t>video_cinemax_pkg_net_mrc</t>
  </si>
  <si>
    <t xml:space="preserve">post_evar93         </t>
  </si>
  <si>
    <t xml:space="preserve">privacy_ctrl_flag   </t>
  </si>
  <si>
    <t xml:space="preserve">evar97              </t>
  </si>
  <si>
    <t>video_hbo_pkg_net_mrc</t>
  </si>
  <si>
    <t xml:space="preserve">post_evar94         </t>
  </si>
  <si>
    <t>residential_long_distance_flag</t>
  </si>
  <si>
    <t xml:space="preserve">evar98              </t>
  </si>
  <si>
    <t>video_starz_pkg_net_mrc</t>
  </si>
  <si>
    <t xml:space="preserve">post_evar95         </t>
  </si>
  <si>
    <t>residential_telephony_flag</t>
  </si>
  <si>
    <t xml:space="preserve">evar99              </t>
  </si>
  <si>
    <t>video_showtime_pkg_net_mrc</t>
  </si>
  <si>
    <t xml:space="preserve">post_evar96         </t>
  </si>
  <si>
    <t xml:space="preserve">sel_call_blk_flag   </t>
  </si>
  <si>
    <t xml:space="preserve">event               </t>
  </si>
  <si>
    <t>video_premium_pkg_net_mrc</t>
  </si>
  <si>
    <t xml:space="preserve">post_evar97         </t>
  </si>
  <si>
    <t xml:space="preserve">showtime_flag       </t>
  </si>
  <si>
    <t xml:space="preserve">event_cnt           </t>
  </si>
  <si>
    <t xml:space="preserve">video_svod_net_mrc  </t>
  </si>
  <si>
    <t xml:space="preserve">post_evar98         </t>
  </si>
  <si>
    <t xml:space="preserve">starz_flag          </t>
  </si>
  <si>
    <t xml:space="preserve">event_id            </t>
  </si>
  <si>
    <t>video_premium_and_svod_net_mrc</t>
  </si>
  <si>
    <t xml:space="preserve">post_evar99         </t>
  </si>
  <si>
    <t xml:space="preserve">svod_cinemax_flag   </t>
  </si>
  <si>
    <t xml:space="preserve">event_instances     </t>
  </si>
  <si>
    <t>psu_seasonal_lst_one_year_flag</t>
  </si>
  <si>
    <t xml:space="preserve">post_evar100        </t>
  </si>
  <si>
    <t xml:space="preserve">svod_hbo_flag       </t>
  </si>
  <si>
    <t xml:space="preserve">event_name          </t>
  </si>
  <si>
    <t xml:space="preserve">cmpgn_active_flag   </t>
  </si>
  <si>
    <t xml:space="preserve">svod_showtime_flag  </t>
  </si>
  <si>
    <t xml:space="preserve">event_type          </t>
  </si>
  <si>
    <t>new_cmpgn_attachment_flag</t>
  </si>
  <si>
    <t xml:space="preserve">first_hit_pagename  </t>
  </si>
  <si>
    <t xml:space="preserve">svod_starz_flag     </t>
  </si>
  <si>
    <t xml:space="preserve">first_hit_page_url  </t>
  </si>
  <si>
    <t>residential_customer_flag</t>
  </si>
  <si>
    <t xml:space="preserve">three_way_call_flag </t>
  </si>
  <si>
    <t>lov_futr_cmpn_rolloff_mnth_key</t>
  </si>
  <si>
    <t xml:space="preserve">first_hit_referrer  </t>
  </si>
  <si>
    <t xml:space="preserve">tmc_flag            </t>
  </si>
  <si>
    <t>lov_futr_plg_rolloff_mnth_key</t>
  </si>
  <si>
    <t xml:space="preserve">first_hit_time_gmt  </t>
  </si>
  <si>
    <t xml:space="preserve">toll_restrict_flag  </t>
  </si>
  <si>
    <t>video_equipment_discnt</t>
  </si>
  <si>
    <t xml:space="preserve">geo_city            </t>
  </si>
  <si>
    <t>domestic_call_plan_flag</t>
  </si>
  <si>
    <t>chsi_equipment_discnt</t>
  </si>
  <si>
    <t xml:space="preserve">geo_country         </t>
  </si>
  <si>
    <t>internatl_call_plan_flag</t>
  </si>
  <si>
    <t>digital_packages_discnt</t>
  </si>
  <si>
    <t xml:space="preserve">geo_dma             </t>
  </si>
  <si>
    <t>internatl_mins_package_flag</t>
  </si>
  <si>
    <t xml:space="preserve">dvr_services_discnt </t>
  </si>
  <si>
    <t xml:space="preserve">geo_region          </t>
  </si>
  <si>
    <t xml:space="preserve">hybrid_flag         </t>
  </si>
  <si>
    <t>video_cinemax_pkg_discnt</t>
  </si>
  <si>
    <t xml:space="preserve">geo_zip             </t>
  </si>
  <si>
    <t xml:space="preserve">cable_flag          </t>
  </si>
  <si>
    <t>video_hbo_pkg_discnt</t>
  </si>
  <si>
    <t xml:space="preserve">post_hier1          </t>
  </si>
  <si>
    <t xml:space="preserve">cps_flag            </t>
  </si>
  <si>
    <t>video_starz_pkg_discnt</t>
  </si>
  <si>
    <t xml:space="preserve">post_hier2          </t>
  </si>
  <si>
    <t xml:space="preserve">disc_hd_flag        </t>
  </si>
  <si>
    <t>video_showtime_pkg_discnt</t>
  </si>
  <si>
    <t xml:space="preserve">post_hier3          </t>
  </si>
  <si>
    <t xml:space="preserve">hsi_pref_tier_flag  </t>
  </si>
  <si>
    <t>video_premium_pkg_discnt</t>
  </si>
  <si>
    <t xml:space="preserve">post_hier4          </t>
  </si>
  <si>
    <t xml:space="preserve">hsi_prem_tier_flag  </t>
  </si>
  <si>
    <t xml:space="preserve">video_svod_discnt   </t>
  </si>
  <si>
    <t xml:space="preserve">post_hier5          </t>
  </si>
  <si>
    <t xml:space="preserve">hsi_value_tier_flag </t>
  </si>
  <si>
    <t>video_premium_and_svod_discnt</t>
  </si>
  <si>
    <t xml:space="preserve">homepage            </t>
  </si>
  <si>
    <t xml:space="preserve">service_code_string </t>
  </si>
  <si>
    <t xml:space="preserve">mvvar1              </t>
  </si>
  <si>
    <t xml:space="preserve">curr_svc_cd_strg    </t>
  </si>
  <si>
    <t xml:space="preserve">hourly_visitor      </t>
  </si>
  <si>
    <t xml:space="preserve">telephony_flag      </t>
  </si>
  <si>
    <t xml:space="preserve">mvvar2              </t>
  </si>
  <si>
    <t xml:space="preserve">prev_svc_cd_strg    </t>
  </si>
  <si>
    <t xml:space="preserve">unlim_ld_flag       </t>
  </si>
  <si>
    <t xml:space="preserve">mvvar3              </t>
  </si>
  <si>
    <t>transfer_customer_key</t>
  </si>
  <si>
    <t xml:space="preserve">voice_mail_flag     </t>
  </si>
  <si>
    <t xml:space="preserve">prop10              </t>
  </si>
  <si>
    <t>transfer_prev_net_mrc</t>
  </si>
  <si>
    <t xml:space="preserve">last_hit_time_gmt   </t>
  </si>
  <si>
    <t xml:space="preserve">voip_flag           </t>
  </si>
  <si>
    <t xml:space="preserve">prop11              </t>
  </si>
  <si>
    <t>cox_identity_billing_key</t>
  </si>
  <si>
    <t xml:space="preserve">last_purchase_num   </t>
  </si>
  <si>
    <t xml:space="preserve">monthly_charge      </t>
  </si>
  <si>
    <t xml:space="preserve">prop12              </t>
  </si>
  <si>
    <t xml:space="preserve">cro_flag            </t>
  </si>
  <si>
    <t>last_purchase_time_gmt</t>
  </si>
  <si>
    <t xml:space="preserve">nbr_active_video_ao </t>
  </si>
  <si>
    <t xml:space="preserve">prop13              </t>
  </si>
  <si>
    <t>pri_migr_sales_channel_key</t>
  </si>
  <si>
    <t xml:space="preserve">mobile_id           </t>
  </si>
  <si>
    <t xml:space="preserve">nbr_pay_services    </t>
  </si>
  <si>
    <t xml:space="preserve">prop14              </t>
  </si>
  <si>
    <t>pri_migr_conn_disc_reason_key</t>
  </si>
  <si>
    <t xml:space="preserve">mobileinstalls      </t>
  </si>
  <si>
    <t xml:space="preserve">amount_discounted   </t>
  </si>
  <si>
    <t xml:space="preserve">monthly_visitor     </t>
  </si>
  <si>
    <t xml:space="preserve">prop15              </t>
  </si>
  <si>
    <t>data_add_on_plan_mrc</t>
  </si>
  <si>
    <t xml:space="preserve">mobileupgrades      </t>
  </si>
  <si>
    <t xml:space="preserve">prop16              </t>
  </si>
  <si>
    <t>curr_campaign_cd_strg</t>
  </si>
  <si>
    <t>phone_monthly_charge</t>
  </si>
  <si>
    <t xml:space="preserve">prop17              </t>
  </si>
  <si>
    <t>prev_campaign_cd_strg</t>
  </si>
  <si>
    <t xml:space="preserve">post_mvvar1         </t>
  </si>
  <si>
    <t xml:space="preserve">wireless_flag       </t>
  </si>
  <si>
    <t xml:space="preserve">page_event          </t>
  </si>
  <si>
    <t xml:space="preserve">prop18              </t>
  </si>
  <si>
    <t xml:space="preserve">salesman_nbr        </t>
  </si>
  <si>
    <t>services_model_tier_l2</t>
  </si>
  <si>
    <t xml:space="preserve">svod_anime_flag     </t>
  </si>
  <si>
    <t xml:space="preserve">page_event_var1     </t>
  </si>
  <si>
    <t xml:space="preserve">prop19              </t>
  </si>
  <si>
    <t>pri_migr_employee_type_cd</t>
  </si>
  <si>
    <t xml:space="preserve">post_mvvar3         </t>
  </si>
  <si>
    <t xml:space="preserve">svod_here_flag      </t>
  </si>
  <si>
    <t xml:space="preserve">page_event_var2     </t>
  </si>
  <si>
    <t xml:space="preserve">prop20              </t>
  </si>
  <si>
    <t>prim_migrt_psuh_sale_chnl_key</t>
  </si>
  <si>
    <t xml:space="preserve">namespace           </t>
  </si>
  <si>
    <t xml:space="preserve">svod_stern_flag     </t>
  </si>
  <si>
    <t xml:space="preserve">page_event_var3     </t>
  </si>
  <si>
    <t xml:space="preserve">prop21              </t>
  </si>
  <si>
    <t>prim_migrt_psuh_dcnct_rsn_key</t>
  </si>
  <si>
    <t xml:space="preserve">new_visit           </t>
  </si>
  <si>
    <t xml:space="preserve">svod_wwe_flag       </t>
  </si>
  <si>
    <t xml:space="preserve">page_url            </t>
  </si>
  <si>
    <t xml:space="preserve">prop22              </t>
  </si>
  <si>
    <t>prim_migrt_psuh_emp_type_cd</t>
  </si>
  <si>
    <t xml:space="preserve">cable_card_flag     </t>
  </si>
  <si>
    <t xml:space="preserve">page_views          </t>
  </si>
  <si>
    <t xml:space="preserve">prop23              </t>
  </si>
  <si>
    <t xml:space="preserve">new_transfer_flag   </t>
  </si>
  <si>
    <t xml:space="preserve">post_page_event     </t>
  </si>
  <si>
    <t>digital_cinemax_bonus_flag</t>
  </si>
  <si>
    <t xml:space="preserve">pagename            </t>
  </si>
  <si>
    <t xml:space="preserve">prop24              </t>
  </si>
  <si>
    <t xml:space="preserve">mobile_net_mrc      </t>
  </si>
  <si>
    <t>post_page_event_var1</t>
  </si>
  <si>
    <t>digital_hbo_bonus_flag</t>
  </si>
  <si>
    <t xml:space="preserve">paid_search         </t>
  </si>
  <si>
    <t xml:space="preserve">prop25              </t>
  </si>
  <si>
    <t xml:space="preserve">mobile_gross_mrc    </t>
  </si>
  <si>
    <t>post_page_event_var2</t>
  </si>
  <si>
    <t>digital_showtime_bonus_flag</t>
  </si>
  <si>
    <t xml:space="preserve">partner_plugins     </t>
  </si>
  <si>
    <t xml:space="preserve">prop26              </t>
  </si>
  <si>
    <t xml:space="preserve">mobile_discount_amt </t>
  </si>
  <si>
    <t>post_page_event_var3</t>
  </si>
  <si>
    <t>digital_starz_bonus_flag</t>
  </si>
  <si>
    <t xml:space="preserve">persistent_cookie   </t>
  </si>
  <si>
    <t xml:space="preserve">prop27              </t>
  </si>
  <si>
    <t>mobile_retail_amount</t>
  </si>
  <si>
    <t xml:space="preserve">cable_np_flag       </t>
  </si>
  <si>
    <t xml:space="preserve">product             </t>
  </si>
  <si>
    <t xml:space="preserve">prop28              </t>
  </si>
  <si>
    <t xml:space="preserve">mobile_lin_cnt      </t>
  </si>
  <si>
    <t xml:space="preserve">post_page_url       </t>
  </si>
  <si>
    <t xml:space="preserve">cable_tfr_flag      </t>
  </si>
  <si>
    <t xml:space="preserve">product_list        </t>
  </si>
  <si>
    <t xml:space="preserve">prop29              </t>
  </si>
  <si>
    <t xml:space="preserve">mobile_lines_key    </t>
  </si>
  <si>
    <t>cable_comp_disc_flag</t>
  </si>
  <si>
    <t>product_merchandising</t>
  </si>
  <si>
    <t xml:space="preserve">prop30              </t>
  </si>
  <si>
    <t>mobile_lines_migration_key</t>
  </si>
  <si>
    <t>post_partner_plugins</t>
  </si>
  <si>
    <t xml:space="preserve">data_np_flag        </t>
  </si>
  <si>
    <t xml:space="preserve">prop1_site_id       </t>
  </si>
  <si>
    <t xml:space="preserve">prop31              </t>
  </si>
  <si>
    <t>basic_conn_disc_reason_key</t>
  </si>
  <si>
    <t>post_persistent_cookie</t>
  </si>
  <si>
    <t xml:space="preserve">data_tfr_flag       </t>
  </si>
  <si>
    <t xml:space="preserve">prop16_url          </t>
  </si>
  <si>
    <t xml:space="preserve">prop32              </t>
  </si>
  <si>
    <t>data_conn_disc_reason_key</t>
  </si>
  <si>
    <t xml:space="preserve">post_mobileappid    </t>
  </si>
  <si>
    <t xml:space="preserve">data_comp_disc_flag </t>
  </si>
  <si>
    <t>prop17_product_id_tab_pathing</t>
  </si>
  <si>
    <t xml:space="preserve">prop33              </t>
  </si>
  <si>
    <t>telephony_conn_disc_reason_key</t>
  </si>
  <si>
    <t xml:space="preserve">post_mobiledevice   </t>
  </si>
  <si>
    <t xml:space="preserve">phone_np_flag       </t>
  </si>
  <si>
    <t>prop18_support_article_id</t>
  </si>
  <si>
    <t xml:space="preserve">prop34              </t>
  </si>
  <si>
    <t>home_sec_conn_disc_reason_key</t>
  </si>
  <si>
    <t>post_mobileinstalldate</t>
  </si>
  <si>
    <t xml:space="preserve">phone_tfr_flag      </t>
  </si>
  <si>
    <t xml:space="preserve">prop19_tool_used    </t>
  </si>
  <si>
    <t xml:space="preserve">prop35              </t>
  </si>
  <si>
    <t>mobile_conn_disc_reason_key</t>
  </si>
  <si>
    <t>post_mobilelaunchnumber</t>
  </si>
  <si>
    <t>phone_comp_disc_flag</t>
  </si>
  <si>
    <t xml:space="preserve">prop2_window_type   </t>
  </si>
  <si>
    <t xml:space="preserve">prop36              </t>
  </si>
  <si>
    <t>post_mobileosversion</t>
  </si>
  <si>
    <t>cable_connect_reason</t>
  </si>
  <si>
    <t>prop20_ppc_keyword_searched</t>
  </si>
  <si>
    <t xml:space="preserve">prop37              </t>
  </si>
  <si>
    <t>post_mobileresolution</t>
  </si>
  <si>
    <t>cable_disconnect_reason</t>
  </si>
  <si>
    <t>prop21_page_load_time_in_ms</t>
  </si>
  <si>
    <t xml:space="preserve">prop38              </t>
  </si>
  <si>
    <t>post_mobilecampaigncontent</t>
  </si>
  <si>
    <t xml:space="preserve">data_connect_reason </t>
  </si>
  <si>
    <t>prop22_grid_block_selected</t>
  </si>
  <si>
    <t xml:space="preserve">prop39              </t>
  </si>
  <si>
    <t>post_mobilecampaignsource</t>
  </si>
  <si>
    <t>data_disconnect_reason</t>
  </si>
  <si>
    <t xml:space="preserve">prop23_kpi_pathing  </t>
  </si>
  <si>
    <t xml:space="preserve">prop40              </t>
  </si>
  <si>
    <t>post_mobilecampaignmedium</t>
  </si>
  <si>
    <t>phone_connect_reason</t>
  </si>
  <si>
    <t xml:space="preserve">prop41              </t>
  </si>
  <si>
    <t>post_mobiledayssincelastuse</t>
  </si>
  <si>
    <t>phone_disconnect_reason</t>
  </si>
  <si>
    <t xml:space="preserve">prop26_shop_filter  </t>
  </si>
  <si>
    <t xml:space="preserve">prop42              </t>
  </si>
  <si>
    <t>post_mobilepushoptin</t>
  </si>
  <si>
    <t>non_recurring_charges</t>
  </si>
  <si>
    <t xml:space="preserve">prop27_feature_used </t>
  </si>
  <si>
    <t xml:space="preserve">prop43              </t>
  </si>
  <si>
    <t xml:space="preserve">post_product_list   </t>
  </si>
  <si>
    <t xml:space="preserve">data_move_flag      </t>
  </si>
  <si>
    <t xml:space="preserve">prop28_website      </t>
  </si>
  <si>
    <t xml:space="preserve">prop44              </t>
  </si>
  <si>
    <t xml:space="preserve">cable_move_flag     </t>
  </si>
  <si>
    <t>prop29_category_carted</t>
  </si>
  <si>
    <t xml:space="preserve">prop45              </t>
  </si>
  <si>
    <t xml:space="preserve">post_prop1          </t>
  </si>
  <si>
    <t xml:space="preserve">phone_move_flag     </t>
  </si>
  <si>
    <t xml:space="preserve">prop3_business_unit </t>
  </si>
  <si>
    <t xml:space="preserve">prop46              </t>
  </si>
  <si>
    <t xml:space="preserve">post_prop2          </t>
  </si>
  <si>
    <t xml:space="preserve">nbr_npd             </t>
  </si>
  <si>
    <t>prop30_category_purchased</t>
  </si>
  <si>
    <t xml:space="preserve">prop47              </t>
  </si>
  <si>
    <t xml:space="preserve">post_prop3          </t>
  </si>
  <si>
    <t xml:space="preserve">nbr_in_truck_rolls  </t>
  </si>
  <si>
    <t>prop31_category_subscribed</t>
  </si>
  <si>
    <t xml:space="preserve">prop48              </t>
  </si>
  <si>
    <t xml:space="preserve">post_prop4          </t>
  </si>
  <si>
    <t xml:space="preserve">nbr_di_truck_rolls  </t>
  </si>
  <si>
    <t>prop32_category_viewed</t>
  </si>
  <si>
    <t xml:space="preserve">prop49              </t>
  </si>
  <si>
    <t xml:space="preserve">service_outage_p5   </t>
  </si>
  <si>
    <t xml:space="preserve">nbr_trouble_calls   </t>
  </si>
  <si>
    <t xml:space="preserve">prop50              </t>
  </si>
  <si>
    <t xml:space="preserve">server_response_p6  </t>
  </si>
  <si>
    <t>nbr_cable_trouble_calls</t>
  </si>
  <si>
    <t xml:space="preserve">prop51              </t>
  </si>
  <si>
    <t xml:space="preserve">post_prop7          </t>
  </si>
  <si>
    <t>nbr_digital_trouble_calls</t>
  </si>
  <si>
    <t xml:space="preserve">prop52              </t>
  </si>
  <si>
    <t xml:space="preserve">post_prop8          </t>
  </si>
  <si>
    <t>nbr_data_trouble_calls</t>
  </si>
  <si>
    <t>prop36_internal_search_phrases</t>
  </si>
  <si>
    <t xml:space="preserve">prop53              </t>
  </si>
  <si>
    <t xml:space="preserve">post_prop9          </t>
  </si>
  <si>
    <t>nbr_telephony_trouble_calls</t>
  </si>
  <si>
    <t xml:space="preserve">prop54              </t>
  </si>
  <si>
    <t>custom_link_clicks_p10</t>
  </si>
  <si>
    <t xml:space="preserve">nbr_svc_truck_rolls </t>
  </si>
  <si>
    <t xml:space="preserve">prop55              </t>
  </si>
  <si>
    <t>external_deep_link_p11</t>
  </si>
  <si>
    <t xml:space="preserve">eod_movie_rev       </t>
  </si>
  <si>
    <t xml:space="preserve">prop56              </t>
  </si>
  <si>
    <t>support_search_keyword_p12</t>
  </si>
  <si>
    <t xml:space="preserve">eod_movie_buys      </t>
  </si>
  <si>
    <t>prop4_self_help_action</t>
  </si>
  <si>
    <t xml:space="preserve">prop57              </t>
  </si>
  <si>
    <t>server_form_error_p13</t>
  </si>
  <si>
    <t>eod_freezone_minutes</t>
  </si>
  <si>
    <t xml:space="preserve">prop58              </t>
  </si>
  <si>
    <t>client_form_error_p14</t>
  </si>
  <si>
    <t xml:space="preserve">eod_freezone_views  </t>
  </si>
  <si>
    <t xml:space="preserve">prop59              </t>
  </si>
  <si>
    <t xml:space="preserve">previous_page_p15   </t>
  </si>
  <si>
    <t xml:space="preserve">eod_lod_minutes     </t>
  </si>
  <si>
    <t xml:space="preserve">prop60              </t>
  </si>
  <si>
    <t xml:space="preserve">post_prop16         </t>
  </si>
  <si>
    <t xml:space="preserve">eod_lod_views       </t>
  </si>
  <si>
    <t xml:space="preserve">prop61              </t>
  </si>
  <si>
    <t xml:space="preserve">post_prop17         </t>
  </si>
  <si>
    <t xml:space="preserve">eod_mod_minutes     </t>
  </si>
  <si>
    <t xml:space="preserve">prop62              </t>
  </si>
  <si>
    <t xml:space="preserve">post_prop18         </t>
  </si>
  <si>
    <t xml:space="preserve">eod_mod_views       </t>
  </si>
  <si>
    <t xml:space="preserve">prop63              </t>
  </si>
  <si>
    <t xml:space="preserve">post_prop19         </t>
  </si>
  <si>
    <t xml:space="preserve">eod_mod_rev         </t>
  </si>
  <si>
    <t xml:space="preserve">prop64              </t>
  </si>
  <si>
    <t xml:space="preserve">post_prop20         </t>
  </si>
  <si>
    <t xml:space="preserve">eod_mod_buys        </t>
  </si>
  <si>
    <t xml:space="preserve">prop65              </t>
  </si>
  <si>
    <t xml:space="preserve">post_prop21         </t>
  </si>
  <si>
    <t xml:space="preserve">eod_svod_minutes    </t>
  </si>
  <si>
    <t xml:space="preserve">prop66              </t>
  </si>
  <si>
    <t xml:space="preserve">post_prop22         </t>
  </si>
  <si>
    <t xml:space="preserve">eod_svod_views      </t>
  </si>
  <si>
    <t xml:space="preserve">prop67              </t>
  </si>
  <si>
    <t xml:space="preserve">post_prop23         </t>
  </si>
  <si>
    <t xml:space="preserve">eod_other_minutes   </t>
  </si>
  <si>
    <t xml:space="preserve">prop68              </t>
  </si>
  <si>
    <t xml:space="preserve">post_prop24         </t>
  </si>
  <si>
    <t xml:space="preserve">eod_other_views     </t>
  </si>
  <si>
    <t xml:space="preserve">prop69              </t>
  </si>
  <si>
    <t xml:space="preserve">interface_p25       </t>
  </si>
  <si>
    <t xml:space="preserve">total_eod_minutes   </t>
  </si>
  <si>
    <t xml:space="preserve">prop70              </t>
  </si>
  <si>
    <t xml:space="preserve">post_prop26         </t>
  </si>
  <si>
    <t xml:space="preserve">total_eod_views     </t>
  </si>
  <si>
    <t xml:space="preserve">prop71              </t>
  </si>
  <si>
    <t xml:space="preserve">post_prop27         </t>
  </si>
  <si>
    <t xml:space="preserve">intrastate_dd_calls </t>
  </si>
  <si>
    <t xml:space="preserve">prop72              </t>
  </si>
  <si>
    <t xml:space="preserve">post_prop28         </t>
  </si>
  <si>
    <t xml:space="preserve">intrastate_cc_calls </t>
  </si>
  <si>
    <t xml:space="preserve">prop73              </t>
  </si>
  <si>
    <t xml:space="preserve">post_prop29         </t>
  </si>
  <si>
    <t>intrastate_dd_minutes</t>
  </si>
  <si>
    <t xml:space="preserve">prop74              </t>
  </si>
  <si>
    <t xml:space="preserve">post_prop30         </t>
  </si>
  <si>
    <t>intrastate_cc_minutes</t>
  </si>
  <si>
    <t xml:space="preserve">prop75              </t>
  </si>
  <si>
    <t xml:space="preserve">post_prop31         </t>
  </si>
  <si>
    <t xml:space="preserve">intrastate_dd_rev   </t>
  </si>
  <si>
    <t xml:space="preserve">userid              </t>
  </si>
  <si>
    <t xml:space="preserve">post_prop32         </t>
  </si>
  <si>
    <t xml:space="preserve">intrastate_cc_rev   </t>
  </si>
  <si>
    <t xml:space="preserve">amo_cid             </t>
  </si>
  <si>
    <t xml:space="preserve">post_prop33         </t>
  </si>
  <si>
    <t xml:space="preserve">interstate_dd_calls </t>
  </si>
  <si>
    <t xml:space="preserve">browser             </t>
  </si>
  <si>
    <t xml:space="preserve">post_prop34         </t>
  </si>
  <si>
    <t xml:space="preserve">interstate_cc_calls </t>
  </si>
  <si>
    <t xml:space="preserve">c_color             </t>
  </si>
  <si>
    <t xml:space="preserve">post_prop35         </t>
  </si>
  <si>
    <t>interstate_dd_minutes</t>
  </si>
  <si>
    <t xml:space="preserve">carrier             </t>
  </si>
  <si>
    <t xml:space="preserve">post_prop36         </t>
  </si>
  <si>
    <t>interstate_cc_minutes</t>
  </si>
  <si>
    <t xml:space="preserve">channel             </t>
  </si>
  <si>
    <t xml:space="preserve">post_prop37         </t>
  </si>
  <si>
    <t xml:space="preserve">interstate_dd_rev   </t>
  </si>
  <si>
    <t xml:space="preserve">post_prop38         </t>
  </si>
  <si>
    <t xml:space="preserve">interstate_cc_rev   </t>
  </si>
  <si>
    <t xml:space="preserve">country             </t>
  </si>
  <si>
    <t xml:space="preserve">post_prop39         </t>
  </si>
  <si>
    <t xml:space="preserve">internatl_dd_calls  </t>
  </si>
  <si>
    <t xml:space="preserve">post_prop40         </t>
  </si>
  <si>
    <t xml:space="preserve">internatl_cc_calls  </t>
  </si>
  <si>
    <t xml:space="preserve">evar101             </t>
  </si>
  <si>
    <t xml:space="preserve">post_prop41         </t>
  </si>
  <si>
    <t>internatl_dd_minutes</t>
  </si>
  <si>
    <t xml:space="preserve">evar102             </t>
  </si>
  <si>
    <t xml:space="preserve">post_prop42         </t>
  </si>
  <si>
    <t>internatl_cc_minutes</t>
  </si>
  <si>
    <t xml:space="preserve">evar103             </t>
  </si>
  <si>
    <t xml:space="preserve">post_prop43         </t>
  </si>
  <si>
    <t xml:space="preserve">internatl_dd_rev    </t>
  </si>
  <si>
    <t xml:space="preserve">prop7_sub_section   </t>
  </si>
  <si>
    <t xml:space="preserve">evar104             </t>
  </si>
  <si>
    <t xml:space="preserve">post_prop44         </t>
  </si>
  <si>
    <t xml:space="preserve">internatl_cc_rev    </t>
  </si>
  <si>
    <t xml:space="preserve">evar105             </t>
  </si>
  <si>
    <t xml:space="preserve">post_prop45         </t>
  </si>
  <si>
    <t xml:space="preserve">total_ld_calls      </t>
  </si>
  <si>
    <t xml:space="preserve">evar106             </t>
  </si>
  <si>
    <t xml:space="preserve">post_prop46         </t>
  </si>
  <si>
    <t xml:space="preserve">total_ld_minutes    </t>
  </si>
  <si>
    <t xml:space="preserve">evar107             </t>
  </si>
  <si>
    <t xml:space="preserve">post_prop47         </t>
  </si>
  <si>
    <t xml:space="preserve">total_ld_rev        </t>
  </si>
  <si>
    <t xml:space="preserve">evar108             </t>
  </si>
  <si>
    <t xml:space="preserve">post_prop48         </t>
  </si>
  <si>
    <t>intrastate_total_calls</t>
  </si>
  <si>
    <t xml:space="preserve">evar109             </t>
  </si>
  <si>
    <t xml:space="preserve">post_prop49         </t>
  </si>
  <si>
    <t>intrastate_total_minutes</t>
  </si>
  <si>
    <t>prop75_analytics_code_version</t>
  </si>
  <si>
    <t xml:space="preserve">evar110             </t>
  </si>
  <si>
    <t xml:space="preserve">post_prop50         </t>
  </si>
  <si>
    <t>intrastate_total_rev</t>
  </si>
  <si>
    <t xml:space="preserve">prop8_page_type     </t>
  </si>
  <si>
    <t xml:space="preserve">evar111             </t>
  </si>
  <si>
    <t xml:space="preserve">post_prop51         </t>
  </si>
  <si>
    <t>interstate_total_calls</t>
  </si>
  <si>
    <t xml:space="preserve">prop9_product_psus  </t>
  </si>
  <si>
    <t xml:space="preserve">evar112             </t>
  </si>
  <si>
    <t xml:space="preserve">post_prop52         </t>
  </si>
  <si>
    <t>interstate_total_minutes</t>
  </si>
  <si>
    <t xml:space="preserve">referrer            </t>
  </si>
  <si>
    <t xml:space="preserve">evar113             </t>
  </si>
  <si>
    <t xml:space="preserve">post_prop53         </t>
  </si>
  <si>
    <t>interstate_total_rev</t>
  </si>
  <si>
    <t xml:space="preserve">revenue             </t>
  </si>
  <si>
    <t xml:space="preserve">evar114             </t>
  </si>
  <si>
    <t xml:space="preserve">post_prop54         </t>
  </si>
  <si>
    <t>internatl_total_calls</t>
  </si>
  <si>
    <t xml:space="preserve">sampled_hit         </t>
  </si>
  <si>
    <t xml:space="preserve">evar115             </t>
  </si>
  <si>
    <t xml:space="preserve">post_prop55         </t>
  </si>
  <si>
    <t>internatl_total_minutes</t>
  </si>
  <si>
    <t xml:space="preserve">search_engine       </t>
  </si>
  <si>
    <t xml:space="preserve">evar116             </t>
  </si>
  <si>
    <t xml:space="preserve">post_prop56         </t>
  </si>
  <si>
    <t xml:space="preserve">internatl_total_rev </t>
  </si>
  <si>
    <t xml:space="preserve">search_page_num     </t>
  </si>
  <si>
    <t xml:space="preserve">evar117             </t>
  </si>
  <si>
    <t xml:space="preserve">post_prop57         </t>
  </si>
  <si>
    <t xml:space="preserve">nbr_phone_lines     </t>
  </si>
  <si>
    <t xml:space="preserve">secondary_hit       </t>
  </si>
  <si>
    <t xml:space="preserve">evar118             </t>
  </si>
  <si>
    <t xml:space="preserve">post_prop58         </t>
  </si>
  <si>
    <t xml:space="preserve">action_ppv_buys     </t>
  </si>
  <si>
    <t xml:space="preserve">unit                </t>
  </si>
  <si>
    <t xml:space="preserve">evar119             </t>
  </si>
  <si>
    <t xml:space="preserve">post_prop59         </t>
  </si>
  <si>
    <t xml:space="preserve">adult_ppv_buys      </t>
  </si>
  <si>
    <t xml:space="preserve">evar120             </t>
  </si>
  <si>
    <t xml:space="preserve">post_prop60         </t>
  </si>
  <si>
    <t xml:space="preserve">boxing_ppv_buys     </t>
  </si>
  <si>
    <t xml:space="preserve">visid_high          </t>
  </si>
  <si>
    <t xml:space="preserve">evar121             </t>
  </si>
  <si>
    <t xml:space="preserve">post_prop61         </t>
  </si>
  <si>
    <t xml:space="preserve">comedy_ppv_buys     </t>
  </si>
  <si>
    <t xml:space="preserve">visid_low           </t>
  </si>
  <si>
    <t xml:space="preserve">evar122             </t>
  </si>
  <si>
    <t xml:space="preserve">post_prop62         </t>
  </si>
  <si>
    <t xml:space="preserve">concert_ppv_buys    </t>
  </si>
  <si>
    <t xml:space="preserve">visid_type          </t>
  </si>
  <si>
    <t xml:space="preserve">evar123             </t>
  </si>
  <si>
    <t xml:space="preserve">post_prop63         </t>
  </si>
  <si>
    <t xml:space="preserve">drama_ppv_buys      </t>
  </si>
  <si>
    <t>visit_start_page_url</t>
  </si>
  <si>
    <t xml:space="preserve">evar124             </t>
  </si>
  <si>
    <t xml:space="preserve">post_prop64         </t>
  </si>
  <si>
    <t xml:space="preserve">erotic_ppv_buys     </t>
  </si>
  <si>
    <t>visit_start_pagename</t>
  </si>
  <si>
    <t xml:space="preserve">evar125             </t>
  </si>
  <si>
    <t xml:space="preserve">post_prop65         </t>
  </si>
  <si>
    <t xml:space="preserve">family_ppv_buys     </t>
  </si>
  <si>
    <t xml:space="preserve">visitors            </t>
  </si>
  <si>
    <t xml:space="preserve">evar126             </t>
  </si>
  <si>
    <t xml:space="preserve">post_prop66         </t>
  </si>
  <si>
    <t xml:space="preserve">football_ppv_buys   </t>
  </si>
  <si>
    <t xml:space="preserve">visits              </t>
  </si>
  <si>
    <t xml:space="preserve">evar127             </t>
  </si>
  <si>
    <t xml:space="preserve">post_prop67         </t>
  </si>
  <si>
    <t xml:space="preserve">horror_ppv_buys     </t>
  </si>
  <si>
    <t xml:space="preserve">weekly_visitor      </t>
  </si>
  <si>
    <t xml:space="preserve">evar128             </t>
  </si>
  <si>
    <t xml:space="preserve">post_prop68         </t>
  </si>
  <si>
    <t xml:space="preserve">other_ppv_buys      </t>
  </si>
  <si>
    <t xml:space="preserve">yearly_visitor      </t>
  </si>
  <si>
    <t xml:space="preserve">evar129             </t>
  </si>
  <si>
    <t xml:space="preserve">post_prop69         </t>
  </si>
  <si>
    <t>other_sport_ppv_buys</t>
  </si>
  <si>
    <t xml:space="preserve">evar130             </t>
  </si>
  <si>
    <t xml:space="preserve">post_prop70         </t>
  </si>
  <si>
    <t xml:space="preserve">thriller_ppv_buys   </t>
  </si>
  <si>
    <t xml:space="preserve">evar131             </t>
  </si>
  <si>
    <t xml:space="preserve">post_prop71         </t>
  </si>
  <si>
    <t xml:space="preserve">urban_ppv_buys      </t>
  </si>
  <si>
    <t xml:space="preserve">evar16_custom_link  </t>
  </si>
  <si>
    <t xml:space="preserve">evar132             </t>
  </si>
  <si>
    <t xml:space="preserve">post_prop72         </t>
  </si>
  <si>
    <t xml:space="preserve">wrestling_ppv_buys  </t>
  </si>
  <si>
    <t>evar2_download_file_name</t>
  </si>
  <si>
    <t xml:space="preserve">evar133             </t>
  </si>
  <si>
    <t xml:space="preserve">post_prop73         </t>
  </si>
  <si>
    <t xml:space="preserve">monthly_ppv_charges </t>
  </si>
  <si>
    <t>evar28_acm_view_throughs</t>
  </si>
  <si>
    <t xml:space="preserve">evar134             </t>
  </si>
  <si>
    <t xml:space="preserve">post_prop74         </t>
  </si>
  <si>
    <t xml:space="preserve">monthly_ppv_buys    </t>
  </si>
  <si>
    <t xml:space="preserve">evar46_page_name    </t>
  </si>
  <si>
    <t xml:space="preserve">evar135             </t>
  </si>
  <si>
    <t xml:space="preserve">post_prop75         </t>
  </si>
  <si>
    <t xml:space="preserve">monthly_pkg_charges </t>
  </si>
  <si>
    <t xml:space="preserve">evar136             </t>
  </si>
  <si>
    <t xml:space="preserve">post_referrer       </t>
  </si>
  <si>
    <t xml:space="preserve">monthly_pkg_buys    </t>
  </si>
  <si>
    <t xml:space="preserve">evar61_coxcust_guid </t>
  </si>
  <si>
    <t xml:space="preserve">evar137             </t>
  </si>
  <si>
    <t xml:space="preserve">basic_install_dt    </t>
  </si>
  <si>
    <t xml:space="preserve">evar7_site_id       </t>
  </si>
  <si>
    <t xml:space="preserve">evar138             </t>
  </si>
  <si>
    <t xml:space="preserve">post_search_engine  </t>
  </si>
  <si>
    <t xml:space="preserve">data_install_dt     </t>
  </si>
  <si>
    <t xml:space="preserve">evar139             </t>
  </si>
  <si>
    <t xml:space="preserve">digital_install_dt  </t>
  </si>
  <si>
    <t xml:space="preserve">evar140             </t>
  </si>
  <si>
    <t>telephony_install_dt</t>
  </si>
  <si>
    <t xml:space="preserve">evar141             </t>
  </si>
  <si>
    <t xml:space="preserve">monthly_truck_rolls </t>
  </si>
  <si>
    <t xml:space="preserve">evar142             </t>
  </si>
  <si>
    <t xml:space="preserve">residential_flg     </t>
  </si>
  <si>
    <t xml:space="preserve">prop10_custom_links </t>
  </si>
  <si>
    <t xml:space="preserve">evar143             </t>
  </si>
  <si>
    <t xml:space="preserve">customer_tenure     </t>
  </si>
  <si>
    <t xml:space="preserve">prop11_video_title  </t>
  </si>
  <si>
    <t xml:space="preserve">evar144             </t>
  </si>
  <si>
    <t>basic_months_of_service</t>
  </si>
  <si>
    <t xml:space="preserve">prop12_language     </t>
  </si>
  <si>
    <t xml:space="preserve">evar145             </t>
  </si>
  <si>
    <t>data_months_of_service</t>
  </si>
  <si>
    <t>prop13_offer_id_pathing</t>
  </si>
  <si>
    <t xml:space="preserve">evar146             </t>
  </si>
  <si>
    <t xml:space="preserve">post_zip            </t>
  </si>
  <si>
    <t>digital_months_of_service</t>
  </si>
  <si>
    <t>prop14_page_scroll_percent</t>
  </si>
  <si>
    <t xml:space="preserve">evar147             </t>
  </si>
  <si>
    <t xml:space="preserve">post_visid_high     </t>
  </si>
  <si>
    <t>telephony_months_of_service</t>
  </si>
  <si>
    <t>prop15_previous_page</t>
  </si>
  <si>
    <t xml:space="preserve">evar148             </t>
  </si>
  <si>
    <t xml:space="preserve">post_visid_low      </t>
  </si>
  <si>
    <t xml:space="preserve">evar149             </t>
  </si>
  <si>
    <t xml:space="preserve">post_visid_type     </t>
  </si>
  <si>
    <t xml:space="preserve">ssn_4               </t>
  </si>
  <si>
    <t xml:space="preserve">prop5_visitor_type  </t>
  </si>
  <si>
    <t xml:space="preserve">evar150             </t>
  </si>
  <si>
    <t xml:space="preserve">household_id        </t>
  </si>
  <si>
    <t>prop6_navigation_links</t>
  </si>
  <si>
    <t xml:space="preserve">evar151             </t>
  </si>
  <si>
    <t xml:space="preserve">si_cable_flag       </t>
  </si>
  <si>
    <t xml:space="preserve">pd_products         </t>
  </si>
  <si>
    <t xml:space="preserve">evar152             </t>
  </si>
  <si>
    <t xml:space="preserve">si_data_flag        </t>
  </si>
  <si>
    <t xml:space="preserve">pd_product_name     </t>
  </si>
  <si>
    <t xml:space="preserve">evar153             </t>
  </si>
  <si>
    <t xml:space="preserve">si_telephony_flag   </t>
  </si>
  <si>
    <t xml:space="preserve">pd_psu_category     </t>
  </si>
  <si>
    <t xml:space="preserve">evar154             </t>
  </si>
  <si>
    <t xml:space="preserve">event_count         </t>
  </si>
  <si>
    <t xml:space="preserve">pg_pages            </t>
  </si>
  <si>
    <t xml:space="preserve">evar155             </t>
  </si>
  <si>
    <t>internal_credit_score</t>
  </si>
  <si>
    <t xml:space="preserve">pg_content_type     </t>
  </si>
  <si>
    <t xml:space="preserve">evar156             </t>
  </si>
  <si>
    <t xml:space="preserve">bill_handling_cd    </t>
  </si>
  <si>
    <t xml:space="preserve">evar0_tracking_code </t>
  </si>
  <si>
    <t xml:space="preserve">evar157             </t>
  </si>
  <si>
    <t xml:space="preserve">monthly_svc_amt     </t>
  </si>
  <si>
    <t xml:space="preserve">evar0_placement     </t>
  </si>
  <si>
    <t xml:space="preserve">evar158             </t>
  </si>
  <si>
    <t xml:space="preserve">evar0_partner       </t>
  </si>
  <si>
    <t xml:space="preserve">evar159             </t>
  </si>
  <si>
    <t>chsi_starter_tier_flag</t>
  </si>
  <si>
    <t xml:space="preserve">evar0_service       </t>
  </si>
  <si>
    <t xml:space="preserve">evar160             </t>
  </si>
  <si>
    <t>chsi_essentials_tier_flag</t>
  </si>
  <si>
    <t xml:space="preserve">evar0_touch_point   </t>
  </si>
  <si>
    <t xml:space="preserve">evar161             </t>
  </si>
  <si>
    <t>chsi_ultimate_tier_flag</t>
  </si>
  <si>
    <t xml:space="preserve">evar0_tactic        </t>
  </si>
  <si>
    <t xml:space="preserve">evar162             </t>
  </si>
  <si>
    <t>chsi_economy_tier_flag</t>
  </si>
  <si>
    <t>evar10_internal_campaign_evar10</t>
  </si>
  <si>
    <t xml:space="preserve">evar163             </t>
  </si>
  <si>
    <t xml:space="preserve">post_tnt            </t>
  </si>
  <si>
    <t>self_install_failure_flag</t>
  </si>
  <si>
    <t>evar10_internal_campaign_description</t>
  </si>
  <si>
    <t xml:space="preserve">evar164             </t>
  </si>
  <si>
    <t xml:space="preserve">post_tnt_action     </t>
  </si>
  <si>
    <t>prof_install_failure_flag</t>
  </si>
  <si>
    <t>evar13_email_message_id_evar13</t>
  </si>
  <si>
    <t xml:space="preserve">evar165             </t>
  </si>
  <si>
    <t xml:space="preserve">tnt_post_vista      </t>
  </si>
  <si>
    <t>nbr_fault_truck_rolls</t>
  </si>
  <si>
    <t xml:space="preserve">evar13_campaigns    </t>
  </si>
  <si>
    <t xml:space="preserve">evar166             </t>
  </si>
  <si>
    <t xml:space="preserve">tnt_post_vista_1    </t>
  </si>
  <si>
    <t>nbr_web_transactions</t>
  </si>
  <si>
    <t xml:space="preserve">evar13_channel      </t>
  </si>
  <si>
    <t xml:space="preserve">evar167             </t>
  </si>
  <si>
    <t>nbr_ivr_transactions</t>
  </si>
  <si>
    <t>evar13_delivery_tool</t>
  </si>
  <si>
    <t xml:space="preserve">evar168             </t>
  </si>
  <si>
    <t xml:space="preserve">contract_flag       </t>
  </si>
  <si>
    <t>evar13_distribution_list</t>
  </si>
  <si>
    <t xml:space="preserve">evar169             </t>
  </si>
  <si>
    <t xml:space="preserve">dt                  </t>
  </si>
  <si>
    <t xml:space="preserve">contract_code       </t>
  </si>
  <si>
    <t>evar13_external_campaign_code</t>
  </si>
  <si>
    <t xml:space="preserve">evar170             </t>
  </si>
  <si>
    <t>contract_effective_date</t>
  </si>
  <si>
    <t xml:space="preserve">evar13_launch_date  </t>
  </si>
  <si>
    <t xml:space="preserve">evar171             </t>
  </si>
  <si>
    <t xml:space="preserve">contract_end_date   </t>
  </si>
  <si>
    <t>evar13_marketing_program</t>
  </si>
  <si>
    <t xml:space="preserve">evar172             </t>
  </si>
  <si>
    <t xml:space="preserve">basic_campaign_cd   </t>
  </si>
  <si>
    <t>evar13_marketing_strategy</t>
  </si>
  <si>
    <t xml:space="preserve">evar173             </t>
  </si>
  <si>
    <t>basic_campaign_start_dt</t>
  </si>
  <si>
    <t xml:space="preserve">evar13_message_name </t>
  </si>
  <si>
    <t xml:space="preserve">evar174             </t>
  </si>
  <si>
    <t>basic_campaign_end_dt</t>
  </si>
  <si>
    <t>evar43_no_of_psus_evar43</t>
  </si>
  <si>
    <t xml:space="preserve">evar175             </t>
  </si>
  <si>
    <t xml:space="preserve">digital_campaign_cd </t>
  </si>
  <si>
    <t xml:space="preserve">evar43_new_psus     </t>
  </si>
  <si>
    <t xml:space="preserve">evar176             </t>
  </si>
  <si>
    <t>digital_campaign_start_dt</t>
  </si>
  <si>
    <t xml:space="preserve">evar43_upgrade_psus </t>
  </si>
  <si>
    <t xml:space="preserve">evar177             </t>
  </si>
  <si>
    <t>digital_campaign_end_dt</t>
  </si>
  <si>
    <t xml:space="preserve">evar43_total_psus   </t>
  </si>
  <si>
    <t xml:space="preserve">evar178             </t>
  </si>
  <si>
    <t xml:space="preserve">data_campaign_cd    </t>
  </si>
  <si>
    <t xml:space="preserve">tnt_campaign        </t>
  </si>
  <si>
    <t xml:space="preserve">evar179             </t>
  </si>
  <si>
    <t>data_campaign_start_dt</t>
  </si>
  <si>
    <t xml:space="preserve">tnt_recipe          </t>
  </si>
  <si>
    <t xml:space="preserve">evar180             </t>
  </si>
  <si>
    <t>data_campaign_end_dt</t>
  </si>
  <si>
    <t xml:space="preserve">evar7_market        </t>
  </si>
  <si>
    <t xml:space="preserve">evar181             </t>
  </si>
  <si>
    <t xml:space="preserve">phone_campaign_cd   </t>
  </si>
  <si>
    <t xml:space="preserve">evar7_region        </t>
  </si>
  <si>
    <t xml:space="preserve">evar182             </t>
  </si>
  <si>
    <t>phone_campaign_start_dt</t>
  </si>
  <si>
    <t xml:space="preserve">evar7_site_id_evar7 </t>
  </si>
  <si>
    <t xml:space="preserve">evar183             </t>
  </si>
  <si>
    <t>phone_campaign_end_dt</t>
  </si>
  <si>
    <t xml:space="preserve">evar184             </t>
  </si>
  <si>
    <t xml:space="preserve">competitor_flag     </t>
  </si>
  <si>
    <t xml:space="preserve">tnt_action          </t>
  </si>
  <si>
    <t xml:space="preserve">evar185             </t>
  </si>
  <si>
    <t xml:space="preserve">repeat_wo_flag      </t>
  </si>
  <si>
    <t xml:space="preserve">evar186             </t>
  </si>
  <si>
    <t xml:space="preserve">evar187             </t>
  </si>
  <si>
    <t xml:space="preserve">hr                  </t>
  </si>
  <si>
    <t xml:space="preserve">evar188             </t>
  </si>
  <si>
    <t xml:space="preserve">nbr_upgrades        </t>
  </si>
  <si>
    <t xml:space="preserve">evar189             </t>
  </si>
  <si>
    <t xml:space="preserve">nbr_downgrades      </t>
  </si>
  <si>
    <t xml:space="preserve">evar190             </t>
  </si>
  <si>
    <t xml:space="preserve">evar191             </t>
  </si>
  <si>
    <t xml:space="preserve">ar_balance          </t>
  </si>
  <si>
    <t xml:space="preserve">evar192             </t>
  </si>
  <si>
    <t xml:space="preserve">current_ar_balance  </t>
  </si>
  <si>
    <t xml:space="preserve">evar193             </t>
  </si>
  <si>
    <t xml:space="preserve">contract_pricing_id </t>
  </si>
  <si>
    <t xml:space="preserve">string  </t>
  </si>
  <si>
    <t xml:space="preserve">evar194             </t>
  </si>
  <si>
    <t xml:space="preserve">last_statement_dt   </t>
  </si>
  <si>
    <t xml:space="preserve">evar195             </t>
  </si>
  <si>
    <t xml:space="preserve">el_mix_tier_flag    </t>
  </si>
  <si>
    <t xml:space="preserve">evar196             </t>
  </si>
  <si>
    <t xml:space="preserve">tv_economy_flag     </t>
  </si>
  <si>
    <t xml:space="preserve">evar197             </t>
  </si>
  <si>
    <t xml:space="preserve">plus_package_flag   </t>
  </si>
  <si>
    <t xml:space="preserve">evar198             </t>
  </si>
  <si>
    <t xml:space="preserve">advanced_dvr_flag   </t>
  </si>
  <si>
    <t xml:space="preserve">evar199             </t>
  </si>
  <si>
    <t>whole_home_dvr_srv_flag</t>
  </si>
  <si>
    <t xml:space="preserve">evar200             </t>
  </si>
  <si>
    <t>whole_home_dvr_client_flag</t>
  </si>
  <si>
    <t xml:space="preserve">evar201             </t>
  </si>
  <si>
    <t>dig_faith_val_tier_flag</t>
  </si>
  <si>
    <t xml:space="preserve">evar202             </t>
  </si>
  <si>
    <t>dig_lifestyles_tier_flag</t>
  </si>
  <si>
    <t xml:space="preserve">evar203             </t>
  </si>
  <si>
    <t>dig_internatl_tier_flag</t>
  </si>
  <si>
    <t xml:space="preserve">evar204             </t>
  </si>
  <si>
    <t>red_zone_channel_flag</t>
  </si>
  <si>
    <t xml:space="preserve">evar205             </t>
  </si>
  <si>
    <t xml:space="preserve">nhl_channel_flag    </t>
  </si>
  <si>
    <t xml:space="preserve">evar206             </t>
  </si>
  <si>
    <t xml:space="preserve">svod_tmtv_flag      </t>
  </si>
  <si>
    <t xml:space="preserve">evar207             </t>
  </si>
  <si>
    <t>svod_disney_fam_flag</t>
  </si>
  <si>
    <t xml:space="preserve">evar208             </t>
  </si>
  <si>
    <t xml:space="preserve">svod_faith_fam_flag </t>
  </si>
  <si>
    <t xml:space="preserve">evar209             </t>
  </si>
  <si>
    <t xml:space="preserve">svod_jewish_flag    </t>
  </si>
  <si>
    <t xml:space="preserve">evar210             </t>
  </si>
  <si>
    <t xml:space="preserve">svod_bollywood_flag </t>
  </si>
  <si>
    <t xml:space="preserve">evar211             </t>
  </si>
  <si>
    <t xml:space="preserve">svod_vutopia_flag   </t>
  </si>
  <si>
    <t xml:space="preserve">evar212             </t>
  </si>
  <si>
    <t>cox_media_storage_flag</t>
  </si>
  <si>
    <t xml:space="preserve">evar213             </t>
  </si>
  <si>
    <t>cox_security_suite_flag</t>
  </si>
  <si>
    <t xml:space="preserve">evar214             </t>
  </si>
  <si>
    <t>mcafee_fam_protect_pln_flag</t>
  </si>
  <si>
    <t xml:space="preserve">evar215             </t>
  </si>
  <si>
    <t>life_line_phone_flag</t>
  </si>
  <si>
    <t xml:space="preserve">evar216             </t>
  </si>
  <si>
    <t>measured_srv_phone_flag</t>
  </si>
  <si>
    <t xml:space="preserve">evar217             </t>
  </si>
  <si>
    <t>active_lifestyle_pkg_flag</t>
  </si>
  <si>
    <t xml:space="preserve">evar218             </t>
  </si>
  <si>
    <t xml:space="preserve">sol_pkg_flag        </t>
  </si>
  <si>
    <t xml:space="preserve">evar219             </t>
  </si>
  <si>
    <t xml:space="preserve">ctlplus_pkg_flag    </t>
  </si>
  <si>
    <t xml:space="preserve">evar220             </t>
  </si>
  <si>
    <t xml:space="preserve">call_mgr_pkg_flag   </t>
  </si>
  <si>
    <t xml:space="preserve">evar221             </t>
  </si>
  <si>
    <t xml:space="preserve">total_ctl_pkg_flag  </t>
  </si>
  <si>
    <t xml:space="preserve">evar222             </t>
  </si>
  <si>
    <t xml:space="preserve">simp3_pkg_flag      </t>
  </si>
  <si>
    <t xml:space="preserve">evar223             </t>
  </si>
  <si>
    <t>premier_cdt_pkg_flag</t>
  </si>
  <si>
    <t xml:space="preserve">evar224             </t>
  </si>
  <si>
    <t>essential_cdt_pkg_flag</t>
  </si>
  <si>
    <t xml:space="preserve">evar225             </t>
  </si>
  <si>
    <t xml:space="preserve">simply5_ld_flag     </t>
  </si>
  <si>
    <t xml:space="preserve">evar226             </t>
  </si>
  <si>
    <t xml:space="preserve">simpww_ild_flag     </t>
  </si>
  <si>
    <t xml:space="preserve">evar227             </t>
  </si>
  <si>
    <t>cox_home_security_flag</t>
  </si>
  <si>
    <t xml:space="preserve">evar228             </t>
  </si>
  <si>
    <t xml:space="preserve">nbr_wh_dvr_servers  </t>
  </si>
  <si>
    <t xml:space="preserve">evar229             </t>
  </si>
  <si>
    <t xml:space="preserve">nbr_wh_dvr_clients  </t>
  </si>
  <si>
    <t xml:space="preserve">evar230             </t>
  </si>
  <si>
    <t xml:space="preserve">cdt_seasonal_flag   </t>
  </si>
  <si>
    <t xml:space="preserve">evar231             </t>
  </si>
  <si>
    <t>wireless_data_card_flag</t>
  </si>
  <si>
    <t xml:space="preserve">evar232             </t>
  </si>
  <si>
    <t xml:space="preserve">trio_guide_flag     </t>
  </si>
  <si>
    <t xml:space="preserve">evar233             </t>
  </si>
  <si>
    <t xml:space="preserve">basic_dvr_flag      </t>
  </si>
  <si>
    <t xml:space="preserve">evar234             </t>
  </si>
  <si>
    <t xml:space="preserve">cts_flag            </t>
  </si>
  <si>
    <t xml:space="preserve">evar235             </t>
  </si>
  <si>
    <t xml:space="preserve">dig_buy_thru_flag   </t>
  </si>
  <si>
    <t xml:space="preserve">evar236             </t>
  </si>
  <si>
    <t xml:space="preserve">home_sec_ess_flag   </t>
  </si>
  <si>
    <t xml:space="preserve">evar237             </t>
  </si>
  <si>
    <t xml:space="preserve">home_sec_prf_flag   </t>
  </si>
  <si>
    <t xml:space="preserve">evar238             </t>
  </si>
  <si>
    <t xml:space="preserve">home_sec_prm_flag   </t>
  </si>
  <si>
    <t xml:space="preserve">evar239             </t>
  </si>
  <si>
    <t xml:space="preserve">evar240             </t>
  </si>
  <si>
    <t xml:space="preserve">price_protection_id </t>
  </si>
  <si>
    <t xml:space="preserve">evar241             </t>
  </si>
  <si>
    <t>price_protection_start_date</t>
  </si>
  <si>
    <t xml:space="preserve">evar242             </t>
  </si>
  <si>
    <t>price_protection_end_date</t>
  </si>
  <si>
    <t xml:space="preserve">evar243             </t>
  </si>
  <si>
    <t xml:space="preserve">leads_playboy_flag  </t>
  </si>
  <si>
    <t xml:space="preserve">evar244             </t>
  </si>
  <si>
    <t xml:space="preserve">leads_filipino_flag </t>
  </si>
  <si>
    <t xml:space="preserve">evar245             </t>
  </si>
  <si>
    <t xml:space="preserve">nbr_of_cdt_lines    </t>
  </si>
  <si>
    <t xml:space="preserve">evar246             </t>
  </si>
  <si>
    <t xml:space="preserve">home_sec_str_flag   </t>
  </si>
  <si>
    <t xml:space="preserve">evar247             </t>
  </si>
  <si>
    <t>cdt_essential_pkg_flag</t>
  </si>
  <si>
    <t xml:space="preserve">evar248             </t>
  </si>
  <si>
    <t>cdt_essential_ll_pkg_flag</t>
  </si>
  <si>
    <t xml:space="preserve">evar249             </t>
  </si>
  <si>
    <t>cdt_premier_pkg_flag</t>
  </si>
  <si>
    <t xml:space="preserve">evar250             </t>
  </si>
  <si>
    <t>cdt_premier_ll_pkg_flag</t>
  </si>
  <si>
    <t>chsi_starter_pkg_flag</t>
  </si>
  <si>
    <t>chsi_essential_pkg_flag</t>
  </si>
  <si>
    <t xml:space="preserve">latlon1             </t>
  </si>
  <si>
    <t>chsi_preffered_pkg_flag</t>
  </si>
  <si>
    <t xml:space="preserve">mcvisid             </t>
  </si>
  <si>
    <t>chsi_premier_pkg_flag</t>
  </si>
  <si>
    <t xml:space="preserve">plugins             </t>
  </si>
  <si>
    <t>chsi_ultimate_pkg_flag</t>
  </si>
  <si>
    <t xml:space="preserve">s_kwcid             </t>
  </si>
  <si>
    <t>vid_economy_pkg_flag</t>
  </si>
  <si>
    <t xml:space="preserve">service             </t>
  </si>
  <si>
    <t>vid_essential_pkg_flag</t>
  </si>
  <si>
    <t xml:space="preserve">videoad             </t>
  </si>
  <si>
    <t xml:space="preserve">vid_adv_pkg_flag    </t>
  </si>
  <si>
    <t>vid_adv_preffered_pkg_flag</t>
  </si>
  <si>
    <t xml:space="preserve">code_ver            </t>
  </si>
  <si>
    <t>vid_adv_premier_pkg_flag</t>
  </si>
  <si>
    <t xml:space="preserve">currency            </t>
  </si>
  <si>
    <t>vid_adv_ult_pkg_flag</t>
  </si>
  <si>
    <t>vid_adv_ult_4pays_pkg_flag</t>
  </si>
  <si>
    <t>vid_adv_paq_latino_pkg_flag</t>
  </si>
  <si>
    <t xml:space="preserve">latlon23            </t>
  </si>
  <si>
    <t>vid_adv_el_mix_pkg_flag</t>
  </si>
  <si>
    <t xml:space="preserve">latlon45            </t>
  </si>
  <si>
    <t>vid_adv_super_mix_pkg_flag</t>
  </si>
  <si>
    <t>vid_2premium_pkg_flag</t>
  </si>
  <si>
    <t>vid_3premium_pkg_flag</t>
  </si>
  <si>
    <t>vid_4premium_pkg_flag</t>
  </si>
  <si>
    <t>unknown_cdt_pkg_flag</t>
  </si>
  <si>
    <t xml:space="preserve">ref_type            </t>
  </si>
  <si>
    <t>unknown_chsi_pkg_flag</t>
  </si>
  <si>
    <t>unknown_vid_pkg_flag</t>
  </si>
  <si>
    <t xml:space="preserve">sourceid            </t>
  </si>
  <si>
    <t>home_security_serviceable_flag</t>
  </si>
  <si>
    <t xml:space="preserve">ua_color            </t>
  </si>
  <si>
    <t xml:space="preserve">paper_flag          </t>
  </si>
  <si>
    <t xml:space="preserve">other_flag          </t>
  </si>
  <si>
    <t xml:space="preserve">amo_ef_id           </t>
  </si>
  <si>
    <t xml:space="preserve">ebill_flag          </t>
  </si>
  <si>
    <t xml:space="preserve">ebill_cnsctv_tenure </t>
  </si>
  <si>
    <t xml:space="preserve">curr_rate           </t>
  </si>
  <si>
    <t xml:space="preserve">deposit_amt         </t>
  </si>
  <si>
    <t xml:space="preserve">deposit_status      </t>
  </si>
  <si>
    <t xml:space="preserve">hitid_low           </t>
  </si>
  <si>
    <t xml:space="preserve">deposit_recm_amt    </t>
  </si>
  <si>
    <t xml:space="preserve">j_jscript           </t>
  </si>
  <si>
    <t xml:space="preserve">deposit_waived_flag </t>
  </si>
  <si>
    <t xml:space="preserve">languages           </t>
  </si>
  <si>
    <t xml:space="preserve">deposit_waived_amt  </t>
  </si>
  <si>
    <t>cable_statement_due_dt</t>
  </si>
  <si>
    <t xml:space="preserve">mobileltv           </t>
  </si>
  <si>
    <t>phone_statement_due_dt</t>
  </si>
  <si>
    <t>single_bill_statement_due_dt</t>
  </si>
  <si>
    <t>cdt_essential_pkg_amt</t>
  </si>
  <si>
    <t xml:space="preserve">p_plugins           </t>
  </si>
  <si>
    <t>cdt_essential_ll_pkg_amt</t>
  </si>
  <si>
    <t xml:space="preserve">page_type           </t>
  </si>
  <si>
    <t xml:space="preserve">cdt_premier_pkg_amt </t>
  </si>
  <si>
    <t xml:space="preserve">prev_page           </t>
  </si>
  <si>
    <t>cdt_premier_ll_pkg_amt</t>
  </si>
  <si>
    <t xml:space="preserve">ua_pixels           </t>
  </si>
  <si>
    <t>chsi_starter_pkg_amt</t>
  </si>
  <si>
    <t xml:space="preserve">user_hash           </t>
  </si>
  <si>
    <t>chsi_essential_pkg_amt</t>
  </si>
  <si>
    <t xml:space="preserve">videomvpd           </t>
  </si>
  <si>
    <t>chsi_preffered_pkg_amt</t>
  </si>
  <si>
    <t xml:space="preserve">videoname           </t>
  </si>
  <si>
    <t>chsi_premier_pkg_amt</t>
  </si>
  <si>
    <t xml:space="preserve">videopath           </t>
  </si>
  <si>
    <t>chsi_ultimate_pkg_amt</t>
  </si>
  <si>
    <t xml:space="preserve">videoplay           </t>
  </si>
  <si>
    <t xml:space="preserve">vid_economy_pkg_amt </t>
  </si>
  <si>
    <t xml:space="preserve">videoshow           </t>
  </si>
  <si>
    <t>vid_essential_pkg_amt</t>
  </si>
  <si>
    <t xml:space="preserve">vid_adv_pkg_amt     </t>
  </si>
  <si>
    <t xml:space="preserve">visid_new           </t>
  </si>
  <si>
    <t>vid_adv_preffered_pkg_amt</t>
  </si>
  <si>
    <t xml:space="preserve">visit_num           </t>
  </si>
  <si>
    <t>vid_adv_premier_pkg_amt</t>
  </si>
  <si>
    <t xml:space="preserve">aemassetid          </t>
  </si>
  <si>
    <t xml:space="preserve">vid_adv_ult_pkg_amt </t>
  </si>
  <si>
    <t>vid_adv_ult_4pays_pkg_amt</t>
  </si>
  <si>
    <t xml:space="preserve">event_list          </t>
  </si>
  <si>
    <t>vid_adv_paq_latino_pkg_amt</t>
  </si>
  <si>
    <t>vid_adv_el_mix_pkg_amt</t>
  </si>
  <si>
    <t xml:space="preserve">hit_source          </t>
  </si>
  <si>
    <t>vid_adv_super_mix_pkg_amt</t>
  </si>
  <si>
    <t xml:space="preserve">hitid_high          </t>
  </si>
  <si>
    <t>vid_2premium_pkg_amt</t>
  </si>
  <si>
    <t xml:space="preserve">javascript          </t>
  </si>
  <si>
    <t>vid_3premium_pkg_amt</t>
  </si>
  <si>
    <t>vid_4premium_pkg_amt</t>
  </si>
  <si>
    <t xml:space="preserve">post_ef_id          </t>
  </si>
  <si>
    <t xml:space="preserve">unknown_cdt_pkg_amt </t>
  </si>
  <si>
    <t>unknown_chsi_pkg_amt</t>
  </si>
  <si>
    <t xml:space="preserve">post_evar2          </t>
  </si>
  <si>
    <t xml:space="preserve">unknown_vid_pkg_amt </t>
  </si>
  <si>
    <t>cdt_essential_pkg_disc</t>
  </si>
  <si>
    <t>cdt_essential_ll_pkg_disc</t>
  </si>
  <si>
    <t>cdt_premier_pkg_disc</t>
  </si>
  <si>
    <t>cdt_premier_ll_pkg_disc</t>
  </si>
  <si>
    <t xml:space="preserve">post_evar7          </t>
  </si>
  <si>
    <t>chsi_starter_pkg_disc</t>
  </si>
  <si>
    <t>chsi_essential_pkg_disc</t>
  </si>
  <si>
    <t>chsi_preffered_pkg_disc</t>
  </si>
  <si>
    <t>chsi_premier_pkg_disc</t>
  </si>
  <si>
    <t>chsi_ultimate_pkg_disc</t>
  </si>
  <si>
    <t>vid_economy_pkg_disc</t>
  </si>
  <si>
    <t>vid_essential_pkg_disc</t>
  </si>
  <si>
    <t xml:space="preserve">vid_adv_pkg_disc    </t>
  </si>
  <si>
    <t>vid_adv_preffered_pkg_disc</t>
  </si>
  <si>
    <t>vid_adv_premier_pkg_disc</t>
  </si>
  <si>
    <t>vid_adv_ult_pkg_disc</t>
  </si>
  <si>
    <t>vid_adv_ult_4pays_pkg_disc</t>
  </si>
  <si>
    <t xml:space="preserve">post_prop5          </t>
  </si>
  <si>
    <t>vid_adv_paq_latino_pkg_disc</t>
  </si>
  <si>
    <t xml:space="preserve">post_prop6          </t>
  </si>
  <si>
    <t>vid_adv_el_mix_pkg_disc</t>
  </si>
  <si>
    <t>vid_adv_super_mix_pkg_disc</t>
  </si>
  <si>
    <t>vid_2premium_pkg_disc</t>
  </si>
  <si>
    <t>vid_3premium_pkg_disc</t>
  </si>
  <si>
    <t xml:space="preserve">post_state          </t>
  </si>
  <si>
    <t>vid_4premium_pkg_disc</t>
  </si>
  <si>
    <t xml:space="preserve">post_video          </t>
  </si>
  <si>
    <t>unknown_cdt_pkg_disc</t>
  </si>
  <si>
    <t xml:space="preserve">purchaseid          </t>
  </si>
  <si>
    <t>unknown_chsi_pkg_disc</t>
  </si>
  <si>
    <t xml:space="preserve">ref_domain          </t>
  </si>
  <si>
    <t>unknown_vid_pkg_disc</t>
  </si>
  <si>
    <t xml:space="preserve">resolution          </t>
  </si>
  <si>
    <t xml:space="preserve">tot_nbr_pkgs        </t>
  </si>
  <si>
    <t xml:space="preserve">sociallink          </t>
  </si>
  <si>
    <t xml:space="preserve">tot_pkg_amt         </t>
  </si>
  <si>
    <t xml:space="preserve">socialterm          </t>
  </si>
  <si>
    <t xml:space="preserve">tot_discnt_pkg_amt  </t>
  </si>
  <si>
    <t xml:space="preserve">vid_std_rt          </t>
  </si>
  <si>
    <t xml:space="preserve">user_agent          </t>
  </si>
  <si>
    <t xml:space="preserve">videoadpod          </t>
  </si>
  <si>
    <t xml:space="preserve">cdt_std_rt          </t>
  </si>
  <si>
    <t xml:space="preserve">videogenre          </t>
  </si>
  <si>
    <t xml:space="preserve">do_not_call_flag    </t>
  </si>
  <si>
    <t xml:space="preserve">videopause          </t>
  </si>
  <si>
    <t xml:space="preserve">do_not_email_flag   </t>
  </si>
  <si>
    <t xml:space="preserve">do_not_mail_flag    </t>
  </si>
  <si>
    <t xml:space="preserve">do_not_market_flag  </t>
  </si>
  <si>
    <t xml:space="preserve">curr_factor         </t>
  </si>
  <si>
    <t xml:space="preserve">home_sec_std_rt     </t>
  </si>
  <si>
    <t>data_gigabit_serviceable_flag</t>
  </si>
  <si>
    <t>chsi_gigabit_tier_flg</t>
  </si>
  <si>
    <t xml:space="preserve">mobileappid         </t>
  </si>
  <si>
    <t xml:space="preserve">post_adload         </t>
  </si>
  <si>
    <t xml:space="preserve">string   </t>
  </si>
  <si>
    <t xml:space="preserve">boolean             </t>
  </si>
  <si>
    <t xml:space="preserve">post_evar14         </t>
  </si>
  <si>
    <t xml:space="preserve">post_evar16         </t>
  </si>
  <si>
    <t xml:space="preserve">post_evar28         </t>
  </si>
  <si>
    <t xml:space="preserve">post_evar46         </t>
  </si>
  <si>
    <t xml:space="preserve">post_evar51         </t>
  </si>
  <si>
    <t xml:space="preserve">post_evar61         </t>
  </si>
  <si>
    <t xml:space="preserve">post_mvvar2         </t>
  </si>
  <si>
    <t xml:space="preserve">post_prop10         </t>
  </si>
  <si>
    <t xml:space="preserve">post_prop11         </t>
  </si>
  <si>
    <t xml:space="preserve">post_prop12         </t>
  </si>
  <si>
    <t xml:space="preserve">post_prop13         </t>
  </si>
  <si>
    <t xml:space="preserve">post_prop14         </t>
  </si>
  <si>
    <t xml:space="preserve">post_prop15         </t>
  </si>
  <si>
    <t xml:space="preserve">post_prop25         </t>
  </si>
  <si>
    <t xml:space="preserve">post_survey         </t>
  </si>
  <si>
    <t xml:space="preserve">t_time_info         </t>
  </si>
  <si>
    <t xml:space="preserve">user_server         </t>
  </si>
  <si>
    <t xml:space="preserve">videoadname         </t>
  </si>
  <si>
    <t xml:space="preserve">videolength         </t>
  </si>
  <si>
    <t xml:space="preserve">videoresume         </t>
  </si>
  <si>
    <t xml:space="preserve">videoseason         </t>
  </si>
  <si>
    <t xml:space="preserve">clickmaplink        </t>
  </si>
  <si>
    <t xml:space="preserve">clickmappage        </t>
  </si>
  <si>
    <t xml:space="preserve">hit_time_gmt        </t>
  </si>
  <si>
    <t xml:space="preserve">java_enabled        </t>
  </si>
  <si>
    <t xml:space="preserve">mc_audiences        </t>
  </si>
  <si>
    <t xml:space="preserve">mobileaction        </t>
  </si>
  <si>
    <t xml:space="preserve">mobiledevice        </t>
  </si>
  <si>
    <t xml:space="preserve">post_amo_cid        </t>
  </si>
  <si>
    <t xml:space="preserve">post_evar101        </t>
  </si>
  <si>
    <t xml:space="preserve">post_evar102        </t>
  </si>
  <si>
    <t xml:space="preserve">post_evar103        </t>
  </si>
  <si>
    <t xml:space="preserve">post_evar104        </t>
  </si>
  <si>
    <t xml:space="preserve">post_evar105        </t>
  </si>
  <si>
    <t xml:space="preserve">post_evar106        </t>
  </si>
  <si>
    <t xml:space="preserve">post_evar107        </t>
  </si>
  <si>
    <t xml:space="preserve">post_evar108        </t>
  </si>
  <si>
    <t xml:space="preserve">post_evar109        </t>
  </si>
  <si>
    <t xml:space="preserve">post_evar110        </t>
  </si>
  <si>
    <t xml:space="preserve">post_evar111        </t>
  </si>
  <si>
    <t xml:space="preserve">post_evar112        </t>
  </si>
  <si>
    <t xml:space="preserve">post_evar113        </t>
  </si>
  <si>
    <t xml:space="preserve">post_evar114        </t>
  </si>
  <si>
    <t xml:space="preserve">post_evar115        </t>
  </si>
  <si>
    <t xml:space="preserve">post_evar116        </t>
  </si>
  <si>
    <t xml:space="preserve">post_evar117        </t>
  </si>
  <si>
    <t xml:space="preserve">post_evar118        </t>
  </si>
  <si>
    <t xml:space="preserve">post_evar119        </t>
  </si>
  <si>
    <t xml:space="preserve">post_evar120        </t>
  </si>
  <si>
    <t xml:space="preserve">post_evar121        </t>
  </si>
  <si>
    <t xml:space="preserve">post_evar122        </t>
  </si>
  <si>
    <t xml:space="preserve">post_evar123        </t>
  </si>
  <si>
    <t xml:space="preserve">post_evar124        </t>
  </si>
  <si>
    <t xml:space="preserve">post_evar125        </t>
  </si>
  <si>
    <t xml:space="preserve">post_evar126        </t>
  </si>
  <si>
    <t xml:space="preserve">post_evar127        </t>
  </si>
  <si>
    <t xml:space="preserve">post_evar128        </t>
  </si>
  <si>
    <t xml:space="preserve">post_evar129        </t>
  </si>
  <si>
    <t xml:space="preserve">post_evar130        </t>
  </si>
  <si>
    <t xml:space="preserve">post_evar131        </t>
  </si>
  <si>
    <t xml:space="preserve">post_evar132        </t>
  </si>
  <si>
    <t xml:space="preserve">post_evar133        </t>
  </si>
  <si>
    <t xml:space="preserve">post_evar134        </t>
  </si>
  <si>
    <t xml:space="preserve">post_evar135        </t>
  </si>
  <si>
    <t xml:space="preserve">post_evar136        </t>
  </si>
  <si>
    <t xml:space="preserve">post_evar137        </t>
  </si>
  <si>
    <t xml:space="preserve">post_evar138        </t>
  </si>
  <si>
    <t xml:space="preserve">post_evar139        </t>
  </si>
  <si>
    <t xml:space="preserve">post_evar140        </t>
  </si>
  <si>
    <t xml:space="preserve">post_evar141        </t>
  </si>
  <si>
    <t xml:space="preserve">post_evar142        </t>
  </si>
  <si>
    <t xml:space="preserve">post_evar143        </t>
  </si>
  <si>
    <t xml:space="preserve">post_evar144        </t>
  </si>
  <si>
    <t xml:space="preserve">post_evar145        </t>
  </si>
  <si>
    <t xml:space="preserve">post_evar146        </t>
  </si>
  <si>
    <t xml:space="preserve">post_evar147        </t>
  </si>
  <si>
    <t xml:space="preserve">post_evar148        </t>
  </si>
  <si>
    <t xml:space="preserve">post_evar149        </t>
  </si>
  <si>
    <t xml:space="preserve">post_evar150        </t>
  </si>
  <si>
    <t xml:space="preserve">post_evar151        </t>
  </si>
  <si>
    <t xml:space="preserve">post_evar152        </t>
  </si>
  <si>
    <t xml:space="preserve">post_evar153        </t>
  </si>
  <si>
    <t xml:space="preserve">post_evar154        </t>
  </si>
  <si>
    <t xml:space="preserve">post_evar155        </t>
  </si>
  <si>
    <t xml:space="preserve">post_evar156        </t>
  </si>
  <si>
    <t xml:space="preserve">post_evar157        </t>
  </si>
  <si>
    <t xml:space="preserve">post_evar158        </t>
  </si>
  <si>
    <t xml:space="preserve">post_evar159        </t>
  </si>
  <si>
    <t xml:space="preserve">post_evar160        </t>
  </si>
  <si>
    <t xml:space="preserve">post_evar161        </t>
  </si>
  <si>
    <t xml:space="preserve">post_evar162        </t>
  </si>
  <si>
    <t xml:space="preserve">post_evar163        </t>
  </si>
  <si>
    <t xml:space="preserve">post_evar164        </t>
  </si>
  <si>
    <t xml:space="preserve">post_evar165        </t>
  </si>
  <si>
    <t xml:space="preserve">post_evar166        </t>
  </si>
  <si>
    <t xml:space="preserve">post_evar167        </t>
  </si>
  <si>
    <t xml:space="preserve">post_evar168        </t>
  </si>
  <si>
    <t xml:space="preserve">post_evar169        </t>
  </si>
  <si>
    <t xml:space="preserve">post_evar170        </t>
  </si>
  <si>
    <t xml:space="preserve">post_evar171        </t>
  </si>
  <si>
    <t xml:space="preserve">post_evar172        </t>
  </si>
  <si>
    <t xml:space="preserve">post_evar173        </t>
  </si>
  <si>
    <t xml:space="preserve">post_evar174        </t>
  </si>
  <si>
    <t xml:space="preserve">post_evar175        </t>
  </si>
  <si>
    <t xml:space="preserve">post_evar176        </t>
  </si>
  <si>
    <t xml:space="preserve">post_evar177        </t>
  </si>
  <si>
    <t xml:space="preserve">post_evar178        </t>
  </si>
  <si>
    <t xml:space="preserve">post_evar179        </t>
  </si>
  <si>
    <t xml:space="preserve">post_evar180        </t>
  </si>
  <si>
    <t xml:space="preserve">post_evar181        </t>
  </si>
  <si>
    <t xml:space="preserve">post_evar182        </t>
  </si>
  <si>
    <t xml:space="preserve">post_evar183        </t>
  </si>
  <si>
    <t xml:space="preserve">post_evar184        </t>
  </si>
  <si>
    <t xml:space="preserve">post_evar185        </t>
  </si>
  <si>
    <t xml:space="preserve">post_evar186        </t>
  </si>
  <si>
    <t xml:space="preserve">post_evar187        </t>
  </si>
  <si>
    <t xml:space="preserve">post_evar188        </t>
  </si>
  <si>
    <t xml:space="preserve">post_evar189        </t>
  </si>
  <si>
    <t xml:space="preserve">post_evar190        </t>
  </si>
  <si>
    <t xml:space="preserve">post_evar191        </t>
  </si>
  <si>
    <t xml:space="preserve">post_evar192        </t>
  </si>
  <si>
    <t xml:space="preserve">post_evar193        </t>
  </si>
  <si>
    <t xml:space="preserve">post_evar194        </t>
  </si>
  <si>
    <t xml:space="preserve">post_evar195        </t>
  </si>
  <si>
    <t xml:space="preserve">post_evar196        </t>
  </si>
  <si>
    <t xml:space="preserve">post_evar197        </t>
  </si>
  <si>
    <t xml:space="preserve">post_evar198        </t>
  </si>
  <si>
    <t xml:space="preserve">post_evar199        </t>
  </si>
  <si>
    <t xml:space="preserve">post_evar200        </t>
  </si>
  <si>
    <t xml:space="preserve">post_evar201        </t>
  </si>
  <si>
    <t xml:space="preserve">post_evar202        </t>
  </si>
  <si>
    <t xml:space="preserve">post_evar203        </t>
  </si>
  <si>
    <t xml:space="preserve">post_evar204        </t>
  </si>
  <si>
    <t xml:space="preserve">post_evar205        </t>
  </si>
  <si>
    <t xml:space="preserve">post_evar206        </t>
  </si>
  <si>
    <t xml:space="preserve">post_evar207        </t>
  </si>
  <si>
    <t xml:space="preserve">post_evar208        </t>
  </si>
  <si>
    <t xml:space="preserve">post_evar209        </t>
  </si>
  <si>
    <t xml:space="preserve">post_evar210        </t>
  </si>
  <si>
    <t xml:space="preserve">post_evar211        </t>
  </si>
  <si>
    <t xml:space="preserve">post_evar212        </t>
  </si>
  <si>
    <t xml:space="preserve">post_evar213        </t>
  </si>
  <si>
    <t xml:space="preserve">post_evar214        </t>
  </si>
  <si>
    <t xml:space="preserve">post_evar215        </t>
  </si>
  <si>
    <t xml:space="preserve">post_evar216        </t>
  </si>
  <si>
    <t xml:space="preserve">post_evar217        </t>
  </si>
  <si>
    <t xml:space="preserve">post_evar218        </t>
  </si>
  <si>
    <t xml:space="preserve">post_evar219        </t>
  </si>
  <si>
    <t xml:space="preserve">post_evar220        </t>
  </si>
  <si>
    <t xml:space="preserve">post_evar221        </t>
  </si>
  <si>
    <t xml:space="preserve">post_evar222        </t>
  </si>
  <si>
    <t xml:space="preserve">post_evar223        </t>
  </si>
  <si>
    <t xml:space="preserve">post_evar224        </t>
  </si>
  <si>
    <t xml:space="preserve">post_evar225        </t>
  </si>
  <si>
    <t xml:space="preserve">post_evar226        </t>
  </si>
  <si>
    <t xml:space="preserve">post_evar227        </t>
  </si>
  <si>
    <t xml:space="preserve">post_evar228        </t>
  </si>
  <si>
    <t xml:space="preserve">post_evar229        </t>
  </si>
  <si>
    <t xml:space="preserve">post_evar230        </t>
  </si>
  <si>
    <t xml:space="preserve">post_evar231        </t>
  </si>
  <si>
    <t xml:space="preserve">post_evar232        </t>
  </si>
  <si>
    <t xml:space="preserve">post_evar233        </t>
  </si>
  <si>
    <t xml:space="preserve">post_evar234        </t>
  </si>
  <si>
    <t xml:space="preserve">post_evar235        </t>
  </si>
  <si>
    <t xml:space="preserve">post_evar236        </t>
  </si>
  <si>
    <t xml:space="preserve">post_evar237        </t>
  </si>
  <si>
    <t xml:space="preserve">post_evar238        </t>
  </si>
  <si>
    <t xml:space="preserve">post_evar239        </t>
  </si>
  <si>
    <t xml:space="preserve">post_evar240        </t>
  </si>
  <si>
    <t xml:space="preserve">post_evar241        </t>
  </si>
  <si>
    <t xml:space="preserve">post_evar242        </t>
  </si>
  <si>
    <t xml:space="preserve">post_evar243        </t>
  </si>
  <si>
    <t xml:space="preserve">post_evar244        </t>
  </si>
  <si>
    <t xml:space="preserve">post_evar245        </t>
  </si>
  <si>
    <t xml:space="preserve">post_evar246        </t>
  </si>
  <si>
    <t xml:space="preserve">post_evar247        </t>
  </si>
  <si>
    <t xml:space="preserve">post_evar248        </t>
  </si>
  <si>
    <t xml:space="preserve">post_evar249        </t>
  </si>
  <si>
    <t xml:space="preserve">post_evar250        </t>
  </si>
  <si>
    <t xml:space="preserve">post_s_kwcid        </t>
  </si>
  <si>
    <t xml:space="preserve">post_videoad        </t>
  </si>
  <si>
    <t xml:space="preserve">s_resolution        </t>
  </si>
  <si>
    <t xml:space="preserve">socialauthor        </t>
  </si>
  <si>
    <t xml:space="preserve">stats_server        </t>
  </si>
  <si>
    <t xml:space="preserve">va_closer_id        </t>
  </si>
  <si>
    <t xml:space="preserve">va_finder_id        </t>
  </si>
  <si>
    <t xml:space="preserve">videoadinpod        </t>
  </si>
  <si>
    <t xml:space="preserve">videochannel        </t>
  </si>
  <si>
    <t xml:space="preserve">videochapter        </t>
  </si>
  <si>
    <t xml:space="preserve">videodaypart        </t>
  </si>
  <si>
    <t xml:space="preserve">videoepisode        </t>
  </si>
  <si>
    <t xml:space="preserve">videonetwork        </t>
  </si>
  <si>
    <t xml:space="preserve">videosegment        </t>
  </si>
  <si>
    <t xml:space="preserve">browser_width       </t>
  </si>
  <si>
    <t xml:space="preserve">mobilecrashes       </t>
  </si>
  <si>
    <t xml:space="preserve">mobileplaceid       </t>
  </si>
  <si>
    <t xml:space="preserve">post_campaign       </t>
  </si>
  <si>
    <t xml:space="preserve">post_currency       </t>
  </si>
  <si>
    <t xml:space="preserve">post_keywords       </t>
  </si>
  <si>
    <t xml:space="preserve">post_pagename       </t>
  </si>
  <si>
    <t xml:space="preserve">sociallatlong       </t>
  </si>
  <si>
    <t xml:space="preserve">tnt_instances       </t>
  </si>
  <si>
    <t xml:space="preserve">transactionid       </t>
  </si>
  <si>
    <t xml:space="preserve">truncated_hit       </t>
  </si>
  <si>
    <t xml:space="preserve">videoadlength       </t>
  </si>
  <si>
    <t xml:space="preserve">videocampaign       </t>
  </si>
  <si>
    <t xml:space="preserve">videofeedtype       </t>
  </si>
  <si>
    <t xml:space="preserve">videoqoeerror       </t>
  </si>
  <si>
    <t xml:space="preserve">videoshowtype       </t>
  </si>
  <si>
    <t xml:space="preserve">aemassetsource      </t>
  </si>
  <si>
    <t xml:space="preserve">browser_height      </t>
  </si>
  <si>
    <t xml:space="preserve">clickmapregion      </t>
  </si>
  <si>
    <t xml:space="preserve">mobilelaunches      </t>
  </si>
  <si>
    <t xml:space="preserve">mobileltvtotal      </t>
  </si>
  <si>
    <t xml:space="preserve">post_amo_ef_id      </t>
  </si>
  <si>
    <t xml:space="preserve">post_mobileltv      </t>
  </si>
  <si>
    <t xml:space="preserve">post_page_type      </t>
  </si>
  <si>
    <t xml:space="preserve">post_videomvpd      </t>
  </si>
  <si>
    <t xml:space="preserve">post_videoname      </t>
  </si>
  <si>
    <t xml:space="preserve">post_videopath      </t>
  </si>
  <si>
    <t xml:space="preserve">post_videoshow      </t>
  </si>
  <si>
    <t xml:space="preserve">sociallanguage      </t>
  </si>
  <si>
    <t xml:space="preserve">sociallikeadds      </t>
  </si>
  <si>
    <t xml:space="preserve">socialmentions      </t>
  </si>
  <si>
    <t xml:space="preserve">socialproperty      </t>
  </si>
  <si>
    <t xml:space="preserve">socialpubposts      </t>
  </si>
  <si>
    <t xml:space="preserve">videopausetime      </t>
  </si>
  <si>
    <t xml:space="preserve">videoqoebuffer      </t>
  </si>
  <si>
    <t xml:space="preserve">videototaltime      </t>
  </si>
  <si>
    <t xml:space="preserve">visit_keywords      </t>
  </si>
  <si>
    <t xml:space="preserve">visit_page_num      </t>
  </si>
  <si>
    <t xml:space="preserve">visit_ref_type      </t>
  </si>
  <si>
    <t xml:space="preserve">visit_referrer      </t>
  </si>
  <si>
    <t xml:space="preserve">accept_language     </t>
  </si>
  <si>
    <t xml:space="preserve">connection_type     </t>
  </si>
  <si>
    <t xml:space="preserve">ct_connect_type     </t>
  </si>
  <si>
    <t xml:space="preserve">duplicated_from     </t>
  </si>
  <si>
    <t xml:space="preserve">mobilecrashrate     </t>
  </si>
  <si>
    <t xml:space="preserve">mobiledayofweek     </t>
  </si>
  <si>
    <t xml:space="preserve">mobilehourofday     </t>
  </si>
  <si>
    <t xml:space="preserve">mobilemessageid     </t>
  </si>
  <si>
    <t xml:space="preserve">mobileosversion     </t>
  </si>
  <si>
    <t xml:space="preserve">mobileplaceexit     </t>
  </si>
  <si>
    <t xml:space="preserve">mobilepushoptin     </t>
  </si>
  <si>
    <t xml:space="preserve">pointofinterest     </t>
  </si>
  <si>
    <t xml:space="preserve">post_event_list     </t>
  </si>
  <si>
    <t xml:space="preserve">post_purchaseid     </t>
  </si>
  <si>
    <t xml:space="preserve">post_sociallink     </t>
  </si>
  <si>
    <t xml:space="preserve">post_socialterm     </t>
  </si>
  <si>
    <t xml:space="preserve">post_videoadpod     </t>
  </si>
  <si>
    <t xml:space="preserve">post_videogenre     </t>
  </si>
  <si>
    <t xml:space="preserve">socialfbstories     </t>
  </si>
  <si>
    <t xml:space="preserve">socialpageviews     </t>
  </si>
  <si>
    <t xml:space="preserve">socialpostviews     </t>
  </si>
  <si>
    <t xml:space="preserve">socialtermslist     </t>
  </si>
  <si>
    <t xml:space="preserve">videoadvertiser     </t>
  </si>
  <si>
    <t xml:space="preserve">videoaudioalbum     </t>
  </si>
  <si>
    <t xml:space="preserve">videoaudiolabel     </t>
  </si>
  <si>
    <t xml:space="preserve">videoauthorized     </t>
  </si>
  <si>
    <t xml:space="preserve">videopausecount     </t>
  </si>
  <si>
    <t xml:space="preserve">videoplayername     </t>
  </si>
  <si>
    <t xml:space="preserve">videoprogress10     </t>
  </si>
  <si>
    <t xml:space="preserve">videoprogress25     </t>
  </si>
  <si>
    <t xml:space="preserve">videoprogress50     </t>
  </si>
  <si>
    <t xml:space="preserve">videoprogress75     </t>
  </si>
  <si>
    <t xml:space="preserve">videoprogress96     </t>
  </si>
  <si>
    <t xml:space="preserve">videostreamtype     </t>
  </si>
  <si>
    <t xml:space="preserve">visid_timestamp     </t>
  </si>
  <si>
    <t xml:space="preserve">duplicate_events    </t>
  </si>
  <si>
    <t xml:space="preserve">mobilebeaconuuid    </t>
  </si>
  <si>
    <t xml:space="preserve">mobiledeeplinkid    </t>
  </si>
  <si>
    <t xml:space="preserve">mobileplaceentry    </t>
  </si>
  <si>
    <t xml:space="preserve">mobileresolution    </t>
  </si>
  <si>
    <t xml:space="preserve">mvvar1_instances    </t>
  </si>
  <si>
    <t xml:space="preserve">mvvar2_instances    </t>
  </si>
  <si>
    <t xml:space="preserve">mvvar3_instances    </t>
  </si>
  <si>
    <t xml:space="preserve">post_t_time_info    </t>
  </si>
  <si>
    <t xml:space="preserve">post_user_server    </t>
  </si>
  <si>
    <t xml:space="preserve">post_videoadname    </t>
  </si>
  <si>
    <t xml:space="preserve">post_videolength    </t>
  </si>
  <si>
    <t xml:space="preserve">post_videoseason    </t>
  </si>
  <si>
    <t xml:space="preserve">survey_instances    </t>
  </si>
  <si>
    <t xml:space="preserve">va_closer_detail    </t>
  </si>
  <si>
    <t xml:space="preserve">va_finder_detail    </t>
  </si>
  <si>
    <t xml:space="preserve">videoaudioartist    </t>
  </si>
  <si>
    <t xml:space="preserve">videoaudioauthor    </t>
  </si>
  <si>
    <t xml:space="preserve">videochaptertime    </t>
  </si>
  <si>
    <t xml:space="preserve">videocontenttype    </t>
  </si>
  <si>
    <t xml:space="preserve">visit_ref_domain    </t>
  </si>
  <si>
    <t xml:space="preserve">aemclickedassetid   </t>
  </si>
  <si>
    <t xml:space="preserve">click_action_type   </t>
  </si>
  <si>
    <t xml:space="preserve">mobilebeaconmajor   </t>
  </si>
  <si>
    <t xml:space="preserve">mobilebeaconminor   </t>
  </si>
  <si>
    <t xml:space="preserve">mobileinstalldate   </t>
  </si>
  <si>
    <t xml:space="preserve">post_clickmaplink   </t>
  </si>
  <si>
    <t xml:space="preserve">post_clickmappage   </t>
  </si>
  <si>
    <t xml:space="preserve">post_java_enabled   </t>
  </si>
  <si>
    <t xml:space="preserve">post_mc_audiences   </t>
  </si>
  <si>
    <t xml:space="preserve">post_mobileaction   </t>
  </si>
  <si>
    <t xml:space="preserve">post_socialauthor   </t>
  </si>
  <si>
    <t xml:space="preserve">post_videoadinpod   </t>
  </si>
  <si>
    <t xml:space="preserve">post_videochannel   </t>
  </si>
  <si>
    <t xml:space="preserve">post_videochapter   </t>
  </si>
  <si>
    <t xml:space="preserve">post_videodaypart   </t>
  </si>
  <si>
    <t xml:space="preserve">post_videoepisode   </t>
  </si>
  <si>
    <t xml:space="preserve">post_videonetwork   </t>
  </si>
  <si>
    <t xml:space="preserve">post_videosegment   </t>
  </si>
  <si>
    <t xml:space="preserve">quarterly_visitor   </t>
  </si>
  <si>
    <t xml:space="preserve">socialpubcomments   </t>
  </si>
  <si>
    <t xml:space="preserve">va_instance_event   </t>
  </si>
  <si>
    <t xml:space="preserve">va_new_engagement   </t>
  </si>
  <si>
    <t xml:space="preserve">videoadplayername   </t>
  </si>
  <si>
    <t xml:space="preserve">videoaudiostation   </t>
  </si>
  <si>
    <t xml:space="preserve">videochapterstart   </t>
  </si>
  <si>
    <t xml:space="preserve">click_context_type  </t>
  </si>
  <si>
    <t xml:space="preserve">duplicate_purchase  </t>
  </si>
  <si>
    <t xml:space="preserve">first_hit_ref_type  </t>
  </si>
  <si>
    <t xml:space="preserve">mobileappstorerank  </t>
  </si>
  <si>
    <t xml:space="preserve">mobilecampaignname  </t>
  </si>
  <si>
    <t xml:space="preserve">mobilecampaignterm  </t>
  </si>
  <si>
    <t xml:space="preserve">mobilelaunchnumber  </t>
  </si>
  <si>
    <t xml:space="preserve">mobilemessageviews  </t>
  </si>
  <si>
    <t xml:space="preserve">post_browser_width  </t>
  </si>
  <si>
    <t xml:space="preserve">post_sociallatlong  </t>
  </si>
  <si>
    <t xml:space="preserve">post_transactionid  </t>
  </si>
  <si>
    <t xml:space="preserve">post_videoadlength  </t>
  </si>
  <si>
    <t xml:space="preserve">post_videocampaign  </t>
  </si>
  <si>
    <t xml:space="preserve">post_videofeedtype  </t>
  </si>
  <si>
    <t xml:space="preserve">post_videoshowtype  </t>
  </si>
  <si>
    <t xml:space="preserve">socialownedpostids  </t>
  </si>
  <si>
    <t xml:space="preserve">mobilemessageclicks </t>
  </si>
  <si>
    <t xml:space="preserve">mobilemessageonline </t>
  </si>
  <si>
    <t xml:space="preserve">mobileosenvironment </t>
  </si>
  <si>
    <t xml:space="preserve">mobileplaceaccuracy </t>
  </si>
  <si>
    <t xml:space="preserve">mobileplacecategory </t>
  </si>
  <si>
    <t xml:space="preserve">mobilepushpayloadid </t>
  </si>
  <si>
    <t xml:space="preserve">post_browser_height </t>
  </si>
  <si>
    <t xml:space="preserve">post_clickmapregion </t>
  </si>
  <si>
    <t xml:space="preserve">post_sociallanguage </t>
  </si>
  <si>
    <t xml:space="preserve">post_sociallikeadds </t>
  </si>
  <si>
    <t xml:space="preserve">post_socialmentions </t>
  </si>
  <si>
    <t xml:space="preserve">post_socialproperty </t>
  </si>
  <si>
    <t xml:space="preserve">post_socialpubposts </t>
  </si>
  <si>
    <t xml:space="preserve">socialpubrecommends </t>
  </si>
  <si>
    <t xml:space="preserve">videoaudiopublisher </t>
  </si>
  <si>
    <t xml:space="preserve">visit_search_engine </t>
  </si>
  <si>
    <t>clickmaplinkbyregion</t>
  </si>
  <si>
    <t>first_hit_ref_domain</t>
  </si>
  <si>
    <t>mobileappstorerating</t>
  </si>
  <si>
    <t>mobilecampaignmedium</t>
  </si>
  <si>
    <t>mobilecampaignsource</t>
  </si>
  <si>
    <t>mobilemessageid.dest</t>
  </si>
  <si>
    <t>mobilemessageid.name</t>
  </si>
  <si>
    <t>mobilemessageid.type</t>
  </si>
  <si>
    <t>mobileplacedwelltime</t>
  </si>
  <si>
    <t>post_mobiledayofweek</t>
  </si>
  <si>
    <t>post_mobilehourofday</t>
  </si>
  <si>
    <t>post_mobilemessageid</t>
  </si>
  <si>
    <t>post_pagename_no_url</t>
  </si>
  <si>
    <t>post_pointofinterest</t>
  </si>
  <si>
    <t>post_socialfbstories</t>
  </si>
  <si>
    <t>post_socialpageviews</t>
  </si>
  <si>
    <t>post_socialpostviews</t>
  </si>
  <si>
    <t>post_socialtermslist</t>
  </si>
  <si>
    <t>post_videoadvertiser</t>
  </si>
  <si>
    <t>post_videoauthorized</t>
  </si>
  <si>
    <t>post_videoplayername</t>
  </si>
  <si>
    <t>socialfbstorytellers</t>
  </si>
  <si>
    <t>socialpubsubscribers</t>
  </si>
  <si>
    <t>socialtotalsentiment</t>
  </si>
  <si>
    <t>videochaptercomplete</t>
  </si>
  <si>
    <t>visit_start_time_gmt</t>
  </si>
  <si>
    <t>mobileactioninapptime</t>
  </si>
  <si>
    <t>mobileactiontotaltime</t>
  </si>
  <si>
    <t>mobilebeaconproximity</t>
  </si>
  <si>
    <t>mobilecampaigncontent</t>
  </si>
  <si>
    <t>mobiledeeplinkid.name</t>
  </si>
  <si>
    <t>post_mvvar1_instances</t>
  </si>
  <si>
    <t>post_mvvar2_instances</t>
  </si>
  <si>
    <t>post_mvvar3_instances</t>
  </si>
  <si>
    <t>post_videocontenttype</t>
  </si>
  <si>
    <t>socialcontentprovider</t>
  </si>
  <si>
    <t>socialinteractiontype</t>
  </si>
  <si>
    <t>sociallink_depricated</t>
  </si>
  <si>
    <t>socialownedpropertyid</t>
  </si>
  <si>
    <t>videoqoebitratechange</t>
  </si>
  <si>
    <t>videoqoedroppedframes</t>
  </si>
  <si>
    <t>videouniquetimeplayed</t>
  </si>
  <si>
    <t>mobileappstoreobjectid</t>
  </si>
  <si>
    <t>mobiledayssincelastuse</t>
  </si>
  <si>
    <t>mobilemessagepushoptin</t>
  </si>
  <si>
    <t>post_socialpubcomments</t>
  </si>
  <si>
    <t>post_videoadplayername</t>
  </si>
  <si>
    <t>socialaccountandappids</t>
  </si>
  <si>
    <t>socialaveragesentiment</t>
  </si>
  <si>
    <t>socialinteractioncount</t>
  </si>
  <si>
    <t>videoqoebitrateaverage</t>
  </si>
  <si>
    <t>videoqoebuffertimeevar</t>
  </si>
  <si>
    <t>videoqoeerrorcountevar</t>
  </si>
  <si>
    <t>videoqoeextneralerrors</t>
  </si>
  <si>
    <t>dataprivacyconsentoptin</t>
  </si>
  <si>
    <t>mobileacquisitionclicks</t>
  </si>
  <si>
    <t>mobileappstoreavgrating</t>
  </si>
  <si>
    <t>mobileappstoredownloads</t>
  </si>
  <si>
    <t>mobileappstorepurchases</t>
  </si>
  <si>
    <t>mobiledailyengagedusers</t>
  </si>
  <si>
    <t>mobiledayssincefirstuse</t>
  </si>
  <si>
    <t>mobilemessagebuttonname</t>
  </si>
  <si>
    <t>mobileprevsessionlength</t>
  </si>
  <si>
    <t>pointofinterestdistance</t>
  </si>
  <si>
    <t>post_mobilecampaignname</t>
  </si>
  <si>
    <t>post_mobilecampaignterm</t>
  </si>
  <si>
    <t>post_mobilemessageviews</t>
  </si>
  <si>
    <t>post_socialownedpostids</t>
  </si>
  <si>
    <t>socialassettrackingcode</t>
  </si>
  <si>
    <t>socialownedpropertyname</t>
  </si>
  <si>
    <t>videoqoebuffercountevar</t>
  </si>
  <si>
    <t>videoqoedropbeforestart</t>
  </si>
  <si>
    <t>videoqoeplayersdkerrors</t>
  </si>
  <si>
    <t>videoqoetimetostartevar</t>
  </si>
  <si>
    <t>adclassificationcreative</t>
  </si>
  <si>
    <t>dataprivacyconsentoptout</t>
  </si>
  <si>
    <t>mobilemessageimpressions</t>
  </si>
  <si>
    <t>post_mobilemessageclicks</t>
  </si>
  <si>
    <t>post_mobilemessageonline</t>
  </si>
  <si>
    <t>post_mobilepushpayloadid</t>
  </si>
  <si>
    <t>post_socialpubrecommends</t>
  </si>
  <si>
    <t>mobileappperformanceappid</t>
  </si>
  <si>
    <t>mobileappperformanceloads</t>
  </si>
  <si>
    <t>mobileappstorerankdivisor</t>
  </si>
  <si>
    <t>mobilemonthlyengagedusers</t>
  </si>
  <si>
    <t>post_clickmaplinkbyregion</t>
  </si>
  <si>
    <t>post_mobilemessageid.dest</t>
  </si>
  <si>
    <t>post_mobilemessageid.name</t>
  </si>
  <si>
    <t>post_mobilemessageid.type</t>
  </si>
  <si>
    <t>post_socialfbstorytellers</t>
  </si>
  <si>
    <t>post_socialpubsubscribers</t>
  </si>
  <si>
    <t>post_socialtotalsentiment</t>
  </si>
  <si>
    <t>socialproperty_depricated</t>
  </si>
  <si>
    <t>mobileappstoreinapprevenue</t>
  </si>
  <si>
    <t>mobileavgprevsessionlength</t>
  </si>
  <si>
    <t>mobiledayssincelastupgrade</t>
  </si>
  <si>
    <t>mobilemessagepushpayloadid</t>
  </si>
  <si>
    <t>mobilerelaunchcampaignterm</t>
  </si>
  <si>
    <t>post_socialcontentprovider</t>
  </si>
  <si>
    <t>post_socialinteractiontype</t>
  </si>
  <si>
    <t>post_sociallink_depricated</t>
  </si>
  <si>
    <t>post_socialownedpropertyid</t>
  </si>
  <si>
    <t>socialtermslist_depricated</t>
  </si>
  <si>
    <t>videoaverageminuteaudience</t>
  </si>
  <si>
    <t>videoqoebitrateaverageevar</t>
  </si>
  <si>
    <t>mobileappperformancecrashes</t>
  </si>
  <si>
    <t>mobileappperformancecrashid</t>
  </si>
  <si>
    <t>mobileappstoreoneoffrevenue</t>
  </si>
  <si>
    <t>mobileappstoreratingdivisor</t>
  </si>
  <si>
    <t>post_mobilemessagepushoptin</t>
  </si>
  <si>
    <t>post_socialaccountandappids</t>
  </si>
  <si>
    <t>post_socialaveragesentiment</t>
  </si>
  <si>
    <t>post_socialinteractioncount</t>
  </si>
  <si>
    <t>post_videoqoebuffertimeevar</t>
  </si>
  <si>
    <t>post_videoqoeerrorcountevar</t>
  </si>
  <si>
    <t>socialowneddefinitionmetric</t>
  </si>
  <si>
    <t>mobileappstoreinapproyalties</t>
  </si>
  <si>
    <t>mobilerelaunchcampaignmedium</t>
  </si>
  <si>
    <t>mobilerelaunchcampaignsource</t>
  </si>
  <si>
    <t>post_mobiledayssincefirstuse</t>
  </si>
  <si>
    <t>post_mobilemessagebuttonname</t>
  </si>
  <si>
    <t>post_pointofinterestdistance</t>
  </si>
  <si>
    <t>post_socialassettrackingcode</t>
  </si>
  <si>
    <t>post_socialownedpropertyname</t>
  </si>
  <si>
    <t>post_videoqoebuffercountevar</t>
  </si>
  <si>
    <t>post_videoqoeplayersdkerrors</t>
  </si>
  <si>
    <t>post_videoqoetimetostartevar</t>
  </si>
  <si>
    <t>mobileappstoreoneoffroyalties</t>
  </si>
  <si>
    <t>mobilerelaunchcampaigncontent</t>
  </si>
  <si>
    <t>post_adclassificationcreative</t>
  </si>
  <si>
    <t>post_mobilemessageimpressions</t>
  </si>
  <si>
    <t>videoqoedroppedframecountevar</t>
  </si>
  <si>
    <t>mobilelaunchessincelastupgrade</t>
  </si>
  <si>
    <t>post_socialproperty_depricated</t>
  </si>
  <si>
    <t>videoqoebitratechangecountevar</t>
  </si>
  <si>
    <t>mobilemessagepushpayloadid.name</t>
  </si>
  <si>
    <t>post_mobilemessagepushpayloadid</t>
  </si>
  <si>
    <t>post_socialtermslist_depricated</t>
  </si>
  <si>
    <t>post_videoqoebitrateaverageevar</t>
  </si>
  <si>
    <t>post_socialowneddefinitionmetric</t>
  </si>
  <si>
    <t>socialowneddefinitioninsighttype</t>
  </si>
  <si>
    <t>socialownedpropertypropertyvsapp</t>
  </si>
  <si>
    <t>mobileappperformanceaffectedusers</t>
  </si>
  <si>
    <t>socialaveragesentiment_depricated</t>
  </si>
  <si>
    <t>socialowneddefinitioninsightvalue</t>
  </si>
  <si>
    <t>mobileappstoreobjectid.device-name</t>
  </si>
  <si>
    <t>mobileappstoreobjectid.in-app-name</t>
  </si>
  <si>
    <t>mobileappstoreobjectid.region-name</t>
  </si>
  <si>
    <t>mobilerelaunchcampaigntrackingcode</t>
  </si>
  <si>
    <t>post_videoqoedroppedframecountevar</t>
  </si>
  <si>
    <t>mobileappstoreobjectid.country-name</t>
  </si>
  <si>
    <t>mobileappstoreobjectid.review-title</t>
  </si>
  <si>
    <t>post_videoqoebitratechangecountevar</t>
  </si>
  <si>
    <t>socialowneddefinitionpropertyvspost</t>
  </si>
  <si>
    <t>mobileappstoreobjectid.appstore-name</t>
  </si>
  <si>
    <t>mobileappstoreobjectid.category-name</t>
  </si>
  <si>
    <t>post_mobilemessagepushpayloadid.name</t>
  </si>
  <si>
    <t>mobileappstoreobjectid.app-store-user</t>
  </si>
  <si>
    <t>mobileappstoreobjectid.review-comment</t>
  </si>
  <si>
    <t>post_socialowneddefinitioninsighttype</t>
  </si>
  <si>
    <t>post_socialownedpropertypropertyvsapp</t>
  </si>
  <si>
    <t>post_socialaveragesentiment_depricated</t>
  </si>
  <si>
    <t>post_socialowneddefinitioninsightvalue</t>
  </si>
  <si>
    <t>mobileappstoreobjectid.application-name</t>
  </si>
  <si>
    <t>mobilerelaunchcampaigntrackingcode.name</t>
  </si>
  <si>
    <t>post_socialowneddefinitionpropertyvspost</t>
  </si>
  <si>
    <t>mobileappstoreobjectid.rank-category-type</t>
  </si>
  <si>
    <t>mobileappstoreobjectid.application-version</t>
  </si>
  <si>
    <t>mobileappstoreobjectid.device-manufacturer</t>
  </si>
  <si>
    <t>mobileappperformanceappid.app-perf-app-name</t>
  </si>
  <si>
    <t>mobileappperformanceappid.app-perf-platform</t>
  </si>
  <si>
    <t>mobileappstoreobjectid.platform-name-version</t>
  </si>
  <si>
    <t>mobileappperformancecrashid.app-perf-crash-name</t>
  </si>
  <si>
    <t>Schema</t>
  </si>
  <si>
    <t>Table 1</t>
  </si>
  <si>
    <t>Join</t>
  </si>
  <si>
    <t>Table 2</t>
  </si>
  <si>
    <t>EDW</t>
  </si>
  <si>
    <t>edw.customer_guid_dtl_dim</t>
  </si>
  <si>
    <t>customer_key</t>
  </si>
  <si>
    <t>edw.customer_dim</t>
  </si>
  <si>
    <t>CIAM</t>
  </si>
  <si>
    <t>Username</t>
  </si>
  <si>
    <t>User_GUID</t>
  </si>
  <si>
    <t>Res_Com_Ind</t>
  </si>
  <si>
    <t>TSV Enrolled Status</t>
  </si>
  <si>
    <t>TSV Email Flag</t>
  </si>
  <si>
    <t>Primary_Flag</t>
  </si>
  <si>
    <t>TSV Call Flag</t>
  </si>
  <si>
    <t>TSV SMS Flag</t>
  </si>
  <si>
    <t>Registration_date</t>
  </si>
  <si>
    <t>Customer Status</t>
  </si>
  <si>
    <t>User_id</t>
  </si>
  <si>
    <t>Sample Query:</t>
  </si>
  <si>
    <t>select a.household_member_guid as User_GUID,</t>
  </si>
  <si>
    <t>Sample Query</t>
  </si>
  <si>
    <t>Select distinct a.username,a.eventtype as TSV_Enrolled_Status, a.outcome_result, b.outcome_reason as TSV_Email_Flag,b.event_date</t>
  </si>
  <si>
    <t>a.prim_customer_flag as Primary_Flag, a.user_id</t>
  </si>
  <si>
    <t>from mfa_total_mfa_users a</t>
  </si>
  <si>
    <t>a.customer_key,</t>
  </si>
  <si>
    <t>join mfa_factors_enrolled b on a.username = b.username</t>
  </si>
  <si>
    <t>a.create_dt as Registration_date,</t>
  </si>
  <si>
    <t xml:space="preserve">where a.outcome_result = 'SUCCESS' and b.event_date = </t>
  </si>
  <si>
    <t xml:space="preserve">b.res_comm_ind, </t>
  </si>
  <si>
    <t>(select max(event_date) from mfa_total_mfa_users) and</t>
  </si>
  <si>
    <t>b.account_nbr,</t>
  </si>
  <si>
    <t>b.outcome_reason like '%EMAIL%'</t>
  </si>
  <si>
    <t>b.site_id,</t>
  </si>
  <si>
    <t>Union all</t>
  </si>
  <si>
    <t>b.customer_status_cd,</t>
  </si>
  <si>
    <t>select distinct a.username,a.eventtype as TSV_Enrolled_Status, a.outcome_result, b.outcome_reason as TSV_Call_Flag,b.event_date</t>
  </si>
  <si>
    <t>b.inception_dt</t>
  </si>
  <si>
    <t>from edw.customer_guid_dtl_dim a left join edw.customer_dim b</t>
  </si>
  <si>
    <t>on a.customer_key=b.customer_key</t>
  </si>
  <si>
    <t>where b.customer_status_cd = 'A' limit 100;</t>
  </si>
  <si>
    <t>b.outcome_reason like '%CALL%'</t>
  </si>
  <si>
    <t>select distinct  a.username,a.eventtype as TSV_Enrolled_Status, a.outcome_result, b.outcome_reason as TSV_SMS_Flag,b.event_date</t>
  </si>
  <si>
    <t>b.outcome_reason like '%SMS%'</t>
  </si>
  <si>
    <t>CALL</t>
  </si>
  <si>
    <t>webanalytics</t>
  </si>
  <si>
    <t>Table 3</t>
  </si>
  <si>
    <t>Table 4</t>
  </si>
  <si>
    <t>Table 5</t>
  </si>
  <si>
    <t>Table 6</t>
  </si>
  <si>
    <t>edw.cust_acc_sum</t>
  </si>
  <si>
    <t>call.call_ivr_fact</t>
  </si>
  <si>
    <t>webanalytics.web_contact_history</t>
  </si>
  <si>
    <t>Customer_key (Primary Key)</t>
  </si>
  <si>
    <t>House_Type</t>
  </si>
  <si>
    <t>Employee Flag</t>
  </si>
  <si>
    <t>Last Contacted Date - IVR/Call-Center</t>
  </si>
  <si>
    <t>Last Contacted Date - Cox.com</t>
  </si>
  <si>
    <t>Last Contacted Date - Cox App</t>
  </si>
  <si>
    <t>Data_Flag</t>
  </si>
  <si>
    <t>TV_Flag</t>
  </si>
  <si>
    <t>Customer_Status</t>
  </si>
  <si>
    <t>Phone_Flag</t>
  </si>
  <si>
    <t>Account_GUID</t>
  </si>
  <si>
    <t>Homelife_Flag</t>
  </si>
  <si>
    <t>User_GUID_Primary</t>
  </si>
  <si>
    <t>Mobile_Flag</t>
  </si>
  <si>
    <t>Test Account Flag</t>
  </si>
  <si>
    <t>Easy_Pay_Flag</t>
  </si>
  <si>
    <t>Do_Not_Call_Flag</t>
  </si>
  <si>
    <t>Do_Not_Email_Flag</t>
  </si>
  <si>
    <t>Do_Not_Mail_Flag</t>
  </si>
  <si>
    <t>Do_Not_Market_Flag</t>
  </si>
  <si>
    <t>select distinct c.customer_key as Customer_key,c.account_nbr as Account_Nbr,c.site_id as Site_Id,c.res_comm_ind as Res_Com_Ind,c.customer_status_cd as Customer_Status,r.dwelling_type_key as House_Type,c.account_guid as Account_GUID,c.prim_account_holder_guid as User_GUID_Primary,s.employee_flag as Employee_Flag,c.test_account_key as Test_Account_Flag,c.inception_dt as Inception_dt,g.create_dt as Registration_Date,s.data_flag as Data_Flag,s.cable_flag as TV_Flag,s.wireless_flag as Mobile_Flag,s.easy_pay_flag as Easy_Pay_Flag,s.do_not_call_flag as Do_Not_Call_Flag,s.do_not_email_flag as Do_Not_Email_Flag,s.do_not_mail_flag as Do_Not_Mail_Flag,s.do_not_market_flag as Do_Not_Market_Flag,i.time_key as Last_Contacted_Date_IVR_CallCenter,w.dt as Last_Contacted_Date_Cox_com from edw.customer_dim c left join edw.customer_revenue_fact r on c.customer_key = r.customer_key left join edw.cust_acct_sum s on c.customer_key = s.customer_key left join edw.customer_guid_dtl_dim g on c.customer_key = g.customer_key left join call.call_ivr_fact i on c.customer_key = i.customer_key left join webanalytics.web_contact_history w on c.customer_key = w.customer_key where c.prim_account_holder_guid=g.household_member_guid and customer_status_cd='A' limit 100;</t>
  </si>
  <si>
    <t>Test_Account_Flag</t>
  </si>
  <si>
    <t>Registration_Date</t>
  </si>
  <si>
    <t>Registration_Traffic_Source_Detail</t>
  </si>
  <si>
    <t>Inception_Date</t>
  </si>
  <si>
    <t>MAX_time</t>
  </si>
  <si>
    <t>Employee_Flag</t>
  </si>
  <si>
    <t>Last_Contacted_Date_IVR_call</t>
  </si>
  <si>
    <t>Last_Contacted_Date_cox_com</t>
  </si>
  <si>
    <t>Demographic Info</t>
  </si>
  <si>
    <t>Apartment</t>
  </si>
  <si>
    <t>0ede8030-85e4-11e7-8abc-14feb5d95de2</t>
  </si>
  <si>
    <t>House</t>
  </si>
  <si>
    <t>8a2a0390-9fac-11e7-9b01-14feb5d950bc</t>
  </si>
  <si>
    <t>1dab7087-36b8-11dd-b727-00007f000001</t>
  </si>
  <si>
    <t>Mobile Home</t>
  </si>
  <si>
    <t>ce58cb90-869e-11e7-b3a3-14feb5d94d4a</t>
  </si>
  <si>
    <t>2d9b3810-8b93-11e7-a2ac-14feb5d950bc</t>
  </si>
  <si>
    <t>Condominium</t>
  </si>
  <si>
    <t>ccab5800-8601-11e7-8abc-14feb5d95de2</t>
  </si>
  <si>
    <t>034654f0-f11c-11e9-a328-005056a73b9c</t>
  </si>
  <si>
    <t>abe3ce50-1e3a-11e8-830a-14feb5d9357d</t>
  </si>
  <si>
    <t>6092b990-1faa-11e8-a148-14feb5d9513a</t>
  </si>
  <si>
    <t>9accda30-1f3e-11e8-878b-14feb5d94d4a</t>
  </si>
  <si>
    <t>f2997170-32fa-11e0-96b7-00212810c176</t>
  </si>
  <si>
    <t>Business</t>
  </si>
  <si>
    <t>6b112150-2099-11e8-830a-14feb5d9357d</t>
  </si>
  <si>
    <t>7c518600-1e4e-11e8-830a-14feb5d9357d</t>
  </si>
  <si>
    <t>2a1e0a09-72be-b32f-cc00-018163a008f6</t>
  </si>
  <si>
    <t>a52cf5a0-27ae-11e8-878b-14feb5d94d4a</t>
  </si>
  <si>
    <t>ee0878c0-1e36-11e8-8fd3-14feb5d95de2</t>
  </si>
  <si>
    <t>2bebd350-3037-11e8-806b-14feb5d950bc</t>
  </si>
  <si>
    <t>f7549210-2246-11e8-878b-14feb5d94d4a</t>
  </si>
  <si>
    <t>82161760-217b-11e8-830a-14feb5d9357d</t>
  </si>
  <si>
    <t>c4be31a0-6853-11e3-9456-14feb5d9513a</t>
  </si>
  <si>
    <t>c7b7f420-2197-11e8-806b-14feb5d950bc</t>
  </si>
  <si>
    <t>7a22c1f0-27cc-11e8-a148-14feb5d9513a</t>
  </si>
  <si>
    <t>658bd760-2194-11e8-878b-14feb5d94d4a</t>
  </si>
  <si>
    <t>2c13fb80-356b-11e8-8cc2-14feb5d95de2</t>
  </si>
  <si>
    <t>6e4dd840-1f45-11e8-830a-14feb5d9357d</t>
  </si>
  <si>
    <t>26a52340-e369-11eb-b1dc-005056a7d4a9</t>
  </si>
  <si>
    <t>7c89db80-756b-11e8-91ae-14feb5d950bc</t>
  </si>
  <si>
    <t>e34298a0-2e1a-11e8-878b-14feb5d94d4a</t>
  </si>
  <si>
    <t>85315290-91f4-11e8-bdb1-14feb5d9357d</t>
  </si>
  <si>
    <t>f071f2a0-9c01-11e8-a326-14feb5d9357d</t>
  </si>
  <si>
    <t>229e5f60-90cd-11e8-8cea-14feb5d95de2</t>
  </si>
  <si>
    <t>22b283a0-90cd-11e8-8cea-14feb5d95de2</t>
  </si>
  <si>
    <t>150b3cc0-927f-11e8-9b34-14feb5d94d4a</t>
  </si>
  <si>
    <t>ca5f2f50-93a6-11e8-91ae-14feb5d950bc</t>
  </si>
  <si>
    <t>d13d82c0-94de-11e8-91ae-14feb5d950bc</t>
  </si>
  <si>
    <t>7ff5f800-52c5-11e6-86e8-14feb5d95de2</t>
  </si>
  <si>
    <t>26bac040-ae2b-11e8-8727-14feb5d94d4a</t>
  </si>
  <si>
    <t>2a1e0a09-7f7f-b075-1300-01824b97cea6</t>
  </si>
  <si>
    <t>440653a0-95d8-11e8-bdb1-14feb5d9357d</t>
  </si>
  <si>
    <t>9d1d51c0-f157-11e3-9738-14feb5d95de2</t>
  </si>
  <si>
    <t>81a20ac0-96a9-11e8-bdb1-14feb5d9357d</t>
  </si>
  <si>
    <t>a861b990-1e94-11e8-806b-14feb5d950bc</t>
  </si>
  <si>
    <t>c2de5bc0-91e9-11e8-809f-14feb5d9513a</t>
  </si>
  <si>
    <t>186fac20-6051-11e9-a30e-005056a7c4a3</t>
  </si>
  <si>
    <t>5ed89ee0-9358-11e8-8cea-14feb5d95de2</t>
  </si>
  <si>
    <t>f3daa240-41c7-11e9-bfa8-005056a7c90a</t>
  </si>
  <si>
    <t>f8d08b00-90e4-11e8-9b34-14feb5d94d4a</t>
  </si>
  <si>
    <t>466799e8-36b8-11dd-b727-00007f000001</t>
  </si>
  <si>
    <t>946665a0-7309-11ea-a909-005056a7d4a9</t>
  </si>
  <si>
    <t>dd2aefe0-7309-11ea-9129-005056a72eaa</t>
  </si>
  <si>
    <t>1a28fd60-9418-11e8-bdb1-14feb5d9357d</t>
  </si>
  <si>
    <t>121aa490-1107-11e9-b8ed-005056a7c90a</t>
  </si>
  <si>
    <t>32390dc0-927c-11e8-809f-14feb5d9513a</t>
  </si>
  <si>
    <t>491582c0-92e6-11e8-91ae-14feb5d950bc</t>
  </si>
  <si>
    <t>e31939f0-943c-11e8-9b34-14feb5d94d4a</t>
  </si>
  <si>
    <t>e7787fb0-7c74-11e1-b876-14feb5d9510d</t>
  </si>
  <si>
    <t>f6bf3c90-0627-11e9-87ef-005056a7c4a3</t>
  </si>
  <si>
    <t>71eec230-3325-11e9-8341-005056a7de48</t>
  </si>
  <si>
    <t>71cd14e0-33df-11e9-9bea-005056a7c983</t>
  </si>
  <si>
    <t>cbece4d0-fa3a-11dd-ab56-0003babcfa19</t>
  </si>
  <si>
    <t>ce6f7820-345f-11e9-8341-005056a7de48</t>
  </si>
  <si>
    <t>ce7f0880-345f-11e9-8341-005056a7de48</t>
  </si>
  <si>
    <t>7d59d280-3646-11e9-bfa8-005056a7c90a</t>
  </si>
  <si>
    <t>2b0462d0-388e-11e9-9bea-005056a7c983</t>
  </si>
  <si>
    <t>Revenue Share - Apt.</t>
  </si>
  <si>
    <t>08b6a400-33e7-11e9-9bea-005056a7c983</t>
  </si>
  <si>
    <t>a9c8d740-6223-11e9-a30e-005056a7c4a3</t>
  </si>
  <si>
    <t>1b99dfa0-3965-11e9-8341-005056a7de48</t>
  </si>
  <si>
    <t>d95deb50-e02a-11e9-86d8-005056a7c983</t>
  </si>
  <si>
    <t>a5b55db0-3477-11e9-a52b-005056a73b9c</t>
  </si>
  <si>
    <t>19a46d70-59c0-11e9-84ee-005056a73b9c</t>
  </si>
  <si>
    <t>b403f520-3878-11e9-9bea-005056a7c983</t>
  </si>
  <si>
    <t>72126860-3b8c-11e9-a52b-005056a73b9c</t>
  </si>
  <si>
    <t>6d33ff00-35f3-11e9-a52b-005056a73b9c</t>
  </si>
  <si>
    <t>e5f0b100-48f3-11e9-9a8f-005056a7c4a3</t>
  </si>
  <si>
    <t>2bfd18a0-b644-11ea-883c-005056a76cd0</t>
  </si>
  <si>
    <t>9c1be640-adc8-11ea-8e08-005056a78699</t>
  </si>
  <si>
    <t>68ca6380-b7d6-11ea-9576-005056a76cd0</t>
  </si>
  <si>
    <t>17804ed0-d866-11ea-9490-005056a78157</t>
  </si>
  <si>
    <t>6e007710-b8bf-11ea-9120-005056a7399c</t>
  </si>
  <si>
    <t>b9b76650-b8bf-11ea-aa51-005056a79bb2</t>
  </si>
  <si>
    <t>89386530-ba61-11ea-966f-005056a78157</t>
  </si>
  <si>
    <t>77b6dda0-c614-11ea-a4b3-005056a75303</t>
  </si>
  <si>
    <t>df8606d0-bc5b-11ea-9576-005056a76cd0</t>
  </si>
  <si>
    <t>57678e50-ed4c-11e5-9bda-14feb5d9357d</t>
  </si>
  <si>
    <t>ad9501c0-b63f-11ea-bee7-005056a72eaa</t>
  </si>
  <si>
    <t>f8078a20-b63f-11ea-8de1-005056a78699</t>
  </si>
  <si>
    <t>ed3630c0-cd54-11ea-b77a-005056a72eaa</t>
  </si>
  <si>
    <t>eb52b250-31e4-11e8-a148-14feb5d9513a</t>
  </si>
  <si>
    <t>7c8f7a60-bb35-11ea-9120-005056a7399c</t>
  </si>
  <si>
    <t>2a1e0a07-33fb-d8dc-ac00-017ef9d1028a</t>
  </si>
  <si>
    <t>571ecee0-c56f-11ea-a4b3-005056a75303</t>
  </si>
  <si>
    <t>f68e3ce0-c56f-11ea-9120-005056a7399c</t>
  </si>
  <si>
    <t>c0273cd0-b64f-11ea-8796-005056a7d4a9</t>
  </si>
  <si>
    <t>7deeff40-c489-11ea-966f-005056a78157</t>
  </si>
  <si>
    <t>38918db0-ba29-11ea-9576-005056a76cd0</t>
  </si>
  <si>
    <t>74963ef0-ca41-11ea-9120-005056a7399c</t>
  </si>
  <si>
    <t>2f5d2950-b751-11ea-b77a-005056a72eaa</t>
  </si>
  <si>
    <t>61e0ce40-ee3d-11ea-954d-005056a7d4a9</t>
  </si>
  <si>
    <t>da046f20-b63f-11ea-be91-005056a78157</t>
  </si>
  <si>
    <t>2a1e0a06-6c76-e96c-0300-0182a59311ee</t>
  </si>
  <si>
    <t>74fe2c20-b643-11ea-bee7-005056a72eaa</t>
  </si>
  <si>
    <t>a4ead960-b643-11ea-93bf-005056a7399c</t>
  </si>
  <si>
    <t>12c91fa0-b649-11ea-be91-005056a78157</t>
  </si>
  <si>
    <t>0d04d3e0-b723-11ea-92ed-005056a78699</t>
  </si>
  <si>
    <t>56b16d60-bc77-11ea-a4ca-005056a7d4a9</t>
  </si>
  <si>
    <t>98b75400-be1a-11ea-a4ca-005056a7d4a9</t>
  </si>
  <si>
    <t>9f2b4a50-b7a6-11ea-92ed-005056a78699</t>
  </si>
  <si>
    <t>bd5a1560-6927-11ea-9444-005056a7d4a9</t>
  </si>
  <si>
    <t>cd08d180-b644-11ea-93bf-005056a7399c</t>
  </si>
  <si>
    <t>cd09bbe0-b644-11ea-93bf-005056a7399c</t>
  </si>
  <si>
    <t>732f3100-b7ce-11ea-b77a-005056a72eaa</t>
  </si>
  <si>
    <t>08d1c2d0-cfe0-11ea-bb48-005056a78699</t>
  </si>
  <si>
    <t>4797c250-b648-11ea-8796-005056a7d4a9</t>
  </si>
  <si>
    <t>2a1e0a06-21ff-e03e-0700-01816414e951</t>
  </si>
  <si>
    <t>9f0be660-c908-11ea-a4ca-005056a7d4a9</t>
  </si>
  <si>
    <t>9f0d45f0-c908-11ea-a4ca-005056a7d4a9</t>
  </si>
  <si>
    <t>17629630-b64f-11ea-8796-005056a7d4a9</t>
  </si>
  <si>
    <t>786eb6a0-b697-11ea-8de1-005056a78699</t>
  </si>
  <si>
    <t>4d125e50-b9b5-11ea-a4b3-005056a75303</t>
  </si>
  <si>
    <t>ecfa7b40-20ec-11e9-97d9-005056a7c4a3</t>
  </si>
  <si>
    <t>89b70900-b659-11ea-8de1-005056a78699</t>
  </si>
  <si>
    <t>973670c2-36b9-11dd-b727-00007f000001</t>
  </si>
  <si>
    <t>e78af460-b64a-11ea-883c-005056a76cd0</t>
  </si>
  <si>
    <t>1fb90310-c6cf-11ea-bb48-005056a78699</t>
  </si>
  <si>
    <t>01e78540-e561-11ea-9a5f-005056a78157</t>
  </si>
  <si>
    <t>6d0f7760-e561-11ea-b93d-005056a79bb2</t>
  </si>
  <si>
    <t>969b3ae0-e563-11ea-9a5f-005056a78157</t>
  </si>
  <si>
    <t>a349d7b0-e563-11ea-af2e-005056a78699</t>
  </si>
  <si>
    <t>5977f0a0-ee6d-11ea-abe4-005056a75303</t>
  </si>
  <si>
    <t>38b719d0-40ee-11eb-a6ae-005056a7399c</t>
  </si>
  <si>
    <t>43152e10-e574-11ea-b76f-005056a7d4a9</t>
  </si>
  <si>
    <t>66711ad0-e7a5-11ea-813b-005056a78157</t>
  </si>
  <si>
    <t>421e57b0-e584-11ea-9a5f-005056a78157</t>
  </si>
  <si>
    <t>421f6920-e584-11ea-9a5f-005056a78157</t>
  </si>
  <si>
    <t>42923e70-e811-11ea-9d97-005056a76cd0</t>
  </si>
  <si>
    <t>11897d60-e812-11ea-abe4-005056a75303</t>
  </si>
  <si>
    <t>1bd92d30-e702-11ea-abe4-005056a75303</t>
  </si>
  <si>
    <t>531dd7f0-ebee-11ea-b92a-005056a7399c</t>
  </si>
  <si>
    <t>92469050-e56f-11ea-93ed-005056a75303</t>
  </si>
  <si>
    <t>e91c2d90-e56f-11ea-b92d-005056a7399c</t>
  </si>
  <si>
    <t>13287640-ef37-11ea-ada4-005056a72eaa</t>
  </si>
  <si>
    <t>a2db64d0-f8f3-11ea-95f0-005056a79bb2</t>
  </si>
  <si>
    <t>cb554040-e677-11ea-b66a-005056a79bb2</t>
  </si>
  <si>
    <t>a4525a30-e999-11ea-a8de-005056a79bb2</t>
  </si>
  <si>
    <t>62fa7390-e806-11ea-abe4-005056a75303</t>
  </si>
  <si>
    <t>2a1e0a11-3652-08ac-2300-017dd9a5b6e0</t>
  </si>
  <si>
    <t>eb85e770-e668-11ea-95fa-005056a76cd0</t>
  </si>
  <si>
    <t>c51454e0-e669-11ea-b66a-005056a79bb2</t>
  </si>
  <si>
    <t>d7233ba0-e999-11ea-b92a-005056a7399c</t>
  </si>
  <si>
    <t>a784d751-36be-11dd-b727-00007f000001</t>
  </si>
  <si>
    <t>1bb1d020-e8a4-11ea-954d-005056a7d4a9</t>
  </si>
  <si>
    <t>f9ad2950-1190-11eb-bfe1-005056a76cd0</t>
  </si>
  <si>
    <t>71892ae0-e66d-11ea-b66a-005056a79bb2</t>
  </si>
  <si>
    <t>a7393670-e678-11ea-82f8-005056a78157</t>
  </si>
  <si>
    <t>7cc00bb0-fe9e-11ea-8c82-005056a76cd0</t>
  </si>
  <si>
    <t>6c2b5b40-0134-11eb-af47-005056a72eaa</t>
  </si>
  <si>
    <t>e52addf0-e987-11ea-954d-005056a7d4a9</t>
  </si>
  <si>
    <t>2a1e0a06-6cc3-a79b-bc00-0182a66856d5</t>
  </si>
  <si>
    <t>5385bfb0-e747-11ea-ada4-005056a72eaa</t>
  </si>
  <si>
    <t>c750ccf0-e751-11ea-9585-005056a78699</t>
  </si>
  <si>
    <t>91258890-ef36-11ea-813b-005056a78157</t>
  </si>
  <si>
    <t>9cdf2fe0-6ded-11e9-a30e-005056a7c4a3</t>
  </si>
  <si>
    <t>93300d00-e6cf-11ea-b29b-005056a75303</t>
  </si>
  <si>
    <t>7d36f923-36b8-11dd-b727-00007f000001</t>
  </si>
  <si>
    <t>c91a53b0-e6e0-11ea-82f8-005056a78157</t>
  </si>
  <si>
    <t>de765060-e6e0-11ea-ac3a-005056a78699</t>
  </si>
  <si>
    <t>015ad780-e6d3-11ea-b29b-005056a75303</t>
  </si>
  <si>
    <t>015be8f0-e6d3-11ea-b29b-005056a75303</t>
  </si>
  <si>
    <t>52408730-e6d3-11ea-94b5-005056a7399c</t>
  </si>
  <si>
    <t>7e9121f0-e6d3-11ea-b66a-005056a79bb2</t>
  </si>
  <si>
    <t>e551f240-ea69-11ea-a8de-005056a79bb2</t>
  </si>
  <si>
    <t>8d6a79e0-a1b8-11e8-a326-14feb5d9357d</t>
  </si>
  <si>
    <t>a4368540-ec40-11ea-a8de-005056a79bb2</t>
  </si>
  <si>
    <t>a4380be0-ec40-11ea-a8de-005056a79bb2</t>
  </si>
  <si>
    <t>dd59c660-e6ec-11ea-b92a-005056a7399c</t>
  </si>
  <si>
    <t>5d1757f0-e6ed-11ea-ac3a-005056a78699</t>
  </si>
  <si>
    <t>#</t>
  </si>
  <si>
    <t>res_comm_ind</t>
  </si>
  <si>
    <t>account_nbr</t>
  </si>
  <si>
    <t>customer_status_cd</t>
  </si>
  <si>
    <t>inception_dt</t>
  </si>
  <si>
    <t>1d771880-d501-11eb-99b3-005056a7d4a9</t>
  </si>
  <si>
    <t>91a8b910-d827-11eb-99b3-005056a7d4a9</t>
  </si>
  <si>
    <t>20ed3740-d6d4-11eb-a557-005056a78699</t>
  </si>
  <si>
    <t>165648c0-ddd8-11eb-bc00-005056a72eaa</t>
  </si>
  <si>
    <t>bb2a5c30-54da-11e9-9e60-005056a7c983</t>
  </si>
  <si>
    <t>3c7c90e0-943a-11e7-b0ca-14feb5d9513a</t>
  </si>
  <si>
    <t>7286f810-6cf7-11e8-91ae-14feb5d950bc</t>
  </si>
  <si>
    <t>2a1e0a04-176c-b8fd-2700-0190dadfdd06</t>
  </si>
  <si>
    <t>2a1e0a16-19e2-023a-6600-0190dadf8e1f</t>
  </si>
  <si>
    <t>94ddc7b0-6cf5-11e8-8cea-14feb5d95de2</t>
  </si>
  <si>
    <t>2a1e0a1a-342a-fb1a-5800-019051c41e3d</t>
  </si>
  <si>
    <t>f98c50f0-6cf5-11e8-8cea-14feb5d95de2</t>
  </si>
  <si>
    <t>7964e430-19aa-11e8-830a-14feb5d9357d</t>
  </si>
  <si>
    <t>79c6a220-197c-11e8-878b-14feb5d94d4a</t>
  </si>
  <si>
    <t>97f7f710-1992-11e8-806b-14feb5d950bc</t>
  </si>
  <si>
    <t>b9bd4490-91bf-11e8-809f-14feb5d9513a</t>
  </si>
  <si>
    <t>56f4ecf0-926e-11e8-8cea-14feb5d95de2</t>
  </si>
  <si>
    <t>2a1e0a0e-e2dc-bab0-1a00-018c68293e69</t>
  </si>
  <si>
    <t>2a1e0a09-f355-1274-0600-018c68229017</t>
  </si>
  <si>
    <t>083fcd80-6fbd-11e6-bdf7-14feb5d94d4a</t>
  </si>
  <si>
    <t>2a1e0a0e-e202-cfb6-b900-018c6829cb60</t>
  </si>
  <si>
    <t>2a1e0a05-234e-7e1e-3300-018c67ef5077</t>
  </si>
  <si>
    <t>2a1e0a09-f3b0-20c9-1900-018c67a5af38</t>
  </si>
  <si>
    <t>2a1e0a0e-e2aa-8239-2600-018c687447e2</t>
  </si>
  <si>
    <t>2a1e0a0e-e2ea-a3ae-c700-018c6794a253</t>
  </si>
  <si>
    <t>fffe5540-56ef-11e7-9ea2-14feb5d950bc</t>
  </si>
  <si>
    <t>9da0b070-0b5d-11eb-a8da-005056a76cd0</t>
  </si>
  <si>
    <t>085fbb00-275f-11eb-bc16-005056a78699</t>
  </si>
  <si>
    <t>04151e10-0436-11eb-af60-005056a78699</t>
  </si>
  <si>
    <t>88f68540-444d-11eb-b5a1-005056a72eaa</t>
  </si>
  <si>
    <t>f5745cd0-58b9-11eb-acc2-005056a7d4a9</t>
  </si>
  <si>
    <t>38849650-4fcf-11eb-b6ae-005056a78699</t>
  </si>
  <si>
    <t>c2cf3980-066b-11eb-a8da-005056a76cd0</t>
  </si>
  <si>
    <t>8341d320-505a-11eb-a80c-005056a75303</t>
  </si>
  <si>
    <t>1fbb1910-f0bd-11e7-81d9-14feb5d9357d</t>
  </si>
  <si>
    <t>5f4126a0-f073-11e7-8fd3-14feb5d95de2</t>
  </si>
  <si>
    <t>2a1e0a0e-96c6-afe0-5d00-018ea9eaf672</t>
  </si>
  <si>
    <t>2a1e0a04-17bc-3404-2300-0190da388ee8</t>
  </si>
  <si>
    <t>2a1e0a05-0f6e-760d-b100-0190da83cbfa</t>
  </si>
  <si>
    <t>594fb370-a13b-11eb-8361-005056a72eaa</t>
  </si>
  <si>
    <t>1bfa2730-2512-11eb-bc16-005056a78699</t>
  </si>
  <si>
    <t>9306de50-91ae-11eb-935b-005056a78157</t>
  </si>
  <si>
    <t>1299c140-9e9a-11ea-b98a-005056a78157</t>
  </si>
  <si>
    <t>e1ac5460-30ea-11eb-b388-005056a72eaa</t>
  </si>
  <si>
    <t>4b68d260-07e8-11eb-8d66-005056a78157</t>
  </si>
  <si>
    <t>390537c0-acdb-11ea-8279-005056a76cd0</t>
  </si>
  <si>
    <t>8ae9b400-b495-11ea-8099-005056a78699</t>
  </si>
  <si>
    <t>fcb9a070-a5ec-11ea-9c53-005056a75303</t>
  </si>
  <si>
    <t>8a1f2440-9f9d-11ea-a4d4-005056a72eaa</t>
  </si>
  <si>
    <t>9ef2f510-445d-11e8-aa2a-14feb5d9357d</t>
  </si>
  <si>
    <t>3e918c90-4462-11e8-81e7-14feb5d95de2</t>
  </si>
  <si>
    <t>48478cc0-44b8-11e8-8436-14feb5d950bc</t>
  </si>
  <si>
    <t>d5f89990-44ec-11e8-8d68-14feb5d94d4a</t>
  </si>
  <si>
    <t>76a0f2d0-4497-11e8-8436-14feb5d950bc</t>
  </si>
  <si>
    <t>f6d18df0-4449-11e8-8d68-14feb5d94d4a</t>
  </si>
  <si>
    <t>f8a684f0-445d-11e8-81e7-14feb5d95de2</t>
  </si>
  <si>
    <t>31c5a520-44a1-11e8-aa2a-14feb5d9357d</t>
  </si>
  <si>
    <t>b932cfa0-44e3-11e8-aa2a-14feb5d9357d</t>
  </si>
  <si>
    <t>f68bf7a0-e38e-11e9-9e4d-005056a7c4a3</t>
  </si>
  <si>
    <t>ec27ead0-fedc-11e9-b821-005056a7c90a</t>
  </si>
  <si>
    <t>62c36b60-0725-11ea-883e-005056a73b9c</t>
  </si>
  <si>
    <t>cac7d630-8b2f-11eb-a389-005056a7399c</t>
  </si>
  <si>
    <t>6463add0-4069-11eb-99c2-005056a79bb2</t>
  </si>
  <si>
    <t>140aa290-40bd-11eb-a80c-005056a75303</t>
  </si>
  <si>
    <t>4aadd780-29ad-11eb-a22d-005056a75303</t>
  </si>
  <si>
    <t>a468e620-2868-11eb-bc16-005056a78699</t>
  </si>
  <si>
    <t>e0655cf3-36b6-11dd-b727-00007f000001</t>
  </si>
  <si>
    <t>39c9f460-36b5-11dd-b727-00007f000001</t>
  </si>
  <si>
    <t>329dea80-984a-11e5-9f38-14feb5d94d4a</t>
  </si>
  <si>
    <t>ba86b370-b99f-11ea-a4b3-005056a75303</t>
  </si>
  <si>
    <t>096748a0-9908-11e5-9f38-14feb5d94d4a</t>
  </si>
  <si>
    <t>2a1e0a0a-9e03-e676-7300-018412b68389</t>
  </si>
  <si>
    <t>b031c7c0-f1b0-11e7-81d9-14feb5d9357d</t>
  </si>
  <si>
    <t>3f466e20-0030-11e7-87bf-14feb5d9513a</t>
  </si>
  <si>
    <t>f40350e0-19af-11e9-9f59-005056a7de48</t>
  </si>
  <si>
    <t>a62a3730-19aa-11e9-9f59-005056a7de48</t>
  </si>
  <si>
    <t>78be27b0-0ffa-11ea-8983-005056a7c983</t>
  </si>
  <si>
    <t>013f9d40-0d5c-11ea-a716-005056a7de48</t>
  </si>
  <si>
    <t>4d6b3bb0-109b-11ea-b821-005056a7c90a</t>
  </si>
  <si>
    <t>b8d530f0-0b9a-11ea-a716-005056a7de48</t>
  </si>
  <si>
    <t>c2de3e00-0a8e-11ea-a716-005056a7de48</t>
  </si>
  <si>
    <t>872246f0-0a0b-11ea-a716-005056a7de48</t>
  </si>
  <si>
    <t>92cda710-7b1d-11e9-b1e3-005056a73b9c</t>
  </si>
  <si>
    <t>67fa22d0-7761-11e9-982b-005056a7c4a3</t>
  </si>
  <si>
    <t>14c8a580-6ee9-11e9-a30e-005056a7c4a3</t>
  </si>
  <si>
    <t>50ea6b50-8b9c-11e9-a721-005056a7c90a</t>
  </si>
  <si>
    <t>2a1e0a09-7a4e-2457-9c00-018b8fe298ff</t>
  </si>
  <si>
    <t>2a1e0a09-7a85-a35f-e500-018b8fe6e7f1</t>
  </si>
  <si>
    <t>2a1e0a09-7ae0-5b66-b800-018b8fe9c44c</t>
  </si>
  <si>
    <t>2a1e0a08-1e40-6e39-5500-018b8fe4c1c8</t>
  </si>
  <si>
    <t>258ee7b0-8efb-11eb-9d4e-005056a79bb2</t>
  </si>
  <si>
    <t>afe68d30-7f0f-11e9-8bc5-005056a7de48</t>
  </si>
  <si>
    <t>14cb4660-bcda-11ea-a4ca-005056a7d4a9</t>
  </si>
  <si>
    <t>a397bba0-bab1-11eb-9563-005056a76cd0</t>
  </si>
  <si>
    <t>2a1e0a0f-2de3-5feb-1600-018611bbf3d9</t>
  </si>
  <si>
    <t>2a1e0a0f-2d88-2ede-5100-018611bf357c</t>
  </si>
  <si>
    <t>2a1e0a0f-2dfc-10ac-a300-0186130d6a3d</t>
  </si>
  <si>
    <t>2a1e0a04-357a-6700-c400-01887062b088</t>
  </si>
  <si>
    <t>2a1e0a0a-3e2d-8f1c-3100-01898a036fb4</t>
  </si>
  <si>
    <t>2a1e0a18-4bbc-de8f-7400-0189fb67e850</t>
  </si>
  <si>
    <t>user guid</t>
  </si>
  <si>
    <t xml:space="preserve">mobile_data.app_contact_history
 </t>
  </si>
  <si>
    <t>evar61_coxcust_guid</t>
  </si>
  <si>
    <t>coxcust_guid_v61</t>
  </si>
  <si>
    <t>mvvar3</t>
  </si>
  <si>
    <t>campaign</t>
  </si>
  <si>
    <t>post_evar40</t>
  </si>
  <si>
    <t>visits</t>
  </si>
  <si>
    <t>date_time</t>
  </si>
  <si>
    <t xml:space="preserve">pagename </t>
  </si>
  <si>
    <t xml:space="preserve">sample query </t>
  </si>
  <si>
    <t>SELECT</t>
  </si>
  <si>
    <t>select w.evar61_coxcust_guid as User_guid_web,a.coxcust_guid_v61 as User_guid_app,w.evar75_marketing_cloud_id as Adobe_ECID_web,w.visits as web_visits,a.visits as app_visits,w.date_time as Activity_Date_web,a.date_time as Activity_Date_app,null as "Activity_Name_web",null as "Activity_Name_app",w.pagename as Activity_page_web,a.pagename as Activity_page_app,w.mvvar3 as Server_Error_web,a.server_form_error_p13 as Server_Error_app,null as "Client_Error_web",null as "Client_Error_app",w.campaign as Traffic_Source_Detail_sc_id_web,a.post_evar40 as Traffic_Source_Detail_sc_id_app</t>
  </si>
  <si>
    <t>    w.evar61_coxcust_guid,</t>
  </si>
  <si>
    <t>FROM</t>
  </si>
  <si>
    <t>    w.evar75_marketing_cloud_id,</t>
  </si>
  <si>
    <t xml:space="preserve">    mobile_data.app_contact_history a</t>
  </si>
  <si>
    <t>    w.visits AS web_visits,</t>
  </si>
  <si>
    <t>INNER JOIN</t>
  </si>
  <si>
    <t>    w.date_time_dt AS web_date_time_dt,</t>
  </si>
  <si>
    <t xml:space="preserve">    webanalytics.web_contact_history w</t>
  </si>
  <si>
    <t>    w.pagename AS web_pagename,</t>
  </si>
  <si>
    <t>ON</t>
  </si>
  <si>
    <t>    w.mvvar3,</t>
  </si>
  <si>
    <t xml:space="preserve">    CAST(a.customer_key AS bigint) = CAST(w.customer_key AS bigint)</t>
  </si>
  <si>
    <t>    w.campaign,</t>
  </si>
  <si>
    <t xml:space="preserve">    AND a.coxcust_guid_v61 = w.evar61_coxcust_guid</t>
  </si>
  <si>
    <t>    m.coxcust_guid_v61,</t>
  </si>
  <si>
    <t>    m.visits AS mobile_visits,</t>
  </si>
  <si>
    <t>WHERE</t>
  </si>
  <si>
    <t>    m.date_time_dt AS mobile_date_time_dt,</t>
  </si>
  <si>
    <t xml:space="preserve">    a.dt = '2024-03-03'</t>
  </si>
  <si>
    <t>    m.pagename AS mobile_pagename,</t>
  </si>
  <si>
    <t xml:space="preserve">    AND w.dt = '2024-03-03'</t>
  </si>
  <si>
    <t>    m.server_from_error_p13,</t>
  </si>
  <si>
    <t xml:space="preserve">    AND (</t>
  </si>
  <si>
    <t>    m.post_evar40</t>
  </si>
  <si>
    <t xml:space="preserve">        a.pagename LIKE 'coxapp:reg:%'</t>
  </si>
  <si>
    <t xml:space="preserve">        OR a.pagename LIKE 'coxapp:myaccount%'</t>
  </si>
  <si>
    <t>    web_contact_history w</t>
  </si>
  <si>
    <t xml:space="preserve">    )</t>
  </si>
  <si>
    <t>JOIN</t>
  </si>
  <si>
    <t xml:space="preserve">    AND w.pagename LIKE 'cox:res:myprofile%'</t>
  </si>
  <si>
    <t>    mobile_data.app_contact_history m</t>
  </si>
  <si>
    <t>LIMIT 1000;</t>
  </si>
  <si>
    <t>    w.UserGUID = m.UserGUID;</t>
  </si>
  <si>
    <t>User_guid_web</t>
  </si>
  <si>
    <t>User_guid_app</t>
  </si>
  <si>
    <t>Adobe_ECID_web</t>
  </si>
  <si>
    <t>web_visits</t>
  </si>
  <si>
    <t>app_visits</t>
  </si>
  <si>
    <t>Activity_Date_web</t>
  </si>
  <si>
    <t>Activity_Date_app</t>
  </si>
  <si>
    <t>Activity_Name_web</t>
  </si>
  <si>
    <t>Activity_Name_app</t>
  </si>
  <si>
    <t>Activity_page_web</t>
  </si>
  <si>
    <t>Activity_page_app</t>
  </si>
  <si>
    <t>Server_Error_web</t>
  </si>
  <si>
    <t>Server_Error_app</t>
  </si>
  <si>
    <t>Client_Error_web</t>
  </si>
  <si>
    <t>Client_Error_app</t>
  </si>
  <si>
    <t>Traffic_Source_Detail_sc_id_web</t>
  </si>
  <si>
    <t>Traffic_Source_Detail_sc_id_app</t>
  </si>
  <si>
    <t>802944a0-ad2a-11e8-8c76-14feb5d950bc</t>
  </si>
  <si>
    <t>5257336892522369281_128148153198637677381709507776</t>
  </si>
  <si>
    <t>6976956380008523075_7146487096638040269341709507520</t>
  </si>
  <si>
    <t>cox:res:myprofile:reg:lookup-account</t>
  </si>
  <si>
    <t>coxapp:reg:home</t>
  </si>
  <si>
    <t>cr_mobile_app_z_coxapp_z</t>
  </si>
  <si>
    <t>cox:res:myprofile:reg:userid-password</t>
  </si>
  <si>
    <t>client:myprofile-registration-create-login-form:username:username</t>
  </si>
  <si>
    <t>client:myprofile-registration-create-login-form:username:required</t>
  </si>
  <si>
    <t>client:myprofile-registration-create-login-form:confirm-password:minlength</t>
  </si>
  <si>
    <t>2a1e0a16-eca7-1e8d-5000-0186e1ac4c08</t>
  </si>
  <si>
    <t>178038268325822953_429766779201081006141709520096</t>
  </si>
  <si>
    <t>8335244987601424824_138198083719042630771709519984</t>
  </si>
  <si>
    <t>cox:res:myprofile:forgot-password:landing</t>
  </si>
  <si>
    <t>coxapp:myaccount:home</t>
  </si>
  <si>
    <t>client:myprofile-forgot-password-landing:username:minlength</t>
  </si>
  <si>
    <t>cox:res:myprofile:forgot-password:confirmation</t>
  </si>
  <si>
    <t>cox:res:myprofile:forgot-password:reset-options</t>
  </si>
  <si>
    <t>cox:res:myprofile:forgot-password:create-password</t>
  </si>
  <si>
    <t>cox:res:myprofile:forgot-password:phone</t>
  </si>
  <si>
    <t>cox:res:myprofile:forgot-password:verification-code</t>
  </si>
  <si>
    <t>server:unknown:unknown:e0000014</t>
  </si>
  <si>
    <t>username</t>
  </si>
  <si>
    <t>TSV_Enrolled_Status</t>
  </si>
  <si>
    <t>outcome_result</t>
  </si>
  <si>
    <t>TSV_Email_Flag</t>
  </si>
  <si>
    <t>event_date</t>
  </si>
  <si>
    <t>winston2016</t>
  </si>
  <si>
    <t>group.user_membership.add</t>
  </si>
  <si>
    <t>SUCCESS</t>
  </si>
  <si>
    <t>User set up SMS_FACTOR factor</t>
  </si>
  <si>
    <t>daniel.shina</t>
  </si>
  <si>
    <t>specialk8705</t>
  </si>
  <si>
    <t>mendozafamily90</t>
  </si>
  <si>
    <t>j3susd0esl0v3</t>
  </si>
  <si>
    <t>matt@chopbarbell.com</t>
  </si>
  <si>
    <t>iav8er</t>
  </si>
  <si>
    <t>fgbrown</t>
  </si>
  <si>
    <t>trustfinder10</t>
  </si>
  <si>
    <t>ruthmartin4256</t>
  </si>
  <si>
    <t>tanielsen</t>
  </si>
  <si>
    <t>elainfelix</t>
  </si>
  <si>
    <t>derrelo</t>
  </si>
  <si>
    <t>gaksnk0408</t>
  </si>
  <si>
    <t>mewuertz</t>
  </si>
  <si>
    <t>sattar88</t>
  </si>
  <si>
    <t>bbraudrick1</t>
  </si>
  <si>
    <t>ctoscano1987</t>
  </si>
  <si>
    <t>ckieso1979</t>
  </si>
  <si>
    <t>gracie1011</t>
  </si>
  <si>
    <t>tony.chaotse2024</t>
  </si>
  <si>
    <t>anthonyarthur0913</t>
  </si>
  <si>
    <t>nazlyfuller</t>
  </si>
  <si>
    <t>hagfan2</t>
  </si>
  <si>
    <t>marshaknight</t>
  </si>
  <si>
    <t>hklausc</t>
  </si>
  <si>
    <t>ely.escobedo18</t>
  </si>
  <si>
    <t>wabushaar</t>
  </si>
  <si>
    <t>cptjaydvm</t>
  </si>
  <si>
    <t>texashippie73</t>
  </si>
  <si>
    <t>llege1985</t>
  </si>
  <si>
    <t>mgoe2mgoe</t>
  </si>
  <si>
    <t>ronjan24</t>
  </si>
  <si>
    <t>mmoredo</t>
  </si>
  <si>
    <t>marjackpearl</t>
  </si>
  <si>
    <t>sarahboyce21</t>
  </si>
  <si>
    <t>yuniac21</t>
  </si>
  <si>
    <t>luiis_lj</t>
  </si>
  <si>
    <t>phoenixyuma</t>
  </si>
  <si>
    <t>dfarmilant</t>
  </si>
  <si>
    <t>krish5133</t>
  </si>
  <si>
    <t>patty0913</t>
  </si>
  <si>
    <t>gjaureg01</t>
  </si>
  <si>
    <t>mrmrtobar</t>
  </si>
  <si>
    <t>nicejake</t>
  </si>
  <si>
    <t>anayelim89</t>
  </si>
  <si>
    <t>honchoj</t>
  </si>
  <si>
    <t>km1221kkkk</t>
  </si>
  <si>
    <t>boydab</t>
  </si>
  <si>
    <t>kjazmin2350</t>
  </si>
  <si>
    <t>cborreroy5691</t>
  </si>
  <si>
    <t>rceisner</t>
  </si>
  <si>
    <t>bandgva1</t>
  </si>
  <si>
    <t>bearsy2611</t>
  </si>
  <si>
    <t>minhappleul</t>
  </si>
  <si>
    <t>raham23</t>
  </si>
  <si>
    <t>richardwilson78</t>
  </si>
  <si>
    <t>imhugger1</t>
  </si>
  <si>
    <t>lindalou1955</t>
  </si>
  <si>
    <t>dat_nguyen4160</t>
  </si>
  <si>
    <t>divinerose7</t>
  </si>
  <si>
    <t>shakiemail345</t>
  </si>
  <si>
    <t>avallo23</t>
  </si>
  <si>
    <t>trron1994</t>
  </si>
  <si>
    <t>jpiffr3</t>
  </si>
  <si>
    <t>armandoeh77</t>
  </si>
  <si>
    <t>mthaneberg954</t>
  </si>
  <si>
    <t>crumbapr</t>
  </si>
  <si>
    <t>lewis32669</t>
  </si>
  <si>
    <t>psyotter</t>
  </si>
  <si>
    <t>queens8087</t>
  </si>
  <si>
    <t>alley999</t>
  </si>
  <si>
    <t>margiehome</t>
  </si>
  <si>
    <t>jonhuss78</t>
  </si>
  <si>
    <t>rbhalerao1</t>
  </si>
  <si>
    <t>bigmarc8894</t>
  </si>
  <si>
    <t>diane.hamm</t>
  </si>
  <si>
    <t>clifor</t>
  </si>
  <si>
    <t>pmunn222</t>
  </si>
  <si>
    <t>vkolanderr</t>
  </si>
  <si>
    <t>savwright</t>
  </si>
  <si>
    <t>noobpwner500</t>
  </si>
  <si>
    <t>mwilliams121826</t>
  </si>
  <si>
    <t>evabinal40</t>
  </si>
  <si>
    <t>dors76</t>
  </si>
  <si>
    <t>tylerjump23</t>
  </si>
  <si>
    <t>jeremiahminter</t>
  </si>
  <si>
    <t>kobesghost</t>
  </si>
  <si>
    <t>hbmadson2019</t>
  </si>
  <si>
    <t>langbeen</t>
  </si>
  <si>
    <t>jerrica.m</t>
  </si>
  <si>
    <t>wvaughan2</t>
  </si>
  <si>
    <t>tabup1</t>
  </si>
  <si>
    <t>samanthabrechner</t>
  </si>
  <si>
    <t>spookycatboo</t>
  </si>
  <si>
    <t>djweber2</t>
  </si>
  <si>
    <t>brycecox24</t>
  </si>
  <si>
    <t>helpline5250</t>
  </si>
  <si>
    <t>contact_id</t>
  </si>
  <si>
    <t>bill_type_code</t>
  </si>
  <si>
    <t>contact_start_dt</t>
  </si>
  <si>
    <t>contact_end_dt</t>
  </si>
  <si>
    <t>contact_primary_intent_dt</t>
  </si>
  <si>
    <t>previous_contact_dt</t>
  </si>
  <si>
    <t>previous_contact_primary_intent</t>
  </si>
  <si>
    <t>contact_type</t>
  </si>
  <si>
    <t>sub_contact_id</t>
  </si>
  <si>
    <t>intent1</t>
  </si>
  <si>
    <t>intent1_detail</t>
  </si>
  <si>
    <t>intent1_sub_detail</t>
  </si>
  <si>
    <t>intent2</t>
  </si>
  <si>
    <t>intent2_detail</t>
  </si>
  <si>
    <t>intent2_sub_detail</t>
  </si>
  <si>
    <t>primary_intent</t>
  </si>
  <si>
    <t>primary_intent_detail</t>
  </si>
  <si>
    <t>primary_intent_sub_detail</t>
  </si>
  <si>
    <t>initial_channel</t>
  </si>
  <si>
    <t>lob</t>
  </si>
  <si>
    <t>app_contain_opp</t>
  </si>
  <si>
    <t>app_contain</t>
  </si>
  <si>
    <t>web_contain_opp</t>
  </si>
  <si>
    <t>web_contain</t>
  </si>
  <si>
    <t>ivr_contain_opp</t>
  </si>
  <si>
    <t>ivr_contain</t>
  </si>
  <si>
    <t>bot_contain_opp</t>
  </si>
  <si>
    <t>bot_contain</t>
  </si>
  <si>
    <t>chat_count</t>
  </si>
  <si>
    <t>call_count</t>
  </si>
  <si>
    <t>selfservice_containment</t>
  </si>
  <si>
    <t>agent_type</t>
  </si>
  <si>
    <t>channel_pattern</t>
  </si>
  <si>
    <t>distinct_channels</t>
  </si>
  <si>
    <t>total_interactions</t>
  </si>
  <si>
    <t>duration</t>
  </si>
  <si>
    <t>insert_dt</t>
  </si>
  <si>
    <t>contact_dt</t>
  </si>
  <si>
    <t>df09dda95a1b4a47a1e85f514f01d753</t>
  </si>
  <si>
    <t>Manage Services</t>
  </si>
  <si>
    <t>AR</t>
  </si>
  <si>
    <t>df09dda95a1b4a47a1e85f514f01d753AR</t>
  </si>
  <si>
    <t>Billing</t>
  </si>
  <si>
    <t>Statement Inquiry</t>
  </si>
  <si>
    <t>None</t>
  </si>
  <si>
    <t>CoxApp</t>
  </si>
  <si>
    <t>df75b866ae4e4740a54443aabdc01da1</t>
  </si>
  <si>
    <t>No Intent</t>
  </si>
  <si>
    <t>NI</t>
  </si>
  <si>
    <t>df75b866ae4e4740a54443aabdc01da1NI</t>
  </si>
  <si>
    <t>e0010ac205644bb191c8afa5519a170e</t>
  </si>
  <si>
    <t>e0010ac205644bb191c8afa5519a170eAR</t>
  </si>
  <si>
    <t>Pay Bill</t>
  </si>
  <si>
    <t>Make Payment</t>
  </si>
  <si>
    <t>IVR</t>
  </si>
  <si>
    <t>e221f8f51b484eaf912687e8896be72c</t>
  </si>
  <si>
    <t>e221f8f51b484eaf912687e8896be72cAR</t>
  </si>
  <si>
    <t>Cox.com</t>
  </si>
  <si>
    <t>e2cf6f13d7ec4950962a2f0d504c968c</t>
  </si>
  <si>
    <t>e2cf6f13d7ec4950962a2f0d504c968cNI</t>
  </si>
  <si>
    <t>e347a458c21348d29f50aa32b6ee6838</t>
  </si>
  <si>
    <t>Equipment Support</t>
  </si>
  <si>
    <t>TS</t>
  </si>
  <si>
    <t>e347a458c21348d29f50aa32b6ee6838TS</t>
  </si>
  <si>
    <t>Reboot</t>
  </si>
  <si>
    <t>Internet</t>
  </si>
  <si>
    <t>IVR -&gt; Cox.com</t>
  </si>
  <si>
    <t>e41189dfe79e4bdf8dea3e4826d1fddb</t>
  </si>
  <si>
    <t>e41189dfe79e4bdf8dea3e4826d1fddbTS</t>
  </si>
  <si>
    <t>TV Support</t>
  </si>
  <si>
    <t>TV Features</t>
  </si>
  <si>
    <t>e585200a211a484eaabf983008a168c4</t>
  </si>
  <si>
    <t>e585200a211a484eaabf983008a168c4AR</t>
  </si>
  <si>
    <t>Billing General</t>
  </si>
  <si>
    <t>e7af26a753d740fdb5a1cc48a8e298ab</t>
  </si>
  <si>
    <t>e7af26a753d740fdb5a1cc48a8e298abAR</t>
  </si>
  <si>
    <t>Payment Method</t>
  </si>
  <si>
    <t>Update</t>
  </si>
  <si>
    <t>e7c1b20401984f9b937ba4daf3f89576</t>
  </si>
  <si>
    <t>Unmapped</t>
  </si>
  <si>
    <t>UM</t>
  </si>
  <si>
    <t>e7c1b20401984f9b937ba4daf3f89576UM</t>
  </si>
  <si>
    <t>e7c4340285bc4e938523e9783885e8d1</t>
  </si>
  <si>
    <t>General Support</t>
  </si>
  <si>
    <t>e7c4340285bc4e938523e9783885e8d1TS</t>
  </si>
  <si>
    <t>All Service Interruption</t>
  </si>
  <si>
    <t>Outage</t>
  </si>
  <si>
    <t>CoxApp -&gt; IVR</t>
  </si>
  <si>
    <t>ec10bd99c0c04341bd4bc84266326fc3</t>
  </si>
  <si>
    <t>ec10bd99c0c04341bd4bc84266326fc3NI</t>
  </si>
  <si>
    <t>ec7ba18729994a8a9c37f71a98feae5c</t>
  </si>
  <si>
    <t>ec7ba18729994a8a9c37f71a98feae5cNI</t>
  </si>
  <si>
    <t>ed54e74dbf0047dc86e2c26e8971ef4a</t>
  </si>
  <si>
    <t>ed54e74dbf0047dc86e2c26e8971ef4aUM</t>
  </si>
  <si>
    <t>ed947dbad0ba42059ccdfccd5ad7a100</t>
  </si>
  <si>
    <t>ed947dbad0ba42059ccdfccd5ad7a100NI</t>
  </si>
  <si>
    <t>ee2d9a547e504e7a91c2c316c7494e5f</t>
  </si>
  <si>
    <t>ee2d9a547e504e7a91c2c316c7494e5fNI</t>
  </si>
  <si>
    <t>ef16fad278b34f0fb550326088573636</t>
  </si>
  <si>
    <t>ef16fad278b34f0fb550326088573636NI</t>
  </si>
  <si>
    <t>f1205393fbc14f0d8f1c37739401d964</t>
  </si>
  <si>
    <t>f1205393fbc14f0d8f1c37739401d964AR</t>
  </si>
  <si>
    <t>Add/Upgrade</t>
  </si>
  <si>
    <t>f2083dc79d5d4f58847036a47f15a709</t>
  </si>
  <si>
    <t>f2083dc79d5d4f58847036a47f15a709TS</t>
  </si>
  <si>
    <t>Remote</t>
  </si>
  <si>
    <t>f2c9e01909734d47b348c369d35a13d7</t>
  </si>
  <si>
    <t>f2c9e01909734d47b348c369d35a13d7NI</t>
  </si>
  <si>
    <t>f31d2b06bcbe4f6ab9b57550e86dd034</t>
  </si>
  <si>
    <t>f31d2b06bcbe4f6ab9b57550e86dd034NI</t>
  </si>
  <si>
    <t>f454e8cb7bb94a3b97739987f5f35992</t>
  </si>
  <si>
    <t>f454e8cb7bb94a3b97739987f5f35992NI</t>
  </si>
  <si>
    <t>f496389c566842abaff0fdb9feb4982d</t>
  </si>
  <si>
    <t>f496389c566842abaff0fdb9feb4982dNI</t>
  </si>
  <si>
    <t>f4e7c1d9d4b54f4284db53a49fd13b43</t>
  </si>
  <si>
    <t>f4e7c1d9d4b54f4284db53a49fd13b43NI</t>
  </si>
  <si>
    <t>f51e86235947479daf37a1a7c54635dd</t>
  </si>
  <si>
    <t>f51e86235947479daf37a1a7c54635ddAR</t>
  </si>
  <si>
    <t>Payment Arrangement</t>
  </si>
  <si>
    <t>f5e59ec78f094433acd27f48ef48c509</t>
  </si>
  <si>
    <t>f5e59ec78f094433acd27f48ef48c509AR</t>
  </si>
  <si>
    <t>f60fbd436ed749fc996864dcabdaf6be</t>
  </si>
  <si>
    <t>f60fbd436ed749fc996864dcabdaf6beNI</t>
  </si>
  <si>
    <t>f756606732af4f64a19bd4b2e2428a2e</t>
  </si>
  <si>
    <t>f756606732af4f64a19bd4b2e2428a2eNI</t>
  </si>
  <si>
    <t>f79be3ec05a445b7a903aa93d105096b</t>
  </si>
  <si>
    <t>f79be3ec05a445b7a903aa93d105096bNI</t>
  </si>
  <si>
    <t>f8eb3b0d693646788c62db05bfc23c14</t>
  </si>
  <si>
    <t>f8eb3b0d693646788c62db05bfc23c14NI</t>
  </si>
  <si>
    <t>f9069db33d5342aa950a622789aace08</t>
  </si>
  <si>
    <t>f9069db33d5342aa950a622789aace08NI</t>
  </si>
  <si>
    <t>faaeacab7772445bab44ea6b83c4a851</t>
  </si>
  <si>
    <t>faaeacab7772445bab44ea6b83c4a851NI</t>
  </si>
  <si>
    <t>CoxApp -&gt; Cox.com</t>
  </si>
  <si>
    <t>fb452c49d3e8459589aec4d8c838d6cf</t>
  </si>
  <si>
    <t>fb452c49d3e8459589aec4d8c838d6cfAR</t>
  </si>
  <si>
    <t>fc82b83d02d049748ce341f5a685eb06</t>
  </si>
  <si>
    <t>fc82b83d02d049748ce341f5a685eb06AR</t>
  </si>
  <si>
    <t>EasyPay</t>
  </si>
  <si>
    <t>fd45be4774364488a76dd55a1c37eefd</t>
  </si>
  <si>
    <t>fd45be4774364488a76dd55a1c37eefdNI</t>
  </si>
  <si>
    <t>fe0517030ba14f8392f8070d98b2f949</t>
  </si>
  <si>
    <t>fe0517030ba14f8392f8070d98b2f949AR</t>
  </si>
  <si>
    <t>007ecf11082a41a99c406a1e1a9d9565</t>
  </si>
  <si>
    <t>007ecf11082a41a99c406a1e1a9d9565AR</t>
  </si>
  <si>
    <t>0151e7d8188f44afbd27a7cbce70f561</t>
  </si>
  <si>
    <t>0151e7d8188f44afbd27a7cbce70f561AR</t>
  </si>
  <si>
    <t>016fd51596e748109588646a21b4f83a</t>
  </si>
  <si>
    <t>016fd51596e748109588646a21b4f83aNI</t>
  </si>
  <si>
    <t>035d3376ffd34f01a3abeaaed27dfb31</t>
  </si>
  <si>
    <t>035d3376ffd34f01a3abeaaed27dfb31AR</t>
  </si>
  <si>
    <t>Campaign Rolloff</t>
  </si>
  <si>
    <t>0413fe8537bd46c1a102c4f1f3f32be7</t>
  </si>
  <si>
    <t>0413fe8537bd46c1a102c4f1f3f32be7TS</t>
  </si>
  <si>
    <t>04abc701747249459584080f6bfb9c11</t>
  </si>
  <si>
    <t>04abc701747249459584080f6bfb9c11AR</t>
  </si>
  <si>
    <t>TV</t>
  </si>
  <si>
    <t>04af7d3e1ea14406a4367d136f8a91f1</t>
  </si>
  <si>
    <t>04af7d3e1ea14406a4367d136f8a91f1TS</t>
  </si>
  <si>
    <t>Installation</t>
  </si>
  <si>
    <t>Order Status</t>
  </si>
  <si>
    <t>04cd0b6133af4295b0332854f37f3e28</t>
  </si>
  <si>
    <t>04cd0b6133af4295b0332854f37f3e28NI</t>
  </si>
  <si>
    <t>05674435d9d1458084e3c6c97a790cbe</t>
  </si>
  <si>
    <t>Internet Support</t>
  </si>
  <si>
    <t>05674435d9d1458084e3c6c97a790cbeTS</t>
  </si>
  <si>
    <t>Internet Features</t>
  </si>
  <si>
    <t>WiFi</t>
  </si>
  <si>
    <t>0636b9a1435f4a81a7c1acb369918e5d</t>
  </si>
  <si>
    <t>0636b9a1435f4a81a7c1acb369918e5dAR</t>
  </si>
  <si>
    <t>071be30fa50841ff970be5777b8b1bfb</t>
  </si>
  <si>
    <t>071be30fa50841ff970be5777b8b1bfbNI</t>
  </si>
  <si>
    <t>073fd726e1fc45899b7c09e0c87cdda0</t>
  </si>
  <si>
    <t>073fd726e1fc45899b7c09e0c87cdda0NI</t>
  </si>
  <si>
    <t>08bebab189ed48cc9f33b1bcd298f6de</t>
  </si>
  <si>
    <t>08bebab189ed48cc9f33b1bcd298f6deNI</t>
  </si>
  <si>
    <t>08e8b80fff5545c0b974afb250cf8e89</t>
  </si>
  <si>
    <t>08e8b80fff5545c0b974afb250cf8e89NI</t>
  </si>
  <si>
    <t>095efa7433944c6cb964c3ca6bcc207d</t>
  </si>
  <si>
    <t>095efa7433944c6cb964c3ca6bcc207dNI</t>
  </si>
  <si>
    <t>096d5ef389f44f1e9f85828856ee4152</t>
  </si>
  <si>
    <t>096d5ef389f44f1e9f85828856ee4152NI</t>
  </si>
  <si>
    <t>09a8fd9f25564fd4905d28288cfa71f4</t>
  </si>
  <si>
    <t>09a8fd9f25564fd4905d28288cfa71f4NI</t>
  </si>
  <si>
    <t>0a795c6190ba49d4b7e5e5991bea6e64</t>
  </si>
  <si>
    <t>Account Settings</t>
  </si>
  <si>
    <t>0a795c6190ba49d4b7e5e5991bea6e64AR</t>
  </si>
  <si>
    <t>0bf52f5343834709b6c4070d8f2c7c4b</t>
  </si>
  <si>
    <t>0bf52f5343834709b6c4070d8f2c7c4bAR</t>
  </si>
  <si>
    <t>Identity Management - Profile</t>
  </si>
  <si>
    <t>Create Profile</t>
  </si>
  <si>
    <t>Cox.com -&gt; Digital Assist - BOT - CHAT</t>
  </si>
  <si>
    <t>0c7e8a0a1ace49c08b4be2cf13727abc</t>
  </si>
  <si>
    <t>0c7e8a0a1ace49c08b4be2cf13727abcNI</t>
  </si>
  <si>
    <t>R, C</t>
  </si>
  <si>
    <t>0d1fb76533934728a3158f4e5e326b84</t>
  </si>
  <si>
    <t>0d1fb76533934728a3158f4e5e326b84TS</t>
  </si>
  <si>
    <t>0fddc2bd158b47d2ace69599298ef3ac</t>
  </si>
  <si>
    <t>0fddc2bd158b47d2ace69599298ef3acNI</t>
  </si>
  <si>
    <t>109d4a6ae27f4be785912fc50dc744f1</t>
  </si>
  <si>
    <t>109d4a6ae27f4be785912fc50dc744f1NI</t>
  </si>
  <si>
    <t>114d3b58bf77411cb819d06942e727b7</t>
  </si>
  <si>
    <t>114d3b58bf77411cb819d06942e727b7AR</t>
  </si>
  <si>
    <t>Usage Inquiry</t>
  </si>
  <si>
    <t>Internet Data</t>
  </si>
  <si>
    <t>121ba61d336d4081a88200bdafeffbf9</t>
  </si>
  <si>
    <t>121ba61d336d4081a88200bdafeffbf9AR</t>
  </si>
  <si>
    <t>128b449154144dcab76dc474cb9493be</t>
  </si>
  <si>
    <t>128b449154144dcab76dc474cb9493beAR</t>
  </si>
  <si>
    <t>Identity Management - Users</t>
  </si>
  <si>
    <t>15202c89348d401eb4c27428e3daf1a3</t>
  </si>
  <si>
    <t>15202c89348d401eb4c27428e3daf1a3TS</t>
  </si>
  <si>
    <t>1635540e6c7e4acdba0cc49c81e5b49b</t>
  </si>
  <si>
    <t>1635540e6c7e4acdba0cc49c81e5b49bUM</t>
  </si>
  <si>
    <t>16e3382f507740e79d811ab20388293f</t>
  </si>
  <si>
    <t>16e3382f507740e79d811ab20388293fNI</t>
  </si>
  <si>
    <t>179a28b836c34883bd56cfe612b618f6</t>
  </si>
  <si>
    <t>179a28b836c34883bd56cfe612b618f6NI</t>
  </si>
  <si>
    <t>17bed061f2a04ea4ad1690794bd92008</t>
  </si>
  <si>
    <t>17bed061f2a04ea4ad1690794bd92008AR</t>
  </si>
  <si>
    <t>Move Address</t>
  </si>
  <si>
    <t>18ecfdd5c160478d88f6f4da343b4250</t>
  </si>
  <si>
    <t>18ecfdd5c160478d88f6f4da343b4250AR</t>
  </si>
  <si>
    <t>1953e2bc43834a51a8a898bc7f4c518f</t>
  </si>
  <si>
    <t>1953e2bc43834a51a8a898bc7f4c518fNI</t>
  </si>
  <si>
    <t>19f4e47284e7477ba5885100d5d01707</t>
  </si>
  <si>
    <t>19f4e47284e7477ba5885100d5d01707NI</t>
  </si>
  <si>
    <t>1a2232fa90174559937de3dc2f168b71</t>
  </si>
  <si>
    <t>1a2232fa90174559937de3dc2f168b71AR</t>
  </si>
  <si>
    <t>Repackage</t>
  </si>
  <si>
    <t>1aa624e0ec6a43f39e07aa82d42ff7fe</t>
  </si>
  <si>
    <t>1aa624e0ec6a43f39e07aa82d42ff7feNI</t>
  </si>
  <si>
    <t>1b482ca73ada43bd825a2134e32077e5</t>
  </si>
  <si>
    <t>1b482ca73ada43bd825a2134e32077e5TS</t>
  </si>
  <si>
    <t>TV Mobile App</t>
  </si>
  <si>
    <t>Contour</t>
  </si>
  <si>
    <t>1d660df5d3c1453fbcf9b80c4288f05f</t>
  </si>
  <si>
    <t>1d660df5d3c1453fbcf9b80c4288f05fNI</t>
  </si>
  <si>
    <t>1e51f6a8b1dd4a5fbdd24766b94495e6</t>
  </si>
  <si>
    <t>1e51f6a8b1dd4a5fbdd24766b94495e6UM</t>
  </si>
  <si>
    <t>1e55290da0214aa4b17e069c735725c7</t>
  </si>
  <si>
    <t>1e55290da0214aa4b17e069c735725c7TS</t>
  </si>
  <si>
    <t>Internet Mobile App</t>
  </si>
  <si>
    <t>Panoramic WiFi</t>
  </si>
  <si>
    <t>1f39b49a0e5b4b7e97fdda9ad1f6169b</t>
  </si>
  <si>
    <t>1f39b49a0e5b4b7e97fdda9ad1f6169bNI</t>
  </si>
  <si>
    <t>1f46e389cc6345cb8f4b36ac4b1ddd1e</t>
  </si>
  <si>
    <t>1f46e389cc6345cb8f4b36ac4b1ddd1eNI</t>
  </si>
  <si>
    <t>2020371a2bd84c7598e064a11b824895</t>
  </si>
  <si>
    <t>2020371a2bd84c7598e064a11b824895NI</t>
  </si>
  <si>
    <t>207c3d1e49054b7a8a2968bfc4e2806a</t>
  </si>
  <si>
    <t>207c3d1e49054b7a8a2968bfc4e2806aNI</t>
  </si>
  <si>
    <t>20fbbd740ccc488db61290eb430becd1</t>
  </si>
  <si>
    <t>20fbbd740ccc488db61290eb430becd1TS</t>
  </si>
  <si>
    <t>Cox WIFI Hotspots</t>
  </si>
  <si>
    <t>2132d240499e484fafb78dd53056a52d</t>
  </si>
  <si>
    <t>2132d240499e484fafb78dd53056a52dNI</t>
  </si>
  <si>
    <t>220a30b3dba24b1897e772534c3d3233</t>
  </si>
  <si>
    <t>220a30b3dba24b1897e772534c3d3233NI</t>
  </si>
  <si>
    <t>2498e53277a148f39336930561ac5618</t>
  </si>
  <si>
    <t>2498e53277a148f39336930561ac5618AR</t>
  </si>
  <si>
    <t>253def0f0f4a4f6da0e12307ba91c5fc</t>
  </si>
  <si>
    <t>253def0f0f4a4f6da0e12307ba91c5fcAR</t>
  </si>
  <si>
    <t>25fca07b6de5480ca6b24379dc259cfa</t>
  </si>
  <si>
    <t>25fca07b6de5480ca6b24379dc259cfaTS</t>
  </si>
  <si>
    <t>262dc514c3fa4582bc8f206bc1c8ebc7</t>
  </si>
  <si>
    <t>262dc514c3fa4582bc8f206bc1c8ebc7AR</t>
  </si>
  <si>
    <t>2853905bc263484ca35031713715789b</t>
  </si>
  <si>
    <t>2853905bc263484ca35031713715789bNI</t>
  </si>
  <si>
    <t>28924f92d1bc4041a058f5e8c3f4423a</t>
  </si>
  <si>
    <t>28924f92d1bc4041a058f5e8c3f4423aAR</t>
  </si>
  <si>
    <t>28a8a8aabc714f8c8cf2ca35296cdba9</t>
  </si>
  <si>
    <t>28a8a8aabc714f8c8cf2ca35296cdba9AR</t>
  </si>
  <si>
    <t>28cbebf3144543448e9b38e5791f0e8e</t>
  </si>
  <si>
    <t>28cbebf3144543448e9b38e5791f0e8eNI</t>
  </si>
  <si>
    <t>29e610138eca451abaab5ee443737dcd</t>
  </si>
  <si>
    <t>29e610138eca451abaab5ee443737dcdAR</t>
  </si>
  <si>
    <t>2a65b9b113c940c5a3192f7a29267965</t>
  </si>
  <si>
    <t>2a65b9b113c940c5a3192f7a29267965NI</t>
  </si>
  <si>
    <t>2b0cdd1951754a5ca66c2d7e692fe828</t>
  </si>
  <si>
    <t>2b0cdd1951754a5ca66c2d7e692fe828NI</t>
  </si>
  <si>
    <t>2b977273752e4ac593c57457fde25184</t>
  </si>
  <si>
    <t>2b977273752e4ac593c57457fde25184AR</t>
  </si>
  <si>
    <t>2bd7078d1d164a279819b90cb9a924bd</t>
  </si>
  <si>
    <t>2bd7078d1d164a279819b90cb9a924bdNI</t>
  </si>
  <si>
    <t>2d6099ca77b8421e82221558955df30e</t>
  </si>
  <si>
    <t>2d6099ca77b8421e82221558955df30eAR</t>
  </si>
  <si>
    <t>2d917b450d5d43479393d3ac0c5ac646</t>
  </si>
  <si>
    <t>2d917b450d5d43479393d3ac0c5ac646NI</t>
  </si>
  <si>
    <t>2de71882bb224f2384d2903767ecb874</t>
  </si>
  <si>
    <t>2de71882bb224f2384d2903767ecb874NI</t>
  </si>
  <si>
    <t>2df3cd4f70eb479d95083f6e212c51e4</t>
  </si>
  <si>
    <t>2df3cd4f70eb479d95083f6e212c51e4NI</t>
  </si>
  <si>
    <t>Customer_key</t>
  </si>
  <si>
    <t>25bf5282-0fdb-4cba-ae16-01a27e173915</t>
  </si>
  <si>
    <t>8ed6daa0-eb2b-11de-abb6-00144ff25fc8</t>
  </si>
  <si>
    <t>08ac4c80-6fca-11de-b9f2-00144f3c3846</t>
  </si>
  <si>
    <t>08b17ca0-6fca-11de-b9f2-00144f3c3846</t>
  </si>
  <si>
    <t>b01ba4a0-8c64-11e8-bdb1-14feb5d9357d</t>
  </si>
  <si>
    <t>7749e1e0-2950-11e3-86ee-14feb5d94d4a</t>
  </si>
  <si>
    <t>5c5ef1d0-05b1-11de-b7b9-00144f1e15da</t>
  </si>
  <si>
    <t>6febacc0-05b1-11de-b7b9-00144f1e15da</t>
  </si>
  <si>
    <t>30a29aba-dce4-4a8b-a304-d6776a921f5c</t>
  </si>
  <si>
    <t>c7a8d685-36be-11dd-b727-00007f000001</t>
  </si>
  <si>
    <t>1bba73e0-57a8-11de-91e8-00212810c176</t>
  </si>
  <si>
    <t>2fdfc433-36b4-11dd-b727-00007f000001</t>
  </si>
  <si>
    <t>88795c27-6451-4e30-858a-a4cacdafe664</t>
  </si>
  <si>
    <t>11bcf6c4-36b5-11dd-b727-00007f000001</t>
  </si>
  <si>
    <t>c3709a20-40d2-11de-8f62-00144f1e15da</t>
  </si>
  <si>
    <t>c378b070-40d2-11de-8f62-00144f1e15da</t>
  </si>
  <si>
    <t>92025150-8124-11e6-bdf7-14feb5d94d4a</t>
  </si>
  <si>
    <t>6987a3e0-f8ba-11e4-8d53-14feb5d94d4a</t>
  </si>
  <si>
    <t>6a09f800-eeaa-11e9-9449-005056a73b9c</t>
  </si>
  <si>
    <t>fad22e60-2f4a-11e2-9e22-14feb5d94d4a</t>
  </si>
  <si>
    <t>de72bc15-36b3-11dd-b727-00007f000001</t>
  </si>
  <si>
    <t>eff95300-6127-11e3-b261-14feb5d9513a</t>
  </si>
  <si>
    <t>effb9cf0-6127-11e3-b261-14feb5d9513a</t>
  </si>
  <si>
    <t>09e44030-fbb7-11e7-806b-14feb5d950bc</t>
  </si>
  <si>
    <t>1514efa0-55a1-11e9-bc50-005056a7c90a</t>
  </si>
  <si>
    <t>0c001970-6717-11e5-8445-14feb5d9357d</t>
  </si>
  <si>
    <t>b82c0280-2e8b-11e2-bf0b-14feb5d9513a</t>
  </si>
  <si>
    <t>f3925eb0-8f82-11de-a566-00212810c176</t>
  </si>
  <si>
    <t>68dbd2f0-59f1-11ec-addb-005056a79bb2</t>
  </si>
  <si>
    <t>2a1e0a0d-3b9f-c59c-2d00-017dda618061</t>
  </si>
  <si>
    <t>509278c0-6351-11ec-a9b9-005056a7399c</t>
  </si>
  <si>
    <t>2a1e0a04-d575-64ba-1700-017dd9e2a7a0</t>
  </si>
  <si>
    <t>2a1e0a04-d7c6-90ee-a700-017dd928bf38</t>
  </si>
  <si>
    <t>2a1e0a11-3647-1106-0600-017dd970ab3f</t>
  </si>
  <si>
    <t>d2495a30-5949-11ec-addb-005056a79bb2</t>
  </si>
  <si>
    <t>2a1e0a07-98a0-315b-9300-017da5df06a4</t>
  </si>
  <si>
    <t>08469d60-545d-11ec-b910-005056a7d4a9</t>
  </si>
  <si>
    <t>2a1e0a11-20c5-d2f5-2900-017d90d79a81</t>
  </si>
  <si>
    <t>2a1e0a06-4c6a-9d96-da00-017d90def7d5</t>
  </si>
  <si>
    <t>2a1e0a06-4c49-e828-3100-017d90def730</t>
  </si>
  <si>
    <t>e31bbf90-5c48-11ec-b910-005056a7d4a9</t>
  </si>
  <si>
    <t>2a1e0a12-23a9-bf20-ee00-017da5e1a15e</t>
  </si>
  <si>
    <t>42b2de00-3e5a-11ec-8606-005056a78157</t>
  </si>
  <si>
    <t>9fc761f0-3a79-11eb-b133-005056a72eaa</t>
  </si>
  <si>
    <t>fcd58bc0-ec8f-11e5-aee9-14feb5d94d4a</t>
  </si>
  <si>
    <t>d70c195b-1f56-40ce-b8e7-c23f37a4421a</t>
  </si>
  <si>
    <t>f619d9e7-36b6-11dd-b727-00007f000001</t>
  </si>
  <si>
    <t>881fb6b0-82ec-11e4-8a7b-14feb5d9513a</t>
  </si>
  <si>
    <t>df3651c0-15ac-11ec-ae28-005056a75303</t>
  </si>
  <si>
    <t>4ed72e70-51e1-11de-93c5-00144f9f3418</t>
  </si>
  <si>
    <t>4edf92e0-51e1-11de-93c5-00144f9f3418</t>
  </si>
  <si>
    <t>49627f26-14c9-48e5-a3c9-a653efff919a</t>
  </si>
  <si>
    <t>f5dd05b4-36bb-11dd-b727-00007f000001</t>
  </si>
  <si>
    <t>739ec5c0-83b2-11e4-bd8a-14feb5d9357d</t>
  </si>
  <si>
    <t>3c1b89a3-e150-4738-af34-4e4d67bbc2ea</t>
  </si>
  <si>
    <t>a76604b0-36be-11dd-b727-00007f000001</t>
  </si>
  <si>
    <t>35943e50-7e52-11df-bf1b-00144ff25fc8</t>
  </si>
  <si>
    <t>35b0ee10-7e52-11df-bf1b-00144ff25fc8</t>
  </si>
  <si>
    <t>623f8d80-0386-11e3-9f87-14feb5d9357d</t>
  </si>
  <si>
    <t>62418950-0386-11e3-9f87-14feb5d9357d</t>
  </si>
  <si>
    <t>193ff540-23cc-11e4-9fce-14feb5d950bc</t>
  </si>
  <si>
    <t>19426640-23cc-11e4-9fce-14feb5d950bc</t>
  </si>
  <si>
    <t>3bd2a4d0-9f2e-11e4-8a0b-14feb5d94d4a</t>
  </si>
  <si>
    <t>a6e3a4b0-2d4b-11e2-bdd5-14feb5d9357d</t>
  </si>
  <si>
    <t>a6ead0a0-2d4b-11e2-bdd5-14feb5d9357d</t>
  </si>
  <si>
    <t>38ab4665-2666-4f13-9fda-3d04cf6434d2</t>
  </si>
  <si>
    <t>bcb68953-36b6-11dd-b727-00007f000001</t>
  </si>
  <si>
    <t>e0ac0ce0-eb66-4fa1-b854-4d297a1c039f</t>
  </si>
  <si>
    <t>f8bb1803-36be-11dd-b727-00007f000001</t>
  </si>
  <si>
    <t>50c0d010-efb5-11e4-ada7-14feb5d9357d</t>
  </si>
  <si>
    <t>13453a9f-f387-4b89-a699-695999d02440</t>
  </si>
  <si>
    <t>0b6a99b0-36bc-11dd-b727-00007f000001</t>
  </si>
  <si>
    <t>3e1f2a40-11ff-11e4-9a20-14feb5d950bc</t>
  </si>
  <si>
    <t>3e203bb0-11ff-11e4-9a20-14feb5d950bc</t>
  </si>
  <si>
    <t>78dab740-d53b-11de-8672-00144f1e15da</t>
  </si>
  <si>
    <t>78e78880-d53b-11de-8672-00144f1e15da</t>
  </si>
  <si>
    <t>972ae170-9ed5-11e4-8a7b-14feb5d9513a</t>
  </si>
  <si>
    <t>8c0690c0-6ce2-11e9-ace1-005056a7c90a</t>
  </si>
  <si>
    <t>4b771da0-a55e-11de-ba46-00144f3c3846</t>
  </si>
  <si>
    <t>4b82b660-a55e-11de-ba46-00144f3c3846</t>
  </si>
  <si>
    <t>fcdebbc0-fcb1-11de-8342-00144f1e15da</t>
  </si>
  <si>
    <t>fce3c4d0-fcb1-11de-8342-00144f1e15da</t>
  </si>
  <si>
    <t>427e7970-5e7e-11e0-b267-00144f47e1ea</t>
  </si>
  <si>
    <t>4288b2a0-5e7e-11e0-b267-00144f47e1ea</t>
  </si>
  <si>
    <t>77038440-86d6-11e4-b255-14feb5d950bc</t>
  </si>
  <si>
    <t>62142270-fb5a-11e0-ae2a-00144f47e1ea</t>
  </si>
  <si>
    <t>621a8b10-fb5a-11e0-ae2a-00144f47e1ea</t>
  </si>
  <si>
    <t>c1ef8010-cb47-11e0-93ca-00144ff25fc8</t>
  </si>
  <si>
    <t>c1f76f50-cb47-11e0-93ca-00144ff25fc8</t>
  </si>
  <si>
    <t>e7457f10-91e3-11e0-ae82-00144f47e1ea</t>
  </si>
  <si>
    <t>e756bd20-91e3-11e0-ae82-00144f47e1ea</t>
  </si>
  <si>
    <t>92e7f4a0-2ad1-11de-9b14-00144fcbed8c</t>
  </si>
  <si>
    <t>92ee0f20-2ad1-11de-9b14-00144fcbed8c</t>
  </si>
  <si>
    <t>ab916a30-353b-11de-a53d-00144f9f3418</t>
  </si>
  <si>
    <t>50ccff75-36b7-11dd-b727-00007f000001</t>
  </si>
  <si>
    <t>9ab3b0c0-9732-11de-83db-00144f1e15da</t>
  </si>
  <si>
    <t>9abb2ad0-9732-11de-83db-00144f1e15da</t>
  </si>
  <si>
    <t>b131d740-0942-11e0-a4af-00144f8c34bc</t>
  </si>
  <si>
    <t>5f3cdba2-36b4-11dd-b727-00007f000001</t>
  </si>
  <si>
    <t>87272670-d711-11df-9fd2-000144ff13b2</t>
  </si>
  <si>
    <t>872d8f10-d711-11df-9fd2-000144ff13b2</t>
  </si>
  <si>
    <t>e2a51c60-36bb-11df-9ec2-00212810c176</t>
  </si>
  <si>
    <t>e2ae6b30-36bb-11df-9ec2-00212810c176</t>
  </si>
  <si>
    <t>47097910-3934-11df-9273-00144ff25fc8</t>
  </si>
  <si>
    <t>47116850-3934-11df-9273-00144ff25fc8</t>
  </si>
  <si>
    <t>8e21acf0-c1c1-11e7-ba06-14feb5d9357d</t>
  </si>
  <si>
    <t>c6dc19a0-c92e-11e5-a967-14feb5d95de2</t>
  </si>
  <si>
    <t>2a1e0a03-d5a1-de8b-9500-017ddb0024e2</t>
  </si>
  <si>
    <t>4e5b7255-c35c-464c-ab2f-5e880be9d3a1</t>
  </si>
  <si>
    <t>13ff6127-36bf-11dd-b727-00007f000001</t>
  </si>
  <si>
    <t>6243db8c-6893-46c9-9438-44ef44324760</t>
  </si>
  <si>
    <t>81d03470-8806-11dd-b2f4-0003babcfcc1</t>
  </si>
  <si>
    <t>3aef9410-85f8-11e3-b7c8-14feb5d94d4a</t>
  </si>
  <si>
    <t>3aefe230-85f8-11e3-b7c8-14feb5d94d4a</t>
  </si>
  <si>
    <t>0d109a10-25be-11df-be08-00144f9f3418</t>
  </si>
  <si>
    <t>0d161850-25be-11df-be08-00144f9f3418</t>
  </si>
  <si>
    <t>ec855faa-b8bd-4fa7-9353-f3c661807f78</t>
  </si>
  <si>
    <t>8dc04d34-36ba-11dd-b727-00007f000001</t>
  </si>
  <si>
    <t>690ed070-b9a0-11e1-9294-14feb5d9513a</t>
  </si>
  <si>
    <t>69181f40-b9a0-11e1-9294-14feb5d9513a</t>
  </si>
  <si>
    <t>57a5c310-e37a-11de-8e92-00212810c176</t>
  </si>
  <si>
    <t>6a161f64-36b8-11dd-b727-00007f000001</t>
  </si>
  <si>
    <t>325ee420-a958-11df-bfbe-00144f1e15da</t>
  </si>
  <si>
    <t>326dd840-a958-11df-bfbe-00144f1e15da</t>
  </si>
  <si>
    <t>e7c13650-73aa-11e2-a01e-14feb5d9513a</t>
  </si>
  <si>
    <t>e7c55500-73aa-11e2-a01e-14feb5d9513a</t>
  </si>
  <si>
    <t>aa31e0b0-2b5b-11e2-a447-14feb5d94d4a</t>
  </si>
  <si>
    <t>0eb85b00-6661-11e2-8b28-14feb5d9357d</t>
  </si>
  <si>
    <t>b41ab950-4eef-11e7-8bb6-14feb5d94d4a</t>
  </si>
  <si>
    <t>2a1e0a11-20aa-823a-8f00-017d90d9c32d</t>
  </si>
  <si>
    <t>2a1e0a11-205e-85e1-e500-017d90d9c1fb</t>
  </si>
  <si>
    <t>2a1e0a11-2146-b883-4100-017d90dac536</t>
  </si>
  <si>
    <t>2a1e0a11-2182-bce6-5700-017d90dac448</t>
  </si>
  <si>
    <t>55585080-5eb7-11ec-802d-005056a7d4a9</t>
  </si>
  <si>
    <t>f4d957f0-3786-11e8-a910-14feb5d9357d</t>
  </si>
  <si>
    <t>40a23430-593a-11ec-addb-005056a79bb2</t>
  </si>
  <si>
    <t>2a1e0a03-d5a2-9ba3-3f00-017dd96f4ed0</t>
  </si>
  <si>
    <t>fe37fb60-6d6c-11ec-b097-005056a75303</t>
  </si>
  <si>
    <t>2a1e0a04-d59d-0c9b-8c00-017dd9eba42a</t>
  </si>
  <si>
    <t>29dab5dc-4aca-4263-87ec-9ce1334b3b15</t>
  </si>
  <si>
    <t>636352d6-36bf-11dd-b727-00007f000001</t>
  </si>
  <si>
    <t>afe9e740-2a8a-44b6-8813-0a8ddc9a3bf6</t>
  </si>
  <si>
    <t>f0585f40-1daa-11e9-9bea-005056a7c983</t>
  </si>
  <si>
    <t>9799884b-0336-4548-83ae-4761e17d7554</t>
  </si>
  <si>
    <t>de50d802-36ba-11dd-b727-00007f000001</t>
  </si>
  <si>
    <t>ff6da2aa-43e7-472b-bf57-fb81e47af752</t>
  </si>
  <si>
    <t>b9067243-36b9-11dd-b727-00007f000001</t>
  </si>
  <si>
    <t>f4335db0-8368-11e1-8841-14feb5d94d4a</t>
  </si>
  <si>
    <t>f4470cc0-8368-11e1-8841-14feb5d94d4a</t>
  </si>
  <si>
    <t>ad2b4d99-1ff3-4298-aea0-3a26db3a0666</t>
  </si>
  <si>
    <t>52a432a0-6582-11de-8e7b-00144ff25fc8</t>
  </si>
  <si>
    <t>C</t>
  </si>
  <si>
    <t>edc93e30-f827-11e5-a004-14feb5d94d4a</t>
  </si>
  <si>
    <t>aa90664f-ef5c-4646-adf7-600cef799ee3</t>
  </si>
  <si>
    <t>f26c7a90-36bc-11dd-b727-00007f000001</t>
  </si>
  <si>
    <t>910a5536-d2a2-4c57-94c3-3da6831bc365</t>
  </si>
  <si>
    <t>70421247-36bd-11dd-b727-00007f000001</t>
  </si>
  <si>
    <t>62e3f9a0-3b4a-11de-8f62-00144f1e15da</t>
  </si>
  <si>
    <t>62e8b490-3b4a-11de-8f62-00144f1e15da</t>
  </si>
  <si>
    <t>5c1a8030-65c9-11e4-87d1-14feb5d950bc</t>
  </si>
  <si>
    <t>5c1f1410-65c9-11e4-87d1-14feb5d950bc</t>
  </si>
  <si>
    <t>f5c98618-130c-4a4d-81df-c6d71c615fd5</t>
  </si>
  <si>
    <t>4541da60-36bf-11dd-b727-00007f000001</t>
  </si>
  <si>
    <t>247fe1d0-485b-11e1-b5c5-14feb5d94d4a</t>
  </si>
  <si>
    <t>2488e280-485b-11e1-b5c5-14feb5d94d4a</t>
  </si>
  <si>
    <t>9072f980-cf68-11e4-8d09-14feb5d950bc</t>
  </si>
  <si>
    <t>564c87fd-35c8-4cc5-8b02-c98728861d38</t>
  </si>
  <si>
    <t>f6793e55-36be-11dd-b727-00007f000001</t>
  </si>
  <si>
    <t>a230c7e1-8426-4717-9b43-cb26f20fea8b</t>
  </si>
  <si>
    <t>631792e1-36b6-11dd-b727-00007f000001</t>
  </si>
  <si>
    <t>Table</t>
  </si>
  <si>
    <t>prim_customer_flag</t>
  </si>
  <si>
    <t>Cust_key to check</t>
  </si>
  <si>
    <t>ac056ce0-7cbf-11e1-8841-14feb5d94d4a</t>
  </si>
  <si>
    <t>616c2dd0-a6f5-11eb-a965-005056a76cd0</t>
  </si>
  <si>
    <t>28194515-36b8-11dd-b727-00007f000001</t>
  </si>
  <si>
    <t>718282c0-f695-11ea-8c82-005056a76cd0</t>
  </si>
  <si>
    <t>5ce6e320-ea50-11ea-a8de-005056a79bb2</t>
  </si>
  <si>
    <t>2a1e0a07-cb8a-800b-0000-01811fe25e77</t>
  </si>
  <si>
    <t>c880ae80-0778-11de-b7b9-00144f1e15da</t>
  </si>
  <si>
    <t>Columns Required to calculate metric</t>
  </si>
  <si>
    <t xml:space="preserve">Column </t>
  </si>
  <si>
    <t xml:space="preserve">Data Type </t>
  </si>
  <si>
    <t>Attribute</t>
  </si>
  <si>
    <t>Description</t>
  </si>
  <si>
    <t>Column Source</t>
  </si>
  <si>
    <t>Count of GUID</t>
  </si>
  <si>
    <t>Identifier linking to customer</t>
  </si>
  <si>
    <t>Success Registered Customers %</t>
  </si>
  <si>
    <t>Reg_customers/ count(total_customers)</t>
  </si>
  <si>
    <t>For login &amp; password</t>
  </si>
  <si>
    <t>GUID 2 (User)</t>
  </si>
  <si>
    <t>User level (Foreign Key)</t>
  </si>
  <si>
    <t xml:space="preserve">User level ID associated with primary account </t>
  </si>
  <si>
    <t>Total GUIDS (User/Profiles)</t>
  </si>
  <si>
    <t>Total no of Account GUID</t>
  </si>
  <si>
    <t>Total GUID (user)/total GUID(Account)</t>
  </si>
  <si>
    <t>Customer Key</t>
  </si>
  <si>
    <t>Int</t>
  </si>
  <si>
    <t>Primary Key</t>
  </si>
  <si>
    <t>Internal Key (6 - 8 digit)</t>
  </si>
  <si>
    <t>Registered within 7 days</t>
  </si>
  <si>
    <t>DateDiff('days', Registration date,7)</t>
  </si>
  <si>
    <t>Primary User ,Secondary User</t>
  </si>
  <si>
    <t>Success in Registring</t>
  </si>
  <si>
    <t>count(Regisered_user) where registered_user='YES'</t>
  </si>
  <si>
    <t>User Authentication</t>
  </si>
  <si>
    <t>Authorized/Unauth</t>
  </si>
  <si>
    <t>Email Registration</t>
  </si>
  <si>
    <t>(count(email_verified) where email_verified='Yes')/total registered user</t>
  </si>
  <si>
    <t>email_verified,total registered user</t>
  </si>
  <si>
    <t>Notification preferences</t>
  </si>
  <si>
    <t>Email/ Phone (Call/SMS)</t>
  </si>
  <si>
    <t>Phone Registration</t>
  </si>
  <si>
    <t>(count(phone_verified) where phone_verified='Yes')/total registered user</t>
  </si>
  <si>
    <t>phone_verified,total registered user</t>
  </si>
  <si>
    <t xml:space="preserve">Market </t>
  </si>
  <si>
    <t>26 Cities (Need to check)</t>
  </si>
  <si>
    <t xml:space="preserve">Both Registration (Email, Phone) </t>
  </si>
  <si>
    <t>Email  + Phone / Total num of Registration</t>
  </si>
  <si>
    <t>Registered_user, Email_Verified, Phone_Verified</t>
  </si>
  <si>
    <t xml:space="preserve">Business Type </t>
  </si>
  <si>
    <t>Commercial, Residential</t>
  </si>
  <si>
    <t>Type of Business</t>
  </si>
  <si>
    <t xml:space="preserve">sum(TSV Registered) whereTSV Registered='Yes' </t>
  </si>
  <si>
    <t>TSV registred</t>
  </si>
  <si>
    <t>Tv ,mobile,internet/Broadband</t>
  </si>
  <si>
    <t>type of service selected by user</t>
  </si>
  <si>
    <t>Email verified</t>
  </si>
  <si>
    <t>tsv type,tsv registred</t>
  </si>
  <si>
    <t>Auto Registration</t>
  </si>
  <si>
    <t>phone verified</t>
  </si>
  <si>
    <t>tsv type,.tsv registred</t>
  </si>
  <si>
    <t>2024-08-12T13:58:18+00:00 (Time Format)</t>
  </si>
  <si>
    <t>User when register for the first time</t>
  </si>
  <si>
    <t>Sms verified</t>
  </si>
  <si>
    <t>Login Creation</t>
  </si>
  <si>
    <t>user login timestamp</t>
  </si>
  <si>
    <t>Yes, No</t>
  </si>
  <si>
    <t>Check whether the Contact has been verified or not</t>
  </si>
  <si>
    <t>Verification Type</t>
  </si>
  <si>
    <t>Email,Phone</t>
  </si>
  <si>
    <t>Method used for verification</t>
  </si>
  <si>
    <t>Email_Verified</t>
  </si>
  <si>
    <t>Whether the email has been verified or not</t>
  </si>
  <si>
    <t>Count of registered users where verification type is phoe or email / total customers</t>
  </si>
  <si>
    <t>verification type, registered user, total customers</t>
  </si>
  <si>
    <t>Phone_Verified</t>
  </si>
  <si>
    <t>Whether the Phone number has been verified or not</t>
  </si>
  <si>
    <t>TSV Registered</t>
  </si>
  <si>
    <t>User has registered for TSV</t>
  </si>
  <si>
    <t>TSV Factor Type</t>
  </si>
  <si>
    <t>Email, SMS, Okta,Call</t>
  </si>
  <si>
    <t>Type of TSV</t>
  </si>
  <si>
    <t>At this point we are considering only digital</t>
  </si>
  <si>
    <t>Last 7 days</t>
  </si>
  <si>
    <t>(countD([GUID] where [LastLoginDate] &gt;= DATEADD('day', 7, TODAY()))/ COUNTD([GUID]))*100</t>
  </si>
  <si>
    <t>GUID, Last Login Date</t>
  </si>
  <si>
    <t>(countD([GUID] where [LastLoginDate] &gt;= DATEADD('month', -3, TODAY()))/ COUNTD([GUID]))*100</t>
  </si>
  <si>
    <t>Email Contact</t>
  </si>
  <si>
    <t xml:space="preserve"> -</t>
  </si>
  <si>
    <t>Need to confirm need to stored PII data or any attributes</t>
  </si>
  <si>
    <t>Email Exist</t>
  </si>
  <si>
    <t>Phone Exist</t>
  </si>
  <si>
    <t>yes, No</t>
  </si>
  <si>
    <t>User</t>
  </si>
  <si>
    <t>Primary/ Secondary</t>
  </si>
  <si>
    <t>Customers Registered Successfully %</t>
  </si>
  <si>
    <t>Count of Account GUID's</t>
  </si>
  <si>
    <t>Customer registered in first 7 days</t>
  </si>
  <si>
    <t>Email_verified,Total registered user</t>
  </si>
  <si>
    <t>Phone_verified,Total registered user</t>
  </si>
  <si>
    <t>Email Verified, TSV Type</t>
  </si>
  <si>
    <t>Phone Verified, TSV Type</t>
  </si>
  <si>
    <t>Whether the phone has been verified or not</t>
  </si>
  <si>
    <t>SMS verified</t>
  </si>
  <si>
    <t>Sms Verified, TSV Type</t>
  </si>
  <si>
    <t>Whether the sms has been verified or not</t>
  </si>
  <si>
    <t>User login first time</t>
  </si>
  <si>
    <t>Count of registered users where verification type is phone or email / total customers</t>
  </si>
  <si>
    <t>Whether the account has been verified or not</t>
  </si>
  <si>
    <t>UserType</t>
  </si>
  <si>
    <t>Count of Primary, Secondary Users</t>
  </si>
  <si>
    <t>Count of Authorized, Unauthorized</t>
  </si>
  <si>
    <t>Authorized User, Unauth User</t>
  </si>
  <si>
    <t>Preference Type</t>
  </si>
  <si>
    <t>Business Type</t>
  </si>
  <si>
    <t>Count of commercial, Residential GUID</t>
  </si>
  <si>
    <t>Service/ Product Subsc</t>
  </si>
  <si>
    <t>Count of User under each category</t>
  </si>
  <si>
    <t>Subscription Category</t>
  </si>
  <si>
    <t>User GUID, Registration Type, Channel Type</t>
  </si>
  <si>
    <t>Web,App, IVR,Retail</t>
  </si>
  <si>
    <t>Account with Email</t>
  </si>
  <si>
    <t>Count of registered users through Email</t>
  </si>
  <si>
    <t>Account with Phone</t>
  </si>
  <si>
    <t>Count of registered users through Phone</t>
  </si>
  <si>
    <t>Column_source</t>
  </si>
  <si>
    <t>Successful Authentication</t>
  </si>
  <si>
    <t>Count of user GUID where Phone, Email or both verified</t>
  </si>
  <si>
    <t>User GUID,  Phone Verified , Email Verified</t>
  </si>
  <si>
    <t>User GUID - Varchar, Phone Verified - Boolean or String, Email Verified - Boolean or String</t>
  </si>
  <si>
    <t xml:space="preserve">Verified -  1 or 0 , Yes or No </t>
  </si>
  <si>
    <t>AuthenticationSuccess</t>
  </si>
  <si>
    <t>Authentication Sucess %</t>
  </si>
  <si>
    <t>(Count of Authentication_Status as 'sucess'/ count of User GUID) *100</t>
  </si>
  <si>
    <t>User GUID, Authentication_Status</t>
  </si>
  <si>
    <t xml:space="preserve"> Authentication_Status - String, User GUID -VarChar</t>
  </si>
  <si>
    <t>Authentication_Status - 'Successful', 'Failed' , 'Pending</t>
  </si>
  <si>
    <t xml:space="preserve">Percentage of successful authentication </t>
  </si>
  <si>
    <t>Number of Digital authentication</t>
  </si>
  <si>
    <t>Count of User GUID where channel type is digital</t>
  </si>
  <si>
    <t>User GUID, Channel Type</t>
  </si>
  <si>
    <t>User GUID - Varchar, Channel Type -  String</t>
  </si>
  <si>
    <t>Channel Type -  Digital or offline</t>
  </si>
  <si>
    <t>Number of authentication done through digital channel</t>
  </si>
  <si>
    <t>Number of offline authentication</t>
  </si>
  <si>
    <t>Count of User GUID where channel type is offline</t>
  </si>
  <si>
    <t>Number of authentication done through offline channel</t>
  </si>
  <si>
    <t>Successful Authentication through Web</t>
  </si>
  <si>
    <t>(Count of User GUID where registration type as web and channel type as digital / count of User GUID where channel as digital) *100</t>
  </si>
  <si>
    <t>User GUID - Varchar,  Registration Type - String</t>
  </si>
  <si>
    <t>Registration Type - Web , App</t>
  </si>
  <si>
    <t>Percentage of successful authentication through web</t>
  </si>
  <si>
    <t>Successful Authentication through App</t>
  </si>
  <si>
    <t>(Count of User GUID where registration type as App and channel type as digital / count of User GUID where channel as digital) *100</t>
  </si>
  <si>
    <t>User GUID - Varchar,  Registration Type - String, Channel Type - String</t>
  </si>
  <si>
    <t>Percentage of successful authentication through App</t>
  </si>
  <si>
    <t>Successful Authentication through IVR</t>
  </si>
  <si>
    <t>(Count of User GUID where registration type as IVR and channel type as offline / count of User GUID where channel as offline) *100</t>
  </si>
  <si>
    <t>Registration Type - IVR, Retail</t>
  </si>
  <si>
    <t>Percentage of successful authentication through IVR</t>
  </si>
  <si>
    <t>Successful Authentication through Retail</t>
  </si>
  <si>
    <t>(Count of User GUID where registration type as Retail  and channel type as offline / count of User GUID where channel as offline) *100</t>
  </si>
  <si>
    <t>Percentage of successful authentication through Retail</t>
  </si>
  <si>
    <t>Recovery Sucess %</t>
  </si>
  <si>
    <t>(Count of  Recovery ID where Recovery_Status as 'sucess'/ count of Recovery ID) *100</t>
  </si>
  <si>
    <t>Recovery ID, Recovery Status</t>
  </si>
  <si>
    <t>Recovery_Status - String, Recovery ID -VarChar</t>
  </si>
  <si>
    <t>Recovery_Status - 'Requested', 'Inprogress', 'Completed' , 'Failed'</t>
  </si>
  <si>
    <t xml:space="preserve">Percentage of successful recovery </t>
  </si>
  <si>
    <t>Percentage of recovery using Phone</t>
  </si>
  <si>
    <t>Recovery ID, RecoveryMethod</t>
  </si>
  <si>
    <t>Recovery ID  - Varchar, Recovery Method - String</t>
  </si>
  <si>
    <t>Recovery Method - Phone, Email , Account</t>
  </si>
  <si>
    <t>Percentage of successful recovery using phone</t>
  </si>
  <si>
    <t>Percentage of recovery using Email</t>
  </si>
  <si>
    <t>Percentage of successful recovery using email</t>
  </si>
  <si>
    <t>Percentage of recovery using Account</t>
  </si>
  <si>
    <t>Percentage of successful recovery using Account</t>
  </si>
  <si>
    <t>TSV Authentication Sucess (in Percentage)</t>
  </si>
  <si>
    <t>(Sum of  TSV Registered  where TSV Registered  as 'Yes' / Sum of TSV Registered)*100</t>
  </si>
  <si>
    <t>TSV Registered - String</t>
  </si>
  <si>
    <t>TSV Registered - Yes, No</t>
  </si>
  <si>
    <t>Percentage of successful TSV authentication</t>
  </si>
  <si>
    <t>Percentage of TSV successful authentication via email</t>
  </si>
  <si>
    <t>(Sum of  TSV Registered  where TSV Registered  as 'Yes' and TSV Type as email / Sum of TSV Registered)*100</t>
  </si>
  <si>
    <t>TSV Registered , TSV Type</t>
  </si>
  <si>
    <t>TSV Registered - String , TSV Type</t>
  </si>
  <si>
    <t>TSV Registered - Yes, No   TSV Type - Email, Call, SMS</t>
  </si>
  <si>
    <t>Percentage of successful TSV authentication via email</t>
  </si>
  <si>
    <t>Percentage of TSV successful authentication via Call</t>
  </si>
  <si>
    <t>(Sum of  TSV Registered  where TSV Registered  as 'Yes' and TSV Type as call / Sum of TSV Registered)*100</t>
  </si>
  <si>
    <t>Percentage of successful TSV authentication via call</t>
  </si>
  <si>
    <t>Percentage of TSV successful authentication via SMS</t>
  </si>
  <si>
    <t>(Sum of  TSV Registered  where TSV Registered  as 'Yes' and TSV Type as  SMS / Sum of TSV Registered)*100</t>
  </si>
  <si>
    <t>Percentage of successful TSV authentication via SMS</t>
  </si>
  <si>
    <t>Authentication by Channel by method</t>
  </si>
  <si>
    <t>Count of User GUID  group by 'channel' and  'Auth method'</t>
  </si>
  <si>
    <t>User GUID, Channel , Auth Method</t>
  </si>
  <si>
    <t>Auth Method - String,  Channel - String</t>
  </si>
  <si>
    <t>Auth Method -  Pwd, PIN, SQSA, SSN, TSV Channel - SMS, Email, Call</t>
  </si>
  <si>
    <t>Authentication done through which channel and through which method</t>
  </si>
  <si>
    <t>Count of User GUID  where LastLoginDate is within past 12 months</t>
  </si>
  <si>
    <t>User GUID, Last Login Date</t>
  </si>
  <si>
    <t>User GUID - Varchar, Last Login Date - Date Time</t>
  </si>
  <si>
    <t>Number of users logged in past 12 months</t>
  </si>
  <si>
    <t>Login Recovery Success rate</t>
  </si>
  <si>
    <t>(Count([Successful Recovery Attempts])/ Count([Recovery Attempts])) *100</t>
  </si>
  <si>
    <t>Recovery Status, Recovery Attempts</t>
  </si>
  <si>
    <t>Recovery Status - Requested, InProgress, Completed , Failed</t>
  </si>
  <si>
    <t>TSV Authentication Volume</t>
  </si>
  <si>
    <t>Count of User GUID where TSV Registered = yes</t>
  </si>
  <si>
    <t># calls related to authentication</t>
  </si>
  <si>
    <t>Count of Authentication ID where channel type ='Call'</t>
  </si>
  <si>
    <t>Count of Authentication ID where channel type  as 'Call'</t>
  </si>
  <si>
    <t>Authentication ID - Varchar  Channel - String</t>
  </si>
  <si>
    <t>Channel - SMS, Email, Call</t>
  </si>
  <si>
    <t>Number of calls related to Authentication</t>
  </si>
  <si>
    <t>Average Time from Order to Install</t>
  </si>
  <si>
    <t>Order date, Install date (installation completion date)</t>
  </si>
  <si>
    <t>Average time taken from order to installation</t>
  </si>
  <si>
    <t>Average Time from order to register</t>
  </si>
  <si>
    <t>Order date, registration date</t>
  </si>
  <si>
    <t>Average time taken from order to registration</t>
  </si>
  <si>
    <t>Average Time from order to First Digital Contact</t>
  </si>
  <si>
    <t>AVG(DATEDIFF 'day', [order date],  [First Digital contact date])</t>
  </si>
  <si>
    <t>Order date, first digital contact date</t>
  </si>
  <si>
    <t>Average time from order to first digital contact</t>
  </si>
  <si>
    <t>Count  of User GUID where Onboarding email seen = True) / Count of user GUID)*100</t>
  </si>
  <si>
    <t>GUID, Onboarding email seen</t>
  </si>
  <si>
    <t>Onboarding email seen - String, GUID - Varchar</t>
  </si>
  <si>
    <t>Percentage of customers seeing an onboarding email</t>
  </si>
  <si>
    <t>(count of User GUID  where  LastLoginDate in past 3 months / COUNT of User GUID))*100</t>
  </si>
  <si>
    <t>Varchar, DateTime</t>
  </si>
  <si>
    <t>Percentage of customers logging in last 3 months</t>
  </si>
  <si>
    <t>Count of User GUID where App Downloaded  = True / Count of USer GUID *100</t>
  </si>
  <si>
    <t>GUID, App downloaded</t>
  </si>
  <si>
    <t>Varchar, String</t>
  </si>
  <si>
    <t>Percentage of customers downloading the app</t>
  </si>
  <si>
    <t>TSV Reset Volume and Success Rate</t>
  </si>
  <si>
    <t>Passwords, OTP</t>
  </si>
  <si>
    <t>Method used for authentication</t>
  </si>
  <si>
    <t>OTP Expiration</t>
  </si>
  <si>
    <t>Timestamp indicating when the OTP expires</t>
  </si>
  <si>
    <t>Timestamp of when the OTP was sent to the user</t>
  </si>
  <si>
    <t>Status of the OTP verification process</t>
  </si>
  <si>
    <t>Authentication ID, Customer ID, Auth Method, AuthAttemptDate - Same as above</t>
  </si>
  <si>
    <t>Timestamp of the authenticaton attempt</t>
  </si>
  <si>
    <t>Web, App [Digital]</t>
  </si>
  <si>
    <t>Indicates whether the authentication was performed via web or app</t>
  </si>
  <si>
    <t>Result if the authentication attempt</t>
  </si>
  <si>
    <t>Indicates whether the authentication was performed via IVR or retail</t>
  </si>
  <si>
    <t>AuthMethod</t>
  </si>
  <si>
    <t>OTP, Push Notification</t>
  </si>
  <si>
    <t>Identifier for the retail agent handling the authentication</t>
  </si>
  <si>
    <t>Location or Store where the retail authentication took place</t>
  </si>
  <si>
    <t>Unique identifier for each recovery record</t>
  </si>
  <si>
    <t xml:space="preserve"> method used for recovery</t>
  </si>
  <si>
    <t>Status of the recovery request</t>
  </si>
  <si>
    <t>Timestamp of when the recovery request was made</t>
  </si>
  <si>
    <t>Timestamp of when the recovery process was completed</t>
  </si>
  <si>
    <t>Email failure,phone failure</t>
  </si>
  <si>
    <t>Reason for failure, if the recovery was unsuccessful</t>
  </si>
  <si>
    <t>Unique Identifier for each authentication success record</t>
  </si>
  <si>
    <t>Indicates the channel used for authentication</t>
  </si>
  <si>
    <t>Result of the authentication attempt</t>
  </si>
  <si>
    <t>Authentication timeout - OTP Expiry</t>
  </si>
  <si>
    <t xml:space="preserve">Resend OTP </t>
  </si>
  <si>
    <t>Columns Required</t>
  </si>
  <si>
    <t>Contact Information</t>
  </si>
  <si>
    <t>Count of customers</t>
  </si>
  <si>
    <t>GUID2</t>
  </si>
  <si>
    <t xml:space="preserve"> Regd Customers %</t>
  </si>
  <si>
    <t>Reg_customers/ count(customers)</t>
  </si>
  <si>
    <t>Reg_customers, Total Customers</t>
  </si>
  <si>
    <t>Reg Customer</t>
  </si>
  <si>
    <t xml:space="preserve">Total GUID </t>
  </si>
  <si>
    <t>users / Profile</t>
  </si>
  <si>
    <t>Guid , Guid2</t>
  </si>
  <si>
    <t>GUID 2</t>
  </si>
  <si>
    <t>Accounts with Email</t>
  </si>
  <si>
    <t>Count of GUID where email is present</t>
  </si>
  <si>
    <t>GUID, Email Status (Has Email =True or False)</t>
  </si>
  <si>
    <t>Contact table</t>
  </si>
  <si>
    <t>Accounts with Verifed Email</t>
  </si>
  <si>
    <t>Count of GUID where email verification status  is verified</t>
  </si>
  <si>
    <t>GUID, Email verification status</t>
  </si>
  <si>
    <t>Accounts with Phone</t>
  </si>
  <si>
    <t>CountD of GUID where phone number is present</t>
  </si>
  <si>
    <t>GUID, Phone Status (Has Phone number = True or False)</t>
  </si>
  <si>
    <t>Accounts with verified phone</t>
  </si>
  <si>
    <t>CountD of GUID where phone verification status is verified</t>
  </si>
  <si>
    <t>GUID, Phone verification status</t>
  </si>
  <si>
    <t>Average age of accounts based on creation date</t>
  </si>
  <si>
    <t>GUID, Account creation date</t>
  </si>
  <si>
    <t>Check with Praveen ( age of contact - DoB)</t>
  </si>
  <si>
    <t>(Account Creation, First Login or First time user interacted with website)</t>
  </si>
  <si>
    <t>CountD([GUID ID] where [Onboarding email seen] = True) / CountD([GUID]))*100</t>
  </si>
  <si>
    <t>(last 30 days, 7 days)</t>
  </si>
  <si>
    <t>(CountD([GUID] where [App Downloaded] = True) / CountD([GUID])*100</t>
  </si>
  <si>
    <t>Activity (Volume and Success Rate)</t>
  </si>
  <si>
    <t>Authentication by channel by method (Pwd, SSN, SQSA,PIN)</t>
  </si>
  <si>
    <t>Count([GUID ID]) group by 'channel' and'Auth method'</t>
  </si>
  <si>
    <t>GUID, Channel, Auth Method</t>
  </si>
  <si>
    <t>countD([GUID]) where LastLoginDate &gt;= DATEADD('Month', -12, Today())</t>
  </si>
  <si>
    <t>Authentication Success Rate</t>
  </si>
  <si>
    <t>SUM(([Successful Authentication]) / Count([Auth Status])) *100</t>
  </si>
  <si>
    <t>Authentication Status, Auth Status</t>
  </si>
  <si>
    <t>TSV Enrollment Success Rate</t>
  </si>
  <si>
    <t>(sum(TSV Registered) whereTSV Registered='Yes' / sum(TSV Registered))*100</t>
  </si>
  <si>
    <t>TSV Reset Volume</t>
  </si>
  <si>
    <t>CountD(Recovery ID) where TSV Registered ='Yes'</t>
  </si>
  <si>
    <t>Recovery Id, TSV Registered</t>
  </si>
  <si>
    <t>Count(TSV Registered) where TSV Registered = yes</t>
  </si>
  <si>
    <t>Split by Channel and Method</t>
  </si>
  <si>
    <t>Group by Channel Type and Auth Method</t>
  </si>
  <si>
    <t xml:space="preserve">Channel Type, Auth Method </t>
  </si>
  <si>
    <t>countD(Authentication ID) where channel type ='Call'</t>
  </si>
  <si>
    <t>Authentication ID, Channel Type</t>
  </si>
  <si>
    <t>Metrics from Registration and Authentication - Initiatives and Metrics</t>
  </si>
  <si>
    <t>(Registered Customer/Total Customers)*100</t>
  </si>
  <si>
    <t>Registered Customers, Total Customers (Count of GUIDs)</t>
  </si>
  <si>
    <t>First 7</t>
  </si>
  <si>
    <t>Atleast One Contact Verified</t>
  </si>
  <si>
    <t>count of verification type</t>
  </si>
  <si>
    <t>verification type</t>
  </si>
  <si>
    <t>Both verified(email,phone)</t>
  </si>
  <si>
    <t>CountD of GUID where phone number &amp; email="Yes"</t>
  </si>
  <si>
    <t>GUID, Phone Status &amp; email status=true</t>
  </si>
  <si>
    <t>Authentication Success</t>
  </si>
  <si>
    <t>count of digital &amp; offline</t>
  </si>
  <si>
    <t>channel type</t>
  </si>
  <si>
    <t>count of channel type where channel type='Digital'</t>
  </si>
  <si>
    <t>Offline</t>
  </si>
  <si>
    <t>count of channel type where channel type='Offline'</t>
  </si>
  <si>
    <t>Recovery Success</t>
  </si>
  <si>
    <t>TSV Auth Success</t>
  </si>
  <si>
    <t>call success</t>
  </si>
  <si>
    <t>sms success</t>
  </si>
  <si>
    <t>Web Success</t>
  </si>
  <si>
    <t>count of registation type where registartion type='web'</t>
  </si>
  <si>
    <t>registration type</t>
  </si>
  <si>
    <t>app success</t>
  </si>
  <si>
    <t>count of registation type where registartion type='app'</t>
  </si>
  <si>
    <t>Authentication</t>
  </si>
  <si>
    <t>Unique Identifier for each authentication record</t>
  </si>
  <si>
    <t>True, False</t>
  </si>
  <si>
    <t>Indicates if the user ID can be edited by the user</t>
  </si>
  <si>
    <t>OTP Details</t>
  </si>
  <si>
    <t>OTP value generated for authentication</t>
  </si>
  <si>
    <t>Passwords</t>
  </si>
  <si>
    <t>The hashed version of the user's password</t>
  </si>
  <si>
    <t>Timestamp of when the password was last updated</t>
  </si>
  <si>
    <t>Timestamp of last successful authentication</t>
  </si>
  <si>
    <t>Authentication Success - Digital Channel</t>
  </si>
  <si>
    <t>Authentication Success - offline Channel</t>
  </si>
  <si>
    <t>Authentication ID, Customer ID, AuthAttemptDate - Same as above</t>
  </si>
  <si>
    <t>Recovery</t>
  </si>
  <si>
    <t>Integer</t>
  </si>
  <si>
    <t>phone number associated with the recovery request</t>
  </si>
  <si>
    <t xml:space="preserve">Email Address </t>
  </si>
  <si>
    <t xml:space="preserve"> email address associated with the recovery request</t>
  </si>
  <si>
    <t>Account Details</t>
  </si>
  <si>
    <t>Security Questions</t>
  </si>
  <si>
    <t xml:space="preserve"> security questions used</t>
  </si>
  <si>
    <t>Answer Status</t>
  </si>
  <si>
    <t>Correct, Incorrect</t>
  </si>
  <si>
    <t xml:space="preserve">TSV Auth Success </t>
  </si>
  <si>
    <t>household_member_guid (User_guid)</t>
  </si>
  <si>
    <t>Acc Number</t>
  </si>
  <si>
    <t>Acc Guid</t>
  </si>
  <si>
    <t>Site_ID</t>
  </si>
  <si>
    <t>Market (US cities)</t>
  </si>
  <si>
    <t>res_comm_ind (Business Type)</t>
  </si>
  <si>
    <t>dwelling_type_desc</t>
  </si>
  <si>
    <t>prim_customer_flag(Is_Primary)</t>
  </si>
  <si>
    <t xml:space="preserve">Email Flag </t>
  </si>
  <si>
    <t>Phone Flag</t>
  </si>
  <si>
    <t>Email verified flag</t>
  </si>
  <si>
    <t>Phone Verified flag</t>
  </si>
  <si>
    <t>Email verified date</t>
  </si>
  <si>
    <t>Phone verified date</t>
  </si>
  <si>
    <t>Email opt out date</t>
  </si>
  <si>
    <t>Phone opt out date</t>
  </si>
  <si>
    <t>Sub Channel</t>
  </si>
  <si>
    <t>data_flag</t>
  </si>
  <si>
    <t>cable_flag</t>
  </si>
  <si>
    <t>phone_flag</t>
  </si>
  <si>
    <t>homelife_flag</t>
  </si>
  <si>
    <t>wireless_flag</t>
  </si>
  <si>
    <t>pano_flag</t>
  </si>
  <si>
    <t>pano_device</t>
  </si>
  <si>
    <t>easy_pay_flag</t>
  </si>
  <si>
    <t>donot_call_flag</t>
  </si>
  <si>
    <t>donot_mail_flag</t>
  </si>
  <si>
    <t>donot_market_flag</t>
  </si>
  <si>
    <t>Profile_Completion_Flag</t>
  </si>
  <si>
    <t>TSV Enrollment Status (TSV status)</t>
  </si>
  <si>
    <t>TSV Call Flag(TSV Phone)</t>
  </si>
  <si>
    <t>Registration Month</t>
  </si>
  <si>
    <t>RegistrationYear</t>
  </si>
  <si>
    <t>account_guid</t>
  </si>
  <si>
    <t>User_guid</t>
  </si>
  <si>
    <t>Quantity</t>
  </si>
  <si>
    <t>Helper Column</t>
  </si>
  <si>
    <t>Site_id</t>
  </si>
  <si>
    <t>Inception_date</t>
  </si>
  <si>
    <t>demographic info</t>
  </si>
  <si>
    <t>Registration traffic source detail</t>
  </si>
  <si>
    <t>Authorized, Secondary+ (User permission)</t>
  </si>
  <si>
    <t>Prefered contact method</t>
  </si>
  <si>
    <t>Sale Acquisition Channel (TBD)</t>
  </si>
  <si>
    <t>Total Accounts</t>
  </si>
  <si>
    <t>Count of Acc Guid</t>
  </si>
  <si>
    <t>Total User guid</t>
  </si>
  <si>
    <t>Total Account Guid</t>
  </si>
  <si>
    <t>Registered Accounts</t>
  </si>
  <si>
    <t>Registered Users</t>
  </si>
  <si>
    <t>Registered Accoun</t>
  </si>
  <si>
    <t>2024 Total</t>
  </si>
  <si>
    <t>Grand Total</t>
  </si>
  <si>
    <t>Agent ID</t>
  </si>
  <si>
    <t>Retail location</t>
  </si>
  <si>
    <t>cox_segment</t>
  </si>
  <si>
    <t>Channel type</t>
  </si>
  <si>
    <t>Authentication Attempt (Authentication ID)</t>
  </si>
  <si>
    <t>Auth Method (Passwords, OTP, SSN, SQSA)</t>
  </si>
  <si>
    <t>Authentication Result (Auth Status - Successful, Failed, Pending)</t>
  </si>
  <si>
    <t>Authentication date (Auth attempt date)</t>
  </si>
  <si>
    <t>AuthenticationTime Limit</t>
  </si>
  <si>
    <t>Auth Success ID</t>
  </si>
  <si>
    <t>Authentication Error</t>
  </si>
  <si>
    <t xml:space="preserve">Authentication Host </t>
  </si>
  <si>
    <t xml:space="preserve">Authentication Channel </t>
  </si>
  <si>
    <t>Both Verified</t>
  </si>
  <si>
    <t>Editable user ID</t>
  </si>
  <si>
    <t>OTP Sent date</t>
  </si>
  <si>
    <t>OTP verification status</t>
  </si>
  <si>
    <t>Password hash</t>
  </si>
  <si>
    <t>password last updated</t>
  </si>
  <si>
    <t>Recovery Request Date</t>
  </si>
  <si>
    <t>Recovery Completion Date</t>
  </si>
  <si>
    <t>Email Recovery Type</t>
  </si>
  <si>
    <t>Phone Recovery Type</t>
  </si>
  <si>
    <t>Is security_question</t>
  </si>
  <si>
    <t>last successful login date</t>
  </si>
  <si>
    <t>Last Contacted date(IVR,Call Center)</t>
  </si>
  <si>
    <t>date_time_dt (Last contacted date - cox app)</t>
  </si>
  <si>
    <t>Last logged in date -okta</t>
  </si>
  <si>
    <t>Last logged in date - cox.com</t>
  </si>
  <si>
    <t>Last logged in date - cox App</t>
  </si>
  <si>
    <t>Last logged in OS - Cox app</t>
  </si>
  <si>
    <t>Last password change date</t>
  </si>
  <si>
    <t>Engagement Status</t>
  </si>
  <si>
    <t>Phoenix</t>
  </si>
  <si>
    <t>SSN</t>
  </si>
  <si>
    <t>2 minutes</t>
  </si>
  <si>
    <t>Resi</t>
  </si>
  <si>
    <t>Not Verified</t>
  </si>
  <si>
    <t>015y2571nat7</t>
  </si>
  <si>
    <t>Verification code Invalid</t>
  </si>
  <si>
    <t>Passive</t>
  </si>
  <si>
    <t>31 Seconds</t>
  </si>
  <si>
    <t>Webmail</t>
  </si>
  <si>
    <t>859e5094jnf8</t>
  </si>
  <si>
    <t>s0r7d6c4</t>
  </si>
  <si>
    <t>PIN</t>
  </si>
  <si>
    <t>Failed</t>
  </si>
  <si>
    <t>1 minutes</t>
  </si>
  <si>
    <t>141g5537ext6</t>
  </si>
  <si>
    <t>REC_Tkn_46207l7</t>
  </si>
  <si>
    <t>Network Issue</t>
  </si>
  <si>
    <t>San Franciso</t>
  </si>
  <si>
    <t>Retail</t>
  </si>
  <si>
    <t>v8z5w9m3</t>
  </si>
  <si>
    <t>40 Seconds</t>
  </si>
  <si>
    <t>CB</t>
  </si>
  <si>
    <t>Expired</t>
  </si>
  <si>
    <t>348g1112oxy3</t>
  </si>
  <si>
    <t>REC_Tkn_09692r0</t>
  </si>
  <si>
    <t>Dormant</t>
  </si>
  <si>
    <t>h3q1q0m5</t>
  </si>
  <si>
    <t>Pending</t>
  </si>
  <si>
    <t>653z6225rnu2</t>
  </si>
  <si>
    <t>REC_Tkn_89022f2</t>
  </si>
  <si>
    <t>Account Locked</t>
  </si>
  <si>
    <t>x4u6r2n4</t>
  </si>
  <si>
    <t>5 minutes</t>
  </si>
  <si>
    <t>446h8830ejp3</t>
  </si>
  <si>
    <t>REC_Tkn_67907e1</t>
  </si>
  <si>
    <t>x3m9k7v0</t>
  </si>
  <si>
    <t>35 Seconds</t>
  </si>
  <si>
    <t>709s2219itz9</t>
  </si>
  <si>
    <t>REC_Tkn_60794w9</t>
  </si>
  <si>
    <t>Incorrect Password</t>
  </si>
  <si>
    <t>150e5406rcp5</t>
  </si>
  <si>
    <t>v6y2m7u0</t>
  </si>
  <si>
    <t>TSV</t>
  </si>
  <si>
    <t>217a8209ufd8</t>
  </si>
  <si>
    <t>REC_Tkn_41804k6</t>
  </si>
  <si>
    <t>Boston</t>
  </si>
  <si>
    <t>124k5738lyt4</t>
  </si>
  <si>
    <t>d2w9z7z2</t>
  </si>
  <si>
    <t>282c9855gwz3</t>
  </si>
  <si>
    <t>REC_Tkn_88882d1</t>
  </si>
  <si>
    <t>253n4292gnk0</t>
  </si>
  <si>
    <t>o9v5h9l7</t>
  </si>
  <si>
    <t>58 Seconds</t>
  </si>
  <si>
    <t>402v6057fnj2</t>
  </si>
  <si>
    <t>REC_Tkn_47013g2</t>
  </si>
  <si>
    <t>a9e8d3t0</t>
  </si>
  <si>
    <t>683s5488sfw2</t>
  </si>
  <si>
    <t>REC_Tkn_41181b9</t>
  </si>
  <si>
    <t>4 minutes</t>
  </si>
  <si>
    <t>489k3191yid6</t>
  </si>
  <si>
    <t>s4n5x7j1</t>
  </si>
  <si>
    <t>148j0732zke9</t>
  </si>
  <si>
    <t>REC_Tkn_88948k4</t>
  </si>
  <si>
    <t>f3n2t5d0</t>
  </si>
  <si>
    <t>333u3335cum9</t>
  </si>
  <si>
    <t>REC_Tkn_86506j0</t>
  </si>
  <si>
    <t>SQSA</t>
  </si>
  <si>
    <t>3 minutes</t>
  </si>
  <si>
    <t>585n5618exy8</t>
  </si>
  <si>
    <t>786c1547yue0</t>
  </si>
  <si>
    <t>w9a8e3k0</t>
  </si>
  <si>
    <t>777m3123afx3</t>
  </si>
  <si>
    <t>REC_Tkn_97251z6</t>
  </si>
  <si>
    <t>x6x5p1n0</t>
  </si>
  <si>
    <t>282e3468aei4</t>
  </si>
  <si>
    <t>REC_Tkn_55338h4</t>
  </si>
  <si>
    <t>Requested</t>
  </si>
  <si>
    <t>k6u3b7d3</t>
  </si>
  <si>
    <t>786x7217ylo4</t>
  </si>
  <si>
    <t>REC_Tkn_04761r9</t>
  </si>
  <si>
    <t>w7z3z5o8</t>
  </si>
  <si>
    <t>705o5823gtq5</t>
  </si>
  <si>
    <t>REC_Tkn_50275o1</t>
  </si>
  <si>
    <t>n8l2e9y9</t>
  </si>
  <si>
    <t>767r7051zxs2</t>
  </si>
  <si>
    <t>REC_Tkn_62478k5</t>
  </si>
  <si>
    <t>b0m1y0r8</t>
  </si>
  <si>
    <t>590v0191ydo0</t>
  </si>
  <si>
    <t>REC_Tkn_39726i5</t>
  </si>
  <si>
    <t>q2h0p0b7</t>
  </si>
  <si>
    <t>33 Seconds</t>
  </si>
  <si>
    <t>743e6780yey8</t>
  </si>
  <si>
    <t>REC_Tkn_76681w7</t>
  </si>
  <si>
    <t>g5s6w1y1</t>
  </si>
  <si>
    <t>50 Seconds</t>
  </si>
  <si>
    <t>317o0811bii4</t>
  </si>
  <si>
    <t>REC_Tkn_38420i3</t>
  </si>
  <si>
    <t>l2s0z5f3</t>
  </si>
  <si>
    <t>806g2264urq1</t>
  </si>
  <si>
    <t>REC_Tkn_74384c8</t>
  </si>
  <si>
    <t>h2e5p4u4</t>
  </si>
  <si>
    <t>219y4537fid5</t>
  </si>
  <si>
    <t>REC_Tkn_64598t0</t>
  </si>
  <si>
    <t>f5c7u8z3</t>
  </si>
  <si>
    <t>32 Seconds</t>
  </si>
  <si>
    <t>758c0054sha0</t>
  </si>
  <si>
    <t>REC_Tkn_65578u9</t>
  </si>
  <si>
    <t>s9d0b4s4</t>
  </si>
  <si>
    <t>613f8751sfk2</t>
  </si>
  <si>
    <t>REC_Tkn_59335r9</t>
  </si>
  <si>
    <t>i9n8a4r8</t>
  </si>
  <si>
    <t>593o2225ltq8</t>
  </si>
  <si>
    <t>REC_Tkn_12861d0</t>
  </si>
  <si>
    <t>u0u0w9x8</t>
  </si>
  <si>
    <t>092l6993ibz5</t>
  </si>
  <si>
    <t>REC_Tkn_40350j5</t>
  </si>
  <si>
    <t>l7z6x8s5</t>
  </si>
  <si>
    <t>965e0204dgc5</t>
  </si>
  <si>
    <t>REC_Tkn_09281y1</t>
  </si>
  <si>
    <t>f5c0a1e7</t>
  </si>
  <si>
    <t>39 Seconds</t>
  </si>
  <si>
    <t>171a8195xdr6</t>
  </si>
  <si>
    <t>REC_Tkn_43920x7</t>
  </si>
  <si>
    <t>g9m8o0v3</t>
  </si>
  <si>
    <t>099e0520dcc3</t>
  </si>
  <si>
    <t>REC_Tkn_72091d5</t>
  </si>
  <si>
    <t>k7s9d3p2</t>
  </si>
  <si>
    <t>705l2429sle7</t>
  </si>
  <si>
    <t>REC_Tkn_68504z2</t>
  </si>
  <si>
    <t>r3b5u1p4</t>
  </si>
  <si>
    <t>932n8586lxl4</t>
  </si>
  <si>
    <t>REC_Tkn_89569p1</t>
  </si>
  <si>
    <t>t9v1u4u6</t>
  </si>
  <si>
    <t>735s0582ngs7</t>
  </si>
  <si>
    <t>REC_Tkn_01440d9</t>
  </si>
  <si>
    <t>t4k4y5s0</t>
  </si>
  <si>
    <t>53 Seconds</t>
  </si>
  <si>
    <t>033z2619cpk8</t>
  </si>
  <si>
    <t>REC_Tkn_51596j8</t>
  </si>
  <si>
    <t>n3w2x6g8</t>
  </si>
  <si>
    <t>934u5032dxb8</t>
  </si>
  <si>
    <t>REC_Tkn_44072y1</t>
  </si>
  <si>
    <t>i4l5s3k5</t>
  </si>
  <si>
    <t>066y3692vgm8</t>
  </si>
  <si>
    <t>REC_Tkn_49582n0</t>
  </si>
  <si>
    <t>z2r4h5y9</t>
  </si>
  <si>
    <t>661q1238mrq8</t>
  </si>
  <si>
    <t>REC_Tkn_14980l9</t>
  </si>
  <si>
    <t>s8r2h1t1</t>
  </si>
  <si>
    <t>57 Seconds</t>
  </si>
  <si>
    <t>598t0679nfy3</t>
  </si>
  <si>
    <t>REC_Tkn_73187u8</t>
  </si>
  <si>
    <t>a7u2v3m9</t>
  </si>
  <si>
    <t>995b2517wus4</t>
  </si>
  <si>
    <t>REC_Tkn_01595p9</t>
  </si>
  <si>
    <t>f8u7x0f1</t>
  </si>
  <si>
    <t>409g8504kwq2</t>
  </si>
  <si>
    <t>REC_Tkn_23263h8</t>
  </si>
  <si>
    <t>l6p7d8b8</t>
  </si>
  <si>
    <t>866h3134gdk8</t>
  </si>
  <si>
    <t>REC_Tkn_76123r6</t>
  </si>
  <si>
    <t>l4h1v6g1</t>
  </si>
  <si>
    <t>738r0279rqi1</t>
  </si>
  <si>
    <t>REC_Tkn_89599k1</t>
  </si>
  <si>
    <t>y9y4c9x4</t>
  </si>
  <si>
    <t>321y8848gyt8</t>
  </si>
  <si>
    <t>REC_Tkn_26149c3</t>
  </si>
  <si>
    <t>p1f6l7o2</t>
  </si>
  <si>
    <t>493d0102nme9</t>
  </si>
  <si>
    <t>REC_Tkn_91100i4</t>
  </si>
  <si>
    <t>d7e7u7f1</t>
  </si>
  <si>
    <t>543r7065ixw0</t>
  </si>
  <si>
    <t>REC_Tkn_31680a2</t>
  </si>
  <si>
    <t>c7p2i3g0</t>
  </si>
  <si>
    <t>729g6799qup3</t>
  </si>
  <si>
    <t>REC_Tkn_02864q2</t>
  </si>
  <si>
    <t>q5g8c7n8</t>
  </si>
  <si>
    <t>514i4835sdv2</t>
  </si>
  <si>
    <t>REC_Tkn_96500k9</t>
  </si>
  <si>
    <t>k1z0h1s0</t>
  </si>
  <si>
    <t>60 Seconds</t>
  </si>
  <si>
    <t>077g7535nhe7</t>
  </si>
  <si>
    <t>REC_Tkn_54173t3</t>
  </si>
  <si>
    <t>664g7755dkj6</t>
  </si>
  <si>
    <t>p8h7z2c1</t>
  </si>
  <si>
    <t>058q4095tgh9</t>
  </si>
  <si>
    <t>REC_Tkn_32344l5</t>
  </si>
  <si>
    <t>e8l1i0o7</t>
  </si>
  <si>
    <t>59 Seconds</t>
  </si>
  <si>
    <t>888x7266gbz7</t>
  </si>
  <si>
    <t>REC_Tkn_64963h3</t>
  </si>
  <si>
    <t>n8d6m6z5</t>
  </si>
  <si>
    <t>522l6306iuv5</t>
  </si>
  <si>
    <t>REC_Tkn_29869o8</t>
  </si>
  <si>
    <t>u7y0q0f7</t>
  </si>
  <si>
    <t>487r2726qqz5</t>
  </si>
  <si>
    <t>REC_Tkn_70509h5</t>
  </si>
  <si>
    <t>m6u8w2i0</t>
  </si>
  <si>
    <t>703p1563jpb4</t>
  </si>
  <si>
    <t>REC_Tkn_36678s1</t>
  </si>
  <si>
    <t>t2t5d7o2</t>
  </si>
  <si>
    <t>647h4105oob4</t>
  </si>
  <si>
    <t>REC_Tkn_87681z7</t>
  </si>
  <si>
    <t>916m0900muu7</t>
  </si>
  <si>
    <t>n6y7p4b7</t>
  </si>
  <si>
    <t>633q6259mpn4</t>
  </si>
  <si>
    <t>REC_Tkn_75603x3</t>
  </si>
  <si>
    <t>a8t8g2m0</t>
  </si>
  <si>
    <t>939z1877vtq5</t>
  </si>
  <si>
    <t>REC_Tkn_40826m0</t>
  </si>
  <si>
    <t>l4i4m4p2</t>
  </si>
  <si>
    <t>738r5655bav3</t>
  </si>
  <si>
    <t>REC_Tkn_15902h3</t>
  </si>
  <si>
    <t>o6m7s2z7</t>
  </si>
  <si>
    <t>288x8938eoy8</t>
  </si>
  <si>
    <t>REC_Tkn_24699t3</t>
  </si>
  <si>
    <t>m7a3h1l2</t>
  </si>
  <si>
    <t>45 Seconds</t>
  </si>
  <si>
    <t>085o1807qlm5</t>
  </si>
  <si>
    <t>REC_Tkn_08587b8</t>
  </si>
  <si>
    <t>j7x6p9j7</t>
  </si>
  <si>
    <t>500v3819hna9</t>
  </si>
  <si>
    <t>REC_Tkn_27063n3</t>
  </si>
  <si>
    <t>118w0673dnu5</t>
  </si>
  <si>
    <t>949m8266fla0</t>
  </si>
  <si>
    <t>j1g6d4g6</t>
  </si>
  <si>
    <t>48 Seconds</t>
  </si>
  <si>
    <t>214m6428tfl3</t>
  </si>
  <si>
    <t>REC_Tkn_25869u2</t>
  </si>
  <si>
    <t>787t9487tyw7</t>
  </si>
  <si>
    <t>134q9913zof3</t>
  </si>
  <si>
    <t>l4g7j2q8</t>
  </si>
  <si>
    <t>937b5505hkp9</t>
  </si>
  <si>
    <t>REC_Tkn_45539y0</t>
  </si>
  <si>
    <t>y2y3q3p6</t>
  </si>
  <si>
    <t>808t6426ujl1</t>
  </si>
  <si>
    <t>REC_Tkn_23047g7</t>
  </si>
  <si>
    <t>a3w4d0y3</t>
  </si>
  <si>
    <t>523w3247yvd4</t>
  </si>
  <si>
    <t>REC_Tkn_29382r8</t>
  </si>
  <si>
    <t>j7y3d2k2</t>
  </si>
  <si>
    <t>44 Seconds</t>
  </si>
  <si>
    <t>779a9917qtb4</t>
  </si>
  <si>
    <t>REC_Tkn_32695g8</t>
  </si>
  <si>
    <t>c2n0k0x5</t>
  </si>
  <si>
    <t>647l8452uke5</t>
  </si>
  <si>
    <t>REC_Tkn_32943s4</t>
  </si>
  <si>
    <t>p4s3k4f0</t>
  </si>
  <si>
    <t>777m2268gyl6</t>
  </si>
  <si>
    <t>REC_Tkn_82138h5</t>
  </si>
  <si>
    <t>r0q1d2a4</t>
  </si>
  <si>
    <t>560t5314jov8</t>
  </si>
  <si>
    <t>REC_Tkn_32512u6</t>
  </si>
  <si>
    <t>c2l7i7d3</t>
  </si>
  <si>
    <t>256h0463lur9</t>
  </si>
  <si>
    <t>REC_Tkn_92260q2</t>
  </si>
  <si>
    <t>r5i3y7q5</t>
  </si>
  <si>
    <t>584k3298gfw6</t>
  </si>
  <si>
    <t>REC_Tkn_36748h7</t>
  </si>
  <si>
    <t>z0g0u2b7</t>
  </si>
  <si>
    <t>245u7043hty7</t>
  </si>
  <si>
    <t>REC_Tkn_28722j9</t>
  </si>
  <si>
    <t>k8r2u7e8</t>
  </si>
  <si>
    <t>791z2363yrk9</t>
  </si>
  <si>
    <t>REC_Tkn_82823j8</t>
  </si>
  <si>
    <t>r5r4c9b4</t>
  </si>
  <si>
    <t>807s4918ixn1</t>
  </si>
  <si>
    <t>REC_Tkn_13545l1</t>
  </si>
  <si>
    <t>m9w4c6o6</t>
  </si>
  <si>
    <t>385e3188dzd5</t>
  </si>
  <si>
    <t>REC_Tkn_69417d0</t>
  </si>
  <si>
    <t>n6m4w0u3</t>
  </si>
  <si>
    <t>600x5829lzn6</t>
  </si>
  <si>
    <t>REC_Tkn_12962i7</t>
  </si>
  <si>
    <t>o8h6v0z8</t>
  </si>
  <si>
    <t>352g8268fwm6</t>
  </si>
  <si>
    <t>REC_Tkn_35446h6</t>
  </si>
  <si>
    <t>v5t3k4o4</t>
  </si>
  <si>
    <t>866i6585qiu1</t>
  </si>
  <si>
    <t>REC_Tkn_16330i0</t>
  </si>
  <si>
    <t>d4y2b0k1</t>
  </si>
  <si>
    <t>775z9617tsz6</t>
  </si>
  <si>
    <t>REC_Tkn_75108f3</t>
  </si>
  <si>
    <t>r1q4n6c2</t>
  </si>
  <si>
    <t>702k9542dhl9</t>
  </si>
  <si>
    <t>REC_Tkn_95616y6</t>
  </si>
  <si>
    <t>y6o2e5u6</t>
  </si>
  <si>
    <t>903d6369ixl5</t>
  </si>
  <si>
    <t>REC_Tkn_01411u3</t>
  </si>
  <si>
    <t>a2b6g3y3</t>
  </si>
  <si>
    <t>209h8031udw5</t>
  </si>
  <si>
    <t>REC_Tkn_13888y9</t>
  </si>
  <si>
    <t>s1m2r4s1</t>
  </si>
  <si>
    <t>458u4721oug4</t>
  </si>
  <si>
    <t>REC_Tkn_09667k8</t>
  </si>
  <si>
    <t>f5z2h7z8</t>
  </si>
  <si>
    <t>336c3811occ6</t>
  </si>
  <si>
    <t>REC_Tkn_59680n8</t>
  </si>
  <si>
    <t>s7m8r6m7</t>
  </si>
  <si>
    <t>346h4637hqu8</t>
  </si>
  <si>
    <t>REC_Tkn_97348a3</t>
  </si>
  <si>
    <t>a1q1o6i6</t>
  </si>
  <si>
    <t>863p1468acl6</t>
  </si>
  <si>
    <t>REC_Tkn_91471y8</t>
  </si>
  <si>
    <t>d9g5e4u6</t>
  </si>
  <si>
    <t>200w4662fhe2</t>
  </si>
  <si>
    <t>REC_Tkn_15925e8</t>
  </si>
  <si>
    <t>m4h1y4y1</t>
  </si>
  <si>
    <t>411p2848wxe0</t>
  </si>
  <si>
    <t>REC_Tkn_42119w8</t>
  </si>
  <si>
    <t>285a5056mki3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</si>
</sst>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F400]h:mm:ss\ AM/PM"/>
  </numFmts>
  <fonts count="4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1"/>
      <color rgb="FF0C0D0E"/>
      <name val="Calibri"/>
      <family val="2"/>
      <scheme val="minor"/>
    </font>
    <font>
      <sz val="11"/>
      <color rgb="FF202020"/>
      <name val="Calibri"/>
      <family val="2"/>
      <scheme val="minor"/>
    </font>
    <font>
      <sz val="11"/>
      <color theme="1"/>
      <name val="Aptos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8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b/>
      <sz val="11"/>
      <color rgb="FF000000"/>
      <name val="Calibri"/>
      <charset val="1"/>
    </font>
    <font>
      <sz val="11"/>
      <color rgb="FF242424"/>
      <name val="Aptos Narrow"/>
      <charset val="1"/>
    </font>
    <font>
      <sz val="11"/>
      <color theme="2" tint="-0.74999237037263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rgb="FF00FF99"/>
      <name val="Calibri"/>
      <family val="2"/>
      <scheme val="minor"/>
    </font>
    <font>
      <b/>
      <sz val="20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444444"/>
      <name val="Aptos Narrow"/>
      <charset val="1"/>
    </font>
    <font>
      <sz val="11"/>
      <color rgb="FFFF0000"/>
      <name val="Calibri"/>
      <scheme val="minor"/>
    </font>
    <font>
      <sz val="11"/>
      <color rgb="FF000000"/>
      <name val="Calibri"/>
      <charset val="1"/>
    </font>
    <font>
      <sz val="11"/>
      <color rgb="FF000000"/>
      <name val="Calibri"/>
      <scheme val="minor"/>
    </font>
    <font>
      <b/>
      <sz val="11"/>
      <color rgb="FF0C0D0E"/>
      <name val="Calibri"/>
      <family val="2"/>
      <scheme val="minor"/>
    </font>
    <font>
      <b/>
      <sz val="12"/>
      <color theme="1"/>
      <name val="Calibri"/>
      <scheme val="minor"/>
    </font>
    <font>
      <sz val="12"/>
      <color theme="1"/>
      <name val="Calibri"/>
      <scheme val="minor"/>
    </font>
    <font>
      <sz val="12"/>
      <color rgb="FF16191F"/>
      <name val="Calibri"/>
      <scheme val="minor"/>
    </font>
    <font>
      <sz val="11"/>
      <color rgb="FF3A3838"/>
      <name val="Calibri"/>
      <charset val="1"/>
    </font>
    <font>
      <sz val="12"/>
      <color theme="1"/>
      <name val="Times New Roman"/>
      <charset val="1"/>
    </font>
    <font>
      <sz val="12"/>
      <color theme="1"/>
      <name val="WordVisi_MSFontService"/>
      <charset val="1"/>
    </font>
    <font>
      <b/>
      <sz val="11"/>
      <color rgb="FF242424"/>
      <name val="Aptos Narrow"/>
      <charset val="1"/>
    </font>
    <font>
      <sz val="11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  <font>
      <sz val="11"/>
      <color rgb="FF444444"/>
      <name val="Calibri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theme="1"/>
      <name val="Arial"/>
    </font>
    <font>
      <b/>
      <sz val="16"/>
      <color rgb="FF000000"/>
      <name val="Calibri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AF2D0"/>
        <bgColor rgb="FF000000"/>
      </patternFill>
    </fill>
    <fill>
      <patternFill patternType="solid">
        <fgColor rgb="FFF5C6AB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2CEEF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</fills>
  <borders count="9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1"/>
      </right>
      <top style="thin">
        <color theme="1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0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/>
      <top style="medium">
        <color indexed="64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/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/>
      <diagonal/>
    </border>
    <border>
      <left style="thin">
        <color theme="0"/>
      </left>
      <right style="medium">
        <color indexed="64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medium">
        <color indexed="64"/>
      </right>
      <top/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05">
    <xf numFmtId="0" fontId="0" fillId="0" borderId="0" xfId="0"/>
    <xf numFmtId="0" fontId="1" fillId="0" borderId="0" xfId="0" applyFont="1"/>
    <xf numFmtId="0" fontId="0" fillId="3" borderId="0" xfId="0" applyFill="1"/>
    <xf numFmtId="0" fontId="0" fillId="0" borderId="0" xfId="0" applyAlignment="1">
      <alignment horizontal="center"/>
    </xf>
    <xf numFmtId="0" fontId="0" fillId="0" borderId="5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/>
    <xf numFmtId="0" fontId="0" fillId="0" borderId="10" xfId="0" applyBorder="1" applyAlignment="1">
      <alignment horizontal="center"/>
    </xf>
    <xf numFmtId="0" fontId="0" fillId="0" borderId="10" xfId="0" applyBorder="1"/>
    <xf numFmtId="0" fontId="1" fillId="0" borderId="7" xfId="0" applyFont="1" applyBorder="1"/>
    <xf numFmtId="0" fontId="0" fillId="0" borderId="5" xfId="0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13" xfId="0" applyBorder="1"/>
    <xf numFmtId="0" fontId="0" fillId="0" borderId="14" xfId="0" applyBorder="1" applyAlignment="1">
      <alignment horizontal="center" vertical="center"/>
    </xf>
    <xf numFmtId="0" fontId="0" fillId="0" borderId="14" xfId="0" applyBorder="1"/>
    <xf numFmtId="0" fontId="4" fillId="0" borderId="7" xfId="0" applyFont="1" applyBorder="1" applyAlignment="1">
      <alignment horizontal="center" wrapText="1"/>
    </xf>
    <xf numFmtId="0" fontId="1" fillId="0" borderId="7" xfId="0" applyFont="1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1" fillId="0" borderId="20" xfId="0" applyFont="1" applyBorder="1" applyAlignment="1">
      <alignment vertical="center"/>
    </xf>
    <xf numFmtId="0" fontId="0" fillId="0" borderId="20" xfId="0" applyBorder="1"/>
    <xf numFmtId="0" fontId="1" fillId="0" borderId="13" xfId="0" applyFont="1" applyBorder="1"/>
    <xf numFmtId="0" fontId="6" fillId="0" borderId="0" xfId="0" applyFont="1"/>
    <xf numFmtId="0" fontId="7" fillId="0" borderId="0" xfId="0" applyFont="1" applyAlignment="1">
      <alignment horizontal="left" vertical="center"/>
    </xf>
    <xf numFmtId="0" fontId="8" fillId="0" borderId="0" xfId="0" applyFont="1"/>
    <xf numFmtId="0" fontId="9" fillId="0" borderId="0" xfId="0" applyFont="1"/>
    <xf numFmtId="0" fontId="10" fillId="0" borderId="0" xfId="1"/>
    <xf numFmtId="0" fontId="11" fillId="0" borderId="0" xfId="0" applyFont="1"/>
    <xf numFmtId="0" fontId="5" fillId="0" borderId="0" xfId="0" applyFont="1"/>
    <xf numFmtId="0" fontId="3" fillId="0" borderId="0" xfId="0" applyFont="1" applyAlignment="1">
      <alignment horizontal="center" vertical="center"/>
    </xf>
    <xf numFmtId="0" fontId="0" fillId="0" borderId="1" xfId="0" applyBorder="1"/>
    <xf numFmtId="0" fontId="0" fillId="9" borderId="1" xfId="0" applyFill="1" applyBorder="1"/>
    <xf numFmtId="0" fontId="0" fillId="0" borderId="31" xfId="0" applyBorder="1"/>
    <xf numFmtId="0" fontId="0" fillId="0" borderId="33" xfId="0" applyBorder="1"/>
    <xf numFmtId="0" fontId="0" fillId="9" borderId="33" xfId="0" applyFill="1" applyBorder="1"/>
    <xf numFmtId="0" fontId="0" fillId="0" borderId="34" xfId="0" applyBorder="1"/>
    <xf numFmtId="0" fontId="0" fillId="0" borderId="28" xfId="0" applyBorder="1"/>
    <xf numFmtId="0" fontId="0" fillId="0" borderId="29" xfId="0" applyBorder="1"/>
    <xf numFmtId="0" fontId="0" fillId="9" borderId="34" xfId="0" applyFill="1" applyBorder="1"/>
    <xf numFmtId="16" fontId="1" fillId="11" borderId="28" xfId="0" applyNumberFormat="1" applyFont="1" applyFill="1" applyBorder="1"/>
    <xf numFmtId="16" fontId="1" fillId="11" borderId="29" xfId="0" applyNumberFormat="1" applyFont="1" applyFill="1" applyBorder="1"/>
    <xf numFmtId="0" fontId="0" fillId="0" borderId="37" xfId="0" applyBorder="1"/>
    <xf numFmtId="0" fontId="1" fillId="0" borderId="38" xfId="0" applyFont="1" applyBorder="1"/>
    <xf numFmtId="0" fontId="0" fillId="0" borderId="39" xfId="0" applyBorder="1" applyAlignment="1">
      <alignment horizontal="center"/>
    </xf>
    <xf numFmtId="0" fontId="0" fillId="0" borderId="41" xfId="0" applyBorder="1"/>
    <xf numFmtId="0" fontId="0" fillId="0" borderId="38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9" xfId="0" applyBorder="1"/>
    <xf numFmtId="0" fontId="0" fillId="0" borderId="50" xfId="0" applyBorder="1"/>
    <xf numFmtId="0" fontId="1" fillId="0" borderId="51" xfId="0" applyFont="1" applyBorder="1"/>
    <xf numFmtId="0" fontId="0" fillId="0" borderId="52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51" xfId="0" applyBorder="1"/>
    <xf numFmtId="0" fontId="0" fillId="0" borderId="53" xfId="0" applyBorder="1"/>
    <xf numFmtId="0" fontId="0" fillId="0" borderId="54" xfId="0" applyBorder="1"/>
    <xf numFmtId="0" fontId="1" fillId="9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wrapText="1"/>
    </xf>
    <xf numFmtId="0" fontId="1" fillId="9" borderId="1" xfId="0" applyFont="1" applyFill="1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3" fillId="6" borderId="0" xfId="0" applyFont="1" applyFill="1" applyAlignment="1">
      <alignment horizontal="center" vertical="center"/>
    </xf>
    <xf numFmtId="0" fontId="14" fillId="6" borderId="0" xfId="0" applyFont="1" applyFill="1" applyAlignment="1">
      <alignment wrapText="1"/>
    </xf>
    <xf numFmtId="0" fontId="14" fillId="6" borderId="0" xfId="0" applyFont="1" applyFill="1"/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0" fillId="3" borderId="0" xfId="0" applyFill="1" applyAlignment="1">
      <alignment wrapText="1"/>
    </xf>
    <xf numFmtId="0" fontId="1" fillId="12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wrapText="1"/>
    </xf>
    <xf numFmtId="0" fontId="1" fillId="12" borderId="1" xfId="0" applyFont="1" applyFill="1" applyBorder="1"/>
    <xf numFmtId="0" fontId="1" fillId="9" borderId="0" xfId="0" applyFont="1" applyFill="1" applyAlignment="1">
      <alignment horizontal="center" vertical="center"/>
    </xf>
    <xf numFmtId="0" fontId="1" fillId="9" borderId="0" xfId="0" applyFont="1" applyFill="1" applyAlignment="1">
      <alignment wrapText="1"/>
    </xf>
    <xf numFmtId="0" fontId="1" fillId="9" borderId="0" xfId="0" applyFont="1" applyFill="1"/>
    <xf numFmtId="0" fontId="0" fillId="3" borderId="0" xfId="0" applyFill="1" applyAlignment="1">
      <alignment horizontal="center" vertical="center" wrapText="1"/>
    </xf>
    <xf numFmtId="0" fontId="14" fillId="13" borderId="0" xfId="0" applyFont="1" applyFill="1" applyAlignment="1">
      <alignment horizontal="center" vertical="center"/>
    </xf>
    <xf numFmtId="0" fontId="0" fillId="13" borderId="0" xfId="0" applyFill="1"/>
    <xf numFmtId="0" fontId="1" fillId="0" borderId="56" xfId="0" applyFont="1" applyBorder="1"/>
    <xf numFmtId="0" fontId="0" fillId="0" borderId="56" xfId="0" applyBorder="1"/>
    <xf numFmtId="0" fontId="0" fillId="0" borderId="56" xfId="0" applyBorder="1" applyAlignment="1">
      <alignment horizontal="center" vertical="center" wrapText="1"/>
    </xf>
    <xf numFmtId="0" fontId="19" fillId="0" borderId="56" xfId="0" applyFont="1" applyBorder="1"/>
    <xf numFmtId="0" fontId="0" fillId="0" borderId="55" xfId="0" applyBorder="1"/>
    <xf numFmtId="0" fontId="1" fillId="0" borderId="56" xfId="0" applyFont="1" applyBorder="1" applyAlignment="1">
      <alignment horizontal="left" vertical="center"/>
    </xf>
    <xf numFmtId="0" fontId="1" fillId="0" borderId="56" xfId="0" applyFont="1" applyBorder="1" applyAlignment="1">
      <alignment vertical="center"/>
    </xf>
    <xf numFmtId="0" fontId="0" fillId="0" borderId="56" xfId="0" applyBorder="1" applyAlignment="1">
      <alignment horizontal="left" vertical="center" wrapText="1"/>
    </xf>
    <xf numFmtId="0" fontId="0" fillId="0" borderId="56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20" fillId="0" borderId="56" xfId="0" applyFont="1" applyBorder="1" applyAlignment="1">
      <alignment horizontal="left" vertical="center" wrapText="1"/>
    </xf>
    <xf numFmtId="0" fontId="0" fillId="14" borderId="57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9" fillId="0" borderId="56" xfId="0" applyFont="1" applyBorder="1" applyAlignment="1">
      <alignment vertical="center" wrapText="1"/>
    </xf>
    <xf numFmtId="0" fontId="0" fillId="14" borderId="58" xfId="0" applyFill="1" applyBorder="1" applyAlignment="1">
      <alignment horizontal="left" vertical="center" wrapText="1"/>
    </xf>
    <xf numFmtId="0" fontId="0" fillId="14" borderId="59" xfId="0" applyFill="1" applyBorder="1" applyAlignment="1">
      <alignment horizontal="left" vertical="center" wrapText="1"/>
    </xf>
    <xf numFmtId="0" fontId="20" fillId="0" borderId="60" xfId="0" applyFont="1" applyBorder="1" applyAlignment="1">
      <alignment horizontal="left" vertical="center" wrapText="1"/>
    </xf>
    <xf numFmtId="0" fontId="0" fillId="14" borderId="0" xfId="0" applyFill="1" applyAlignment="1">
      <alignment horizontal="left" vertical="center" wrapText="1"/>
    </xf>
    <xf numFmtId="0" fontId="19" fillId="0" borderId="60" xfId="0" applyFont="1" applyBorder="1" applyAlignment="1">
      <alignment vertical="center" wrapText="1"/>
    </xf>
    <xf numFmtId="0" fontId="19" fillId="0" borderId="56" xfId="0" applyFont="1" applyBorder="1" applyAlignment="1">
      <alignment wrapText="1"/>
    </xf>
    <xf numFmtId="0" fontId="0" fillId="14" borderId="56" xfId="0" applyFill="1" applyBorder="1" applyAlignment="1">
      <alignment horizontal="left" vertical="center" wrapText="1"/>
    </xf>
    <xf numFmtId="0" fontId="0" fillId="14" borderId="61" xfId="0" applyFill="1" applyBorder="1" applyAlignment="1">
      <alignment horizontal="left" vertical="center" wrapText="1"/>
    </xf>
    <xf numFmtId="0" fontId="0" fillId="14" borderId="62" xfId="0" applyFill="1" applyBorder="1" applyAlignment="1">
      <alignment horizontal="left" vertical="center" wrapText="1"/>
    </xf>
    <xf numFmtId="0" fontId="0" fillId="14" borderId="63" xfId="0" applyFill="1" applyBorder="1" applyAlignment="1">
      <alignment horizontal="left" vertical="center" wrapText="1"/>
    </xf>
    <xf numFmtId="0" fontId="0" fillId="14" borderId="60" xfId="0" applyFill="1" applyBorder="1" applyAlignment="1">
      <alignment horizontal="left" vertical="center" wrapText="1"/>
    </xf>
    <xf numFmtId="0" fontId="19" fillId="0" borderId="56" xfId="0" applyFont="1" applyBorder="1" applyAlignment="1">
      <alignment horizontal="center" vertical="center" wrapText="1"/>
    </xf>
    <xf numFmtId="0" fontId="19" fillId="0" borderId="60" xfId="0" applyFont="1" applyBorder="1" applyAlignment="1">
      <alignment horizontal="center" vertical="center" wrapText="1"/>
    </xf>
    <xf numFmtId="0" fontId="19" fillId="0" borderId="60" xfId="0" applyFont="1" applyBorder="1" applyAlignment="1">
      <alignment wrapText="1"/>
    </xf>
    <xf numFmtId="0" fontId="0" fillId="0" borderId="60" xfId="0" applyBorder="1" applyAlignment="1">
      <alignment horizontal="left" vertical="center" wrapText="1"/>
    </xf>
    <xf numFmtId="0" fontId="0" fillId="0" borderId="60" xfId="0" applyBorder="1" applyAlignment="1">
      <alignment horizontal="center" vertical="center" wrapText="1"/>
    </xf>
    <xf numFmtId="0" fontId="0" fillId="0" borderId="60" xfId="0" applyBorder="1" applyAlignment="1">
      <alignment wrapText="1"/>
    </xf>
    <xf numFmtId="0" fontId="19" fillId="0" borderId="56" xfId="0" applyFont="1" applyBorder="1" applyAlignment="1">
      <alignment horizontal="left" vertical="center" wrapText="1"/>
    </xf>
    <xf numFmtId="0" fontId="0" fillId="0" borderId="64" xfId="0" applyBorder="1" applyAlignment="1">
      <alignment vertical="center" wrapText="1"/>
    </xf>
    <xf numFmtId="0" fontId="1" fillId="0" borderId="56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9" fillId="0" borderId="0" xfId="0" applyFont="1" applyAlignment="1">
      <alignment horizontal="left" vertical="center" wrapText="1"/>
    </xf>
    <xf numFmtId="0" fontId="0" fillId="0" borderId="65" xfId="0" applyBorder="1" applyAlignment="1">
      <alignment horizontal="center" vertical="center" wrapText="1"/>
    </xf>
    <xf numFmtId="0" fontId="0" fillId="14" borderId="66" xfId="0" applyFill="1" applyBorder="1" applyAlignment="1">
      <alignment horizontal="left" vertical="center" wrapText="1"/>
    </xf>
    <xf numFmtId="0" fontId="0" fillId="0" borderId="58" xfId="0" applyBorder="1" applyAlignment="1">
      <alignment vertical="center" wrapText="1"/>
    </xf>
    <xf numFmtId="0" fontId="0" fillId="0" borderId="56" xfId="0" applyBorder="1" applyAlignment="1">
      <alignment wrapText="1"/>
    </xf>
    <xf numFmtId="0" fontId="18" fillId="0" borderId="56" xfId="0" applyFont="1" applyBorder="1"/>
    <xf numFmtId="0" fontId="6" fillId="0" borderId="56" xfId="0" applyFont="1" applyBorder="1" applyAlignment="1">
      <alignment horizontal="left" vertical="center" wrapText="1"/>
    </xf>
    <xf numFmtId="0" fontId="20" fillId="0" borderId="0" xfId="0" applyFont="1" applyAlignment="1">
      <alignment horizontal="left" vertical="center" wrapText="1"/>
    </xf>
    <xf numFmtId="0" fontId="20" fillId="14" borderId="0" xfId="0" applyFont="1" applyFill="1" applyAlignment="1">
      <alignment horizontal="left" vertical="center" wrapText="1"/>
    </xf>
    <xf numFmtId="0" fontId="1" fillId="0" borderId="0" xfId="0" applyFont="1" applyAlignment="1">
      <alignment wrapText="1"/>
    </xf>
    <xf numFmtId="0" fontId="0" fillId="14" borderId="0" xfId="0" applyFill="1" applyAlignment="1">
      <alignment wrapText="1"/>
    </xf>
    <xf numFmtId="0" fontId="21" fillId="0" borderId="56" xfId="0" applyFont="1" applyBorder="1" applyAlignment="1">
      <alignment horizontal="center" wrapText="1"/>
    </xf>
    <xf numFmtId="0" fontId="23" fillId="0" borderId="0" xfId="0" applyFont="1"/>
    <xf numFmtId="0" fontId="22" fillId="0" borderId="0" xfId="0" applyFont="1"/>
    <xf numFmtId="0" fontId="7" fillId="0" borderId="1" xfId="0" applyFont="1" applyBorder="1" applyAlignment="1">
      <alignment horizontal="left" vertical="center"/>
    </xf>
    <xf numFmtId="17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7" fontId="0" fillId="0" borderId="1" xfId="0" applyNumberFormat="1" applyBorder="1"/>
    <xf numFmtId="0" fontId="8" fillId="0" borderId="1" xfId="0" applyFont="1" applyBorder="1"/>
    <xf numFmtId="17" fontId="0" fillId="0" borderId="1" xfId="0" quotePrefix="1" applyNumberFormat="1" applyBorder="1"/>
    <xf numFmtId="0" fontId="0" fillId="9" borderId="0" xfId="0" applyFill="1"/>
    <xf numFmtId="0" fontId="24" fillId="0" borderId="0" xfId="0" applyFont="1"/>
    <xf numFmtId="0" fontId="25" fillId="0" borderId="0" xfId="0" applyFont="1"/>
    <xf numFmtId="12" fontId="8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3" xfId="0" applyBorder="1"/>
    <xf numFmtId="0" fontId="7" fillId="0" borderId="56" xfId="0" applyFont="1" applyBorder="1" applyAlignment="1">
      <alignment horizontal="left" vertical="center"/>
    </xf>
    <xf numFmtId="0" fontId="0" fillId="3" borderId="56" xfId="0" applyFill="1" applyBorder="1"/>
    <xf numFmtId="0" fontId="8" fillId="0" borderId="56" xfId="0" applyFont="1" applyBorder="1"/>
    <xf numFmtId="0" fontId="0" fillId="0" borderId="56" xfId="0" applyBorder="1" applyAlignment="1">
      <alignment horizontal="left"/>
    </xf>
    <xf numFmtId="0" fontId="0" fillId="12" borderId="56" xfId="0" applyFill="1" applyBorder="1"/>
    <xf numFmtId="0" fontId="1" fillId="0" borderId="67" xfId="0" applyFont="1" applyBorder="1"/>
    <xf numFmtId="0" fontId="1" fillId="0" borderId="68" xfId="0" applyFont="1" applyBorder="1"/>
    <xf numFmtId="0" fontId="1" fillId="3" borderId="68" xfId="0" applyFont="1" applyFill="1" applyBorder="1"/>
    <xf numFmtId="0" fontId="1" fillId="0" borderId="69" xfId="0" applyFont="1" applyBorder="1"/>
    <xf numFmtId="0" fontId="1" fillId="0" borderId="70" xfId="0" applyFont="1" applyBorder="1"/>
    <xf numFmtId="0" fontId="0" fillId="0" borderId="71" xfId="0" applyBorder="1"/>
    <xf numFmtId="0" fontId="1" fillId="0" borderId="74" xfId="0" applyFont="1" applyBorder="1"/>
    <xf numFmtId="0" fontId="0" fillId="3" borderId="73" xfId="0" applyFill="1" applyBorder="1"/>
    <xf numFmtId="0" fontId="0" fillId="0" borderId="75" xfId="0" applyBorder="1"/>
    <xf numFmtId="0" fontId="1" fillId="0" borderId="76" xfId="0" applyFont="1" applyBorder="1"/>
    <xf numFmtId="0" fontId="1" fillId="0" borderId="77" xfId="0" applyFont="1" applyBorder="1"/>
    <xf numFmtId="0" fontId="1" fillId="0" borderId="78" xfId="0" applyFont="1" applyBorder="1"/>
    <xf numFmtId="0" fontId="1" fillId="0" borderId="79" xfId="0" applyFont="1" applyBorder="1"/>
    <xf numFmtId="0" fontId="0" fillId="0" borderId="80" xfId="0" applyBorder="1"/>
    <xf numFmtId="0" fontId="26" fillId="0" borderId="0" xfId="0" applyFont="1"/>
    <xf numFmtId="0" fontId="0" fillId="0" borderId="80" xfId="0" applyBorder="1" applyAlignment="1">
      <alignment horizontal="left"/>
    </xf>
    <xf numFmtId="0" fontId="1" fillId="0" borderId="81" xfId="0" applyFont="1" applyBorder="1"/>
    <xf numFmtId="0" fontId="0" fillId="0" borderId="82" xfId="0" applyBorder="1"/>
    <xf numFmtId="0" fontId="0" fillId="0" borderId="83" xfId="0" applyBorder="1"/>
    <xf numFmtId="0" fontId="28" fillId="0" borderId="0" xfId="0" applyFont="1"/>
    <xf numFmtId="0" fontId="1" fillId="3" borderId="0" xfId="0" applyFont="1" applyFill="1"/>
    <xf numFmtId="0" fontId="1" fillId="0" borderId="1" xfId="0" applyFont="1" applyBorder="1"/>
    <xf numFmtId="0" fontId="30" fillId="0" borderId="1" xfId="0" applyFont="1" applyBorder="1" applyAlignment="1">
      <alignment horizontal="left" vertical="center"/>
    </xf>
    <xf numFmtId="0" fontId="1" fillId="15" borderId="0" xfId="0" applyFont="1" applyFill="1"/>
    <xf numFmtId="0" fontId="30" fillId="0" borderId="0" xfId="0" applyFont="1" applyAlignment="1">
      <alignment horizontal="left" vertical="center"/>
    </xf>
    <xf numFmtId="0" fontId="1" fillId="0" borderId="82" xfId="0" applyFont="1" applyBorder="1"/>
    <xf numFmtId="0" fontId="0" fillId="0" borderId="0" xfId="0" applyAlignment="1">
      <alignment horizontal="left" vertical="top" wrapText="1"/>
    </xf>
    <xf numFmtId="0" fontId="31" fillId="0" borderId="56" xfId="0" applyFont="1" applyBorder="1"/>
    <xf numFmtId="0" fontId="33" fillId="16" borderId="56" xfId="0" applyFont="1" applyFill="1" applyBorder="1"/>
    <xf numFmtId="0" fontId="32" fillId="0" borderId="56" xfId="0" applyFont="1" applyBorder="1"/>
    <xf numFmtId="0" fontId="0" fillId="0" borderId="57" xfId="0" applyBorder="1"/>
    <xf numFmtId="0" fontId="0" fillId="0" borderId="56" xfId="0" applyBorder="1" applyAlignment="1">
      <alignment horizontal="center"/>
    </xf>
    <xf numFmtId="0" fontId="5" fillId="0" borderId="56" xfId="0" applyFont="1" applyBorder="1" applyAlignment="1">
      <alignment horizontal="center" wrapText="1"/>
    </xf>
    <xf numFmtId="47" fontId="0" fillId="0" borderId="56" xfId="0" applyNumberFormat="1" applyBorder="1" applyAlignment="1">
      <alignment horizontal="center"/>
    </xf>
    <xf numFmtId="0" fontId="31" fillId="0" borderId="64" xfId="0" applyFont="1" applyBorder="1"/>
    <xf numFmtId="0" fontId="32" fillId="0" borderId="64" xfId="0" applyFont="1" applyBorder="1"/>
    <xf numFmtId="0" fontId="21" fillId="0" borderId="84" xfId="0" applyFont="1" applyBorder="1" applyAlignment="1">
      <alignment horizontal="center" wrapText="1"/>
    </xf>
    <xf numFmtId="0" fontId="0" fillId="0" borderId="60" xfId="0" applyBorder="1" applyAlignment="1">
      <alignment horizontal="left" vertical="top" wrapText="1"/>
    </xf>
    <xf numFmtId="0" fontId="0" fillId="0" borderId="61" xfId="0" applyBorder="1" applyAlignment="1">
      <alignment horizontal="left" vertical="top" wrapText="1"/>
    </xf>
    <xf numFmtId="0" fontId="0" fillId="0" borderId="57" xfId="0" applyBorder="1" applyAlignment="1">
      <alignment horizontal="left" vertical="top" wrapText="1"/>
    </xf>
    <xf numFmtId="0" fontId="0" fillId="0" borderId="56" xfId="0" applyBorder="1" applyAlignment="1">
      <alignment horizontal="left" vertical="top" wrapText="1"/>
    </xf>
    <xf numFmtId="0" fontId="0" fillId="0" borderId="84" xfId="0" applyBorder="1" applyAlignment="1">
      <alignment horizontal="left" vertical="top" wrapText="1"/>
    </xf>
    <xf numFmtId="0" fontId="1" fillId="0" borderId="59" xfId="0" applyFont="1" applyBorder="1" applyAlignment="1">
      <alignment horizontal="left" vertical="top" wrapText="1"/>
    </xf>
    <xf numFmtId="0" fontId="0" fillId="3" borderId="84" xfId="0" applyFill="1" applyBorder="1" applyAlignment="1">
      <alignment horizontal="left" vertical="top" wrapText="1"/>
    </xf>
    <xf numFmtId="0" fontId="1" fillId="0" borderId="57" xfId="0" applyFont="1" applyBorder="1" applyAlignment="1">
      <alignment horizontal="left" vertical="top" wrapText="1"/>
    </xf>
    <xf numFmtId="0" fontId="35" fillId="0" borderId="56" xfId="0" applyFont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14" borderId="0" xfId="0" applyFill="1" applyAlignment="1">
      <alignment horizontal="left" vertical="top" wrapText="1"/>
    </xf>
    <xf numFmtId="0" fontId="20" fillId="0" borderId="56" xfId="0" applyFont="1" applyBorder="1" applyAlignment="1">
      <alignment horizontal="left" vertical="top" wrapText="1"/>
    </xf>
    <xf numFmtId="0" fontId="0" fillId="14" borderId="56" xfId="0" applyFill="1" applyBorder="1" applyAlignment="1">
      <alignment horizontal="left" vertical="top" wrapText="1"/>
    </xf>
    <xf numFmtId="0" fontId="20" fillId="0" borderId="61" xfId="0" applyFont="1" applyBorder="1" applyAlignment="1">
      <alignment horizontal="left" vertical="top" wrapText="1"/>
    </xf>
    <xf numFmtId="0" fontId="20" fillId="0" borderId="57" xfId="0" applyFont="1" applyBorder="1" applyAlignment="1">
      <alignment horizontal="left" vertical="top" wrapText="1"/>
    </xf>
    <xf numFmtId="0" fontId="20" fillId="0" borderId="60" xfId="0" applyFont="1" applyBorder="1" applyAlignment="1">
      <alignment horizontal="left" vertical="top" wrapText="1"/>
    </xf>
    <xf numFmtId="0" fontId="20" fillId="0" borderId="66" xfId="0" applyFont="1" applyBorder="1" applyAlignment="1">
      <alignment horizontal="left" vertical="top" wrapText="1"/>
    </xf>
    <xf numFmtId="0" fontId="34" fillId="0" borderId="0" xfId="0" applyFont="1" applyAlignment="1">
      <alignment horizontal="left" vertical="top"/>
    </xf>
    <xf numFmtId="0" fontId="19" fillId="0" borderId="56" xfId="0" applyFont="1" applyBorder="1" applyAlignment="1">
      <alignment horizontal="left" vertical="top" wrapText="1"/>
    </xf>
    <xf numFmtId="0" fontId="19" fillId="0" borderId="60" xfId="0" applyFont="1" applyBorder="1" applyAlignment="1">
      <alignment horizontal="left" vertical="top" wrapText="1"/>
    </xf>
    <xf numFmtId="0" fontId="19" fillId="0" borderId="57" xfId="0" applyFont="1" applyBorder="1" applyAlignment="1">
      <alignment horizontal="left" vertical="top" wrapText="1"/>
    </xf>
    <xf numFmtId="0" fontId="20" fillId="0" borderId="84" xfId="0" applyFont="1" applyBorder="1" applyAlignment="1">
      <alignment horizontal="left" vertical="top" wrapText="1"/>
    </xf>
    <xf numFmtId="0" fontId="20" fillId="0" borderId="59" xfId="0" applyFont="1" applyBorder="1" applyAlignment="1">
      <alignment horizontal="left" vertical="top" wrapText="1"/>
    </xf>
    <xf numFmtId="0" fontId="0" fillId="14" borderId="84" xfId="0" applyFill="1" applyBorder="1" applyAlignment="1">
      <alignment horizontal="left" vertical="top" wrapText="1"/>
    </xf>
    <xf numFmtId="0" fontId="0" fillId="14" borderId="66" xfId="0" applyFill="1" applyBorder="1" applyAlignment="1">
      <alignment horizontal="left" vertical="top" wrapText="1"/>
    </xf>
    <xf numFmtId="0" fontId="0" fillId="14" borderId="59" xfId="0" applyFill="1" applyBorder="1" applyAlignment="1">
      <alignment horizontal="left" vertical="top" wrapText="1"/>
    </xf>
    <xf numFmtId="0" fontId="0" fillId="0" borderId="56" xfId="0" applyBorder="1" applyAlignment="1">
      <alignment vertical="top" wrapText="1"/>
    </xf>
    <xf numFmtId="0" fontId="0" fillId="14" borderId="57" xfId="0" applyFill="1" applyBorder="1" applyAlignment="1">
      <alignment horizontal="left" vertical="top" wrapText="1"/>
    </xf>
    <xf numFmtId="0" fontId="20" fillId="3" borderId="59" xfId="0" applyFont="1" applyFill="1" applyBorder="1" applyAlignment="1">
      <alignment horizontal="left" vertical="top" wrapText="1"/>
    </xf>
    <xf numFmtId="0" fontId="5" fillId="14" borderId="61" xfId="0" applyFont="1" applyFill="1" applyBorder="1" applyAlignment="1">
      <alignment horizontal="left" vertical="top" wrapText="1"/>
    </xf>
    <xf numFmtId="0" fontId="21" fillId="0" borderId="57" xfId="0" applyFont="1" applyBorder="1" applyAlignment="1">
      <alignment horizontal="left" vertical="top" wrapText="1"/>
    </xf>
    <xf numFmtId="0" fontId="20" fillId="14" borderId="66" xfId="0" applyFont="1" applyFill="1" applyBorder="1" applyAlignment="1">
      <alignment horizontal="left" vertical="top" wrapText="1"/>
    </xf>
    <xf numFmtId="0" fontId="35" fillId="0" borderId="57" xfId="0" applyFont="1" applyBorder="1" applyAlignment="1">
      <alignment horizontal="left" vertical="top" wrapText="1"/>
    </xf>
    <xf numFmtId="0" fontId="5" fillId="14" borderId="57" xfId="0" applyFont="1" applyFill="1" applyBorder="1" applyAlignment="1">
      <alignment horizontal="left" vertical="top" wrapText="1"/>
    </xf>
    <xf numFmtId="0" fontId="20" fillId="0" borderId="85" xfId="0" applyFont="1" applyBorder="1" applyAlignment="1">
      <alignment horizontal="left" vertical="top" wrapText="1"/>
    </xf>
    <xf numFmtId="0" fontId="0" fillId="14" borderId="60" xfId="0" applyFill="1" applyBorder="1" applyAlignment="1">
      <alignment horizontal="left" vertical="top" wrapText="1"/>
    </xf>
    <xf numFmtId="0" fontId="19" fillId="0" borderId="84" xfId="0" applyFont="1" applyBorder="1" applyAlignment="1">
      <alignment horizontal="left" vertical="top" wrapText="1"/>
    </xf>
    <xf numFmtId="0" fontId="0" fillId="0" borderId="71" xfId="0" applyBorder="1" applyAlignment="1">
      <alignment horizontal="left" vertical="top" wrapText="1"/>
    </xf>
    <xf numFmtId="0" fontId="28" fillId="0" borderId="0" xfId="0" applyFont="1" applyAlignment="1">
      <alignment horizontal="left" vertical="top"/>
    </xf>
    <xf numFmtId="0" fontId="20" fillId="0" borderId="72" xfId="0" applyFont="1" applyBorder="1" applyAlignment="1">
      <alignment horizontal="left" vertical="top" wrapText="1"/>
    </xf>
    <xf numFmtId="0" fontId="0" fillId="14" borderId="64" xfId="0" applyFill="1" applyBorder="1" applyAlignment="1">
      <alignment horizontal="left" vertical="top" wrapText="1"/>
    </xf>
    <xf numFmtId="0" fontId="28" fillId="0" borderId="56" xfId="0" applyFont="1" applyBorder="1" applyAlignment="1">
      <alignment horizontal="left" vertical="top"/>
    </xf>
    <xf numFmtId="0" fontId="19" fillId="0" borderId="56" xfId="0" applyFont="1" applyBorder="1" applyAlignment="1">
      <alignment horizontal="left" vertical="top"/>
    </xf>
    <xf numFmtId="0" fontId="19" fillId="0" borderId="60" xfId="0" applyFont="1" applyBorder="1" applyAlignment="1">
      <alignment horizontal="left" vertical="top"/>
    </xf>
    <xf numFmtId="0" fontId="28" fillId="0" borderId="60" xfId="0" applyFont="1" applyBorder="1" applyAlignment="1">
      <alignment horizontal="left" vertical="top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0" borderId="56" xfId="0" applyFont="1" applyBorder="1" applyAlignment="1">
      <alignment vertical="top" wrapText="1"/>
    </xf>
    <xf numFmtId="0" fontId="0" fillId="0" borderId="56" xfId="0" applyBorder="1" applyAlignment="1">
      <alignment vertical="top"/>
    </xf>
    <xf numFmtId="0" fontId="35" fillId="0" borderId="56" xfId="0" applyFont="1" applyBorder="1" applyAlignment="1">
      <alignment vertical="top" wrapText="1"/>
    </xf>
    <xf numFmtId="0" fontId="36" fillId="0" borderId="56" xfId="0" applyFont="1" applyBorder="1" applyAlignment="1">
      <alignment vertical="top" wrapText="1"/>
    </xf>
    <xf numFmtId="0" fontId="36" fillId="0" borderId="56" xfId="0" applyFont="1" applyBorder="1" applyAlignment="1">
      <alignment vertical="top"/>
    </xf>
    <xf numFmtId="0" fontId="0" fillId="0" borderId="60" xfId="0" applyBorder="1" applyAlignment="1">
      <alignment vertical="top"/>
    </xf>
    <xf numFmtId="0" fontId="0" fillId="0" borderId="57" xfId="0" applyBorder="1" applyAlignment="1">
      <alignment vertical="top"/>
    </xf>
    <xf numFmtId="0" fontId="1" fillId="0" borderId="59" xfId="0" applyFont="1" applyBorder="1" applyAlignment="1">
      <alignment vertical="top" wrapText="1"/>
    </xf>
    <xf numFmtId="0" fontId="1" fillId="0" borderId="57" xfId="0" applyFont="1" applyBorder="1" applyAlignment="1">
      <alignment vertical="top" wrapText="1"/>
    </xf>
    <xf numFmtId="0" fontId="0" fillId="0" borderId="62" xfId="0" applyBorder="1" applyAlignment="1">
      <alignment vertical="top" wrapText="1"/>
    </xf>
    <xf numFmtId="0" fontId="0" fillId="0" borderId="84" xfId="0" applyBorder="1" applyAlignment="1">
      <alignment vertical="top" wrapText="1"/>
    </xf>
    <xf numFmtId="0" fontId="0" fillId="3" borderId="56" xfId="0" applyFill="1" applyBorder="1" applyAlignment="1">
      <alignment vertical="top" wrapText="1"/>
    </xf>
    <xf numFmtId="0" fontId="0" fillId="0" borderId="66" xfId="0" applyBorder="1" applyAlignment="1">
      <alignment vertical="top" wrapText="1"/>
    </xf>
    <xf numFmtId="0" fontId="0" fillId="0" borderId="60" xfId="0" applyBorder="1" applyAlignment="1">
      <alignment vertical="top" wrapText="1"/>
    </xf>
    <xf numFmtId="0" fontId="0" fillId="0" borderId="84" xfId="0" applyBorder="1" applyAlignment="1">
      <alignment vertical="top"/>
    </xf>
    <xf numFmtId="0" fontId="0" fillId="0" borderId="59" xfId="0" applyBorder="1" applyAlignment="1">
      <alignment vertical="top" wrapText="1"/>
    </xf>
    <xf numFmtId="0" fontId="0" fillId="0" borderId="57" xfId="0" applyBorder="1" applyAlignment="1">
      <alignment vertical="top" wrapText="1"/>
    </xf>
    <xf numFmtId="0" fontId="0" fillId="3" borderId="84" xfId="0" applyFill="1" applyBorder="1" applyAlignment="1">
      <alignment vertical="top" wrapText="1"/>
    </xf>
    <xf numFmtId="0" fontId="19" fillId="0" borderId="0" xfId="0" applyFont="1" applyAlignment="1">
      <alignment vertical="top" wrapText="1"/>
    </xf>
    <xf numFmtId="0" fontId="0" fillId="3" borderId="84" xfId="0" applyFill="1" applyBorder="1" applyAlignment="1">
      <alignment vertical="top"/>
    </xf>
    <xf numFmtId="0" fontId="0" fillId="0" borderId="0" xfId="0" applyAlignment="1">
      <alignment horizontal="center" wrapText="1"/>
    </xf>
    <xf numFmtId="0" fontId="0" fillId="14" borderId="0" xfId="0" applyFill="1"/>
    <xf numFmtId="0" fontId="0" fillId="0" borderId="61" xfId="0" applyBorder="1" applyAlignment="1">
      <alignment vertical="top"/>
    </xf>
    <xf numFmtId="1" fontId="0" fillId="0" borderId="56" xfId="0" applyNumberFormat="1" applyBorder="1" applyAlignment="1">
      <alignment horizontal="center"/>
    </xf>
    <xf numFmtId="0" fontId="5" fillId="0" borderId="84" xfId="0" applyFont="1" applyBorder="1" applyAlignment="1">
      <alignment horizontal="center" wrapText="1"/>
    </xf>
    <xf numFmtId="1" fontId="21" fillId="0" borderId="84" xfId="0" applyNumberFormat="1" applyFont="1" applyBorder="1" applyAlignment="1">
      <alignment horizontal="center" wrapText="1"/>
    </xf>
    <xf numFmtId="47" fontId="21" fillId="0" borderId="84" xfId="0" applyNumberFormat="1" applyFont="1" applyBorder="1" applyAlignment="1">
      <alignment horizontal="center" wrapText="1"/>
    </xf>
    <xf numFmtId="47" fontId="0" fillId="0" borderId="56" xfId="0" applyNumberFormat="1" applyBorder="1"/>
    <xf numFmtId="14" fontId="0" fillId="0" borderId="56" xfId="0" applyNumberFormat="1" applyBorder="1"/>
    <xf numFmtId="0" fontId="0" fillId="0" borderId="64" xfId="0" applyBorder="1"/>
    <xf numFmtId="0" fontId="33" fillId="3" borderId="56" xfId="0" applyFont="1" applyFill="1" applyBorder="1"/>
    <xf numFmtId="0" fontId="0" fillId="8" borderId="56" xfId="0" applyFill="1" applyBorder="1"/>
    <xf numFmtId="0" fontId="33" fillId="8" borderId="56" xfId="0" applyFont="1" applyFill="1" applyBorder="1"/>
    <xf numFmtId="0" fontId="0" fillId="0" borderId="64" xfId="0" applyBorder="1" applyAlignment="1">
      <alignment vertical="top" wrapText="1"/>
    </xf>
    <xf numFmtId="0" fontId="0" fillId="0" borderId="64" xfId="0" applyBorder="1" applyAlignment="1">
      <alignment vertical="top"/>
    </xf>
    <xf numFmtId="0" fontId="0" fillId="0" borderId="65" xfId="0" applyBorder="1" applyAlignment="1">
      <alignment vertical="top"/>
    </xf>
    <xf numFmtId="0" fontId="1" fillId="0" borderId="58" xfId="0" applyFont="1" applyBorder="1" applyAlignment="1">
      <alignment vertical="top" wrapText="1"/>
    </xf>
    <xf numFmtId="0" fontId="0" fillId="8" borderId="56" xfId="0" applyFill="1" applyBorder="1" applyAlignment="1">
      <alignment vertical="top"/>
    </xf>
    <xf numFmtId="0" fontId="0" fillId="8" borderId="60" xfId="0" applyFill="1" applyBorder="1" applyAlignment="1">
      <alignment vertical="top"/>
    </xf>
    <xf numFmtId="0" fontId="5" fillId="8" borderId="64" xfId="0" applyFont="1" applyFill="1" applyBorder="1" applyAlignment="1">
      <alignment vertical="top"/>
    </xf>
    <xf numFmtId="0" fontId="5" fillId="8" borderId="85" xfId="0" applyFont="1" applyFill="1" applyBorder="1" applyAlignment="1">
      <alignment vertical="top"/>
    </xf>
    <xf numFmtId="0" fontId="0" fillId="11" borderId="56" xfId="0" applyFill="1" applyBorder="1"/>
    <xf numFmtId="0" fontId="33" fillId="11" borderId="56" xfId="0" applyFont="1" applyFill="1" applyBorder="1"/>
    <xf numFmtId="0" fontId="32" fillId="18" borderId="56" xfId="0" applyFont="1" applyFill="1" applyBorder="1"/>
    <xf numFmtId="47" fontId="21" fillId="18" borderId="84" xfId="0" applyNumberFormat="1" applyFont="1" applyFill="1" applyBorder="1" applyAlignment="1">
      <alignment horizontal="center" wrapText="1"/>
    </xf>
    <xf numFmtId="0" fontId="0" fillId="18" borderId="56" xfId="0" applyFill="1" applyBorder="1"/>
    <xf numFmtId="47" fontId="0" fillId="18" borderId="56" xfId="0" applyNumberFormat="1" applyFill="1" applyBorder="1" applyAlignment="1">
      <alignment horizontal="center"/>
    </xf>
    <xf numFmtId="0" fontId="1" fillId="0" borderId="58" xfId="0" applyFont="1" applyBorder="1" applyAlignment="1">
      <alignment horizontal="left" vertical="top" wrapText="1"/>
    </xf>
    <xf numFmtId="0" fontId="20" fillId="0" borderId="65" xfId="0" applyFont="1" applyBorder="1" applyAlignment="1">
      <alignment horizontal="left" vertical="top" wrapText="1"/>
    </xf>
    <xf numFmtId="0" fontId="5" fillId="14" borderId="58" xfId="0" applyFont="1" applyFill="1" applyBorder="1" applyAlignment="1">
      <alignment horizontal="left" vertical="top" wrapText="1"/>
    </xf>
    <xf numFmtId="0" fontId="5" fillId="14" borderId="64" xfId="0" applyFont="1" applyFill="1" applyBorder="1" applyAlignment="1">
      <alignment horizontal="left" vertical="top" wrapText="1"/>
    </xf>
    <xf numFmtId="0" fontId="20" fillId="0" borderId="64" xfId="0" applyFont="1" applyBorder="1" applyAlignment="1">
      <alignment horizontal="left" vertical="top" wrapText="1"/>
    </xf>
    <xf numFmtId="0" fontId="5" fillId="0" borderId="58" xfId="0" applyFont="1" applyBorder="1" applyAlignment="1">
      <alignment horizontal="left" vertical="top" wrapText="1"/>
    </xf>
    <xf numFmtId="0" fontId="20" fillId="0" borderId="89" xfId="0" applyFont="1" applyBorder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0" fillId="0" borderId="58" xfId="0" applyFont="1" applyBorder="1" applyAlignment="1">
      <alignment horizontal="left" vertical="top" wrapText="1"/>
    </xf>
    <xf numFmtId="0" fontId="0" fillId="0" borderId="58" xfId="0" applyBorder="1" applyAlignment="1">
      <alignment horizontal="left" vertical="top" wrapText="1"/>
    </xf>
    <xf numFmtId="0" fontId="0" fillId="0" borderId="64" xfId="0" applyBorder="1" applyAlignment="1">
      <alignment horizontal="left" vertical="top" wrapText="1"/>
    </xf>
    <xf numFmtId="0" fontId="0" fillId="0" borderId="65" xfId="0" applyBorder="1" applyAlignment="1">
      <alignment horizontal="left" vertical="top" wrapText="1"/>
    </xf>
    <xf numFmtId="0" fontId="28" fillId="0" borderId="64" xfId="0" applyFont="1" applyBorder="1" applyAlignment="1">
      <alignment horizontal="left" vertical="top"/>
    </xf>
    <xf numFmtId="0" fontId="31" fillId="0" borderId="60" xfId="0" applyFont="1" applyBorder="1"/>
    <xf numFmtId="0" fontId="31" fillId="0" borderId="65" xfId="0" applyFont="1" applyBorder="1"/>
    <xf numFmtId="0" fontId="5" fillId="0" borderId="60" xfId="0" applyFont="1" applyBorder="1" applyAlignment="1">
      <alignment horizontal="center" wrapText="1"/>
    </xf>
    <xf numFmtId="0" fontId="0" fillId="14" borderId="56" xfId="0" applyFill="1" applyBorder="1"/>
    <xf numFmtId="11" fontId="0" fillId="0" borderId="0" xfId="0" applyNumberFormat="1"/>
    <xf numFmtId="0" fontId="38" fillId="0" borderId="0" xfId="0" applyFont="1"/>
    <xf numFmtId="0" fontId="40" fillId="22" borderId="56" xfId="0" applyFont="1" applyFill="1" applyBorder="1"/>
    <xf numFmtId="0" fontId="41" fillId="0" borderId="56" xfId="0" applyFont="1" applyBorder="1"/>
    <xf numFmtId="0" fontId="41" fillId="0" borderId="57" xfId="0" applyFont="1" applyBorder="1"/>
    <xf numFmtId="0" fontId="38" fillId="0" borderId="56" xfId="0" applyFont="1" applyBorder="1"/>
    <xf numFmtId="0" fontId="40" fillId="23" borderId="0" xfId="0" applyFont="1" applyFill="1"/>
    <xf numFmtId="0" fontId="40" fillId="21" borderId="56" xfId="0" applyFont="1" applyFill="1" applyBorder="1" applyAlignment="1">
      <alignment horizontal="center"/>
    </xf>
    <xf numFmtId="0" fontId="40" fillId="20" borderId="56" xfId="0" applyFont="1" applyFill="1" applyBorder="1" applyAlignment="1">
      <alignment horizontal="center" vertical="center"/>
    </xf>
    <xf numFmtId="0" fontId="40" fillId="20" borderId="60" xfId="0" applyFont="1" applyFill="1" applyBorder="1" applyAlignment="1">
      <alignment horizontal="center" vertical="center"/>
    </xf>
    <xf numFmtId="164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90" xfId="0" applyBorder="1"/>
    <xf numFmtId="0" fontId="40" fillId="22" borderId="0" xfId="0" applyFont="1" applyFill="1"/>
    <xf numFmtId="0" fontId="41" fillId="0" borderId="0" xfId="0" applyFont="1"/>
    <xf numFmtId="0" fontId="0" fillId="14" borderId="90" xfId="0" applyFill="1" applyBorder="1"/>
    <xf numFmtId="0" fontId="38" fillId="14" borderId="0" xfId="0" applyFont="1" applyFill="1"/>
    <xf numFmtId="0" fontId="1" fillId="14" borderId="60" xfId="0" applyFont="1" applyFill="1" applyBorder="1"/>
    <xf numFmtId="0" fontId="0" fillId="14" borderId="61" xfId="0" applyFill="1" applyBorder="1"/>
    <xf numFmtId="0" fontId="0" fillId="14" borderId="57" xfId="0" applyFill="1" applyBorder="1" applyAlignment="1">
      <alignment horizontal="left"/>
    </xf>
    <xf numFmtId="0" fontId="40" fillId="22" borderId="60" xfId="0" applyFont="1" applyFill="1" applyBorder="1"/>
    <xf numFmtId="0" fontId="41" fillId="14" borderId="56" xfId="0" applyFont="1" applyFill="1" applyBorder="1"/>
    <xf numFmtId="0" fontId="0" fillId="14" borderId="61" xfId="0" applyFill="1" applyBorder="1" applyAlignment="1">
      <alignment horizontal="left"/>
    </xf>
    <xf numFmtId="0" fontId="0" fillId="14" borderId="57" xfId="0" applyFill="1" applyBorder="1"/>
    <xf numFmtId="0" fontId="38" fillId="0" borderId="57" xfId="0" applyFont="1" applyBorder="1"/>
    <xf numFmtId="0" fontId="38" fillId="15" borderId="0" xfId="0" applyFont="1" applyFill="1"/>
    <xf numFmtId="0" fontId="38" fillId="0" borderId="0" xfId="0" applyFont="1" applyAlignment="1">
      <alignment wrapText="1"/>
    </xf>
    <xf numFmtId="47" fontId="0" fillId="0" borderId="0" xfId="0" applyNumberFormat="1"/>
    <xf numFmtId="0" fontId="0" fillId="12" borderId="0" xfId="0" applyFill="1"/>
    <xf numFmtId="0" fontId="41" fillId="14" borderId="57" xfId="0" applyFont="1" applyFill="1" applyBorder="1"/>
    <xf numFmtId="0" fontId="0" fillId="8" borderId="1" xfId="0" applyFill="1" applyBorder="1"/>
    <xf numFmtId="0" fontId="0" fillId="18" borderId="1" xfId="0" applyFill="1" applyBorder="1"/>
    <xf numFmtId="0" fontId="0" fillId="18" borderId="28" xfId="0" applyFill="1" applyBorder="1"/>
    <xf numFmtId="2" fontId="1" fillId="0" borderId="0" xfId="0" applyNumberFormat="1" applyFont="1"/>
    <xf numFmtId="164" fontId="1" fillId="0" borderId="0" xfId="0" applyNumberFormat="1" applyFont="1"/>
    <xf numFmtId="0" fontId="1" fillId="12" borderId="0" xfId="0" applyFont="1" applyFill="1" applyAlignment="1">
      <alignment horizontal="center"/>
    </xf>
    <xf numFmtId="0" fontId="42" fillId="0" borderId="0" xfId="0" applyFont="1"/>
    <xf numFmtId="0" fontId="43" fillId="0" borderId="0" xfId="0" applyFont="1"/>
    <xf numFmtId="2" fontId="43" fillId="0" borderId="0" xfId="0" applyNumberFormat="1" applyFont="1"/>
    <xf numFmtId="2" fontId="43" fillId="21" borderId="0" xfId="0" applyNumberFormat="1" applyFont="1" applyFill="1"/>
    <xf numFmtId="47" fontId="43" fillId="0" borderId="0" xfId="0" applyNumberFormat="1" applyFont="1"/>
    <xf numFmtId="11" fontId="43" fillId="0" borderId="0" xfId="0" applyNumberFormat="1" applyFont="1"/>
    <xf numFmtId="2" fontId="42" fillId="0" borderId="0" xfId="0" applyNumberFormat="1" applyFont="1"/>
    <xf numFmtId="1" fontId="44" fillId="0" borderId="0" xfId="0" applyNumberFormat="1" applyFont="1"/>
    <xf numFmtId="0" fontId="44" fillId="0" borderId="0" xfId="0" applyFont="1"/>
    <xf numFmtId="165" fontId="44" fillId="0" borderId="0" xfId="0" applyNumberFormat="1" applyFont="1"/>
    <xf numFmtId="0" fontId="44" fillId="14" borderId="90" xfId="0" applyFont="1" applyFill="1" applyBorder="1"/>
    <xf numFmtId="1" fontId="0" fillId="0" borderId="0" xfId="0" applyNumberFormat="1"/>
    <xf numFmtId="165" fontId="0" fillId="0" borderId="0" xfId="0" applyNumberFormat="1"/>
    <xf numFmtId="0" fontId="1" fillId="0" borderId="90" xfId="0" applyFont="1" applyBorder="1"/>
    <xf numFmtId="0" fontId="0" fillId="3" borderId="90" xfId="0" applyFill="1" applyBorder="1"/>
    <xf numFmtId="0" fontId="0" fillId="8" borderId="0" xfId="0" applyFill="1"/>
    <xf numFmtId="0" fontId="0" fillId="18" borderId="0" xfId="0" applyFill="1"/>
    <xf numFmtId="0" fontId="0" fillId="14" borderId="90" xfId="0" applyFill="1" applyBorder="1" applyAlignment="1">
      <alignment wrapText="1"/>
    </xf>
    <xf numFmtId="0" fontId="19" fillId="0" borderId="0" xfId="0" applyFont="1"/>
    <xf numFmtId="0" fontId="40" fillId="22" borderId="56" xfId="0" applyFont="1" applyFill="1" applyBorder="1" applyAlignment="1">
      <alignment wrapText="1"/>
    </xf>
    <xf numFmtId="0" fontId="32" fillId="3" borderId="56" xfId="0" applyFont="1" applyFill="1" applyBorder="1"/>
    <xf numFmtId="0" fontId="0" fillId="3" borderId="64" xfId="0" applyFill="1" applyBorder="1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1" fontId="0" fillId="0" borderId="0" xfId="0" applyNumberFormat="1" applyAlignment="1">
      <alignment horizontal="center"/>
    </xf>
    <xf numFmtId="47" fontId="0" fillId="0" borderId="0" xfId="0" applyNumberFormat="1" applyAlignment="1">
      <alignment horizontal="center"/>
    </xf>
    <xf numFmtId="47" fontId="0" fillId="18" borderId="0" xfId="0" applyNumberFormat="1" applyFill="1" applyAlignment="1">
      <alignment horizontal="center"/>
    </xf>
    <xf numFmtId="1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45" fillId="25" borderId="1" xfId="0" applyFont="1" applyFill="1" applyBorder="1" applyAlignment="1">
      <alignment wrapText="1"/>
    </xf>
    <xf numFmtId="0" fontId="45" fillId="25" borderId="91" xfId="0" applyFont="1" applyFill="1" applyBorder="1" applyAlignment="1">
      <alignment wrapText="1"/>
    </xf>
    <xf numFmtId="0" fontId="45" fillId="0" borderId="0" xfId="0" applyFont="1"/>
    <xf numFmtId="14" fontId="45" fillId="0" borderId="0" xfId="0" applyNumberFormat="1" applyFont="1"/>
    <xf numFmtId="14" fontId="45" fillId="25" borderId="91" xfId="0" applyNumberFormat="1" applyFont="1" applyFill="1" applyBorder="1" applyAlignment="1">
      <alignment wrapText="1"/>
    </xf>
    <xf numFmtId="9" fontId="0" fillId="0" borderId="0" xfId="0" applyNumberFormat="1"/>
    <xf numFmtId="14" fontId="0" fillId="0" borderId="0" xfId="0" applyNumberFormat="1" applyAlignment="1">
      <alignment wrapText="1"/>
    </xf>
    <xf numFmtId="0" fontId="46" fillId="0" borderId="0" xfId="0" applyFont="1"/>
    <xf numFmtId="0" fontId="0" fillId="0" borderId="0" xfId="0" pivotButton="1"/>
    <xf numFmtId="22" fontId="0" fillId="0" borderId="0" xfId="0" applyNumberFormat="1"/>
    <xf numFmtId="0" fontId="0" fillId="0" borderId="0" xfId="0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90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11" borderId="56" xfId="0" applyFont="1" applyFill="1" applyBorder="1" applyAlignment="1">
      <alignment vertical="center"/>
    </xf>
    <xf numFmtId="0" fontId="1" fillId="11" borderId="56" xfId="0" applyFont="1" applyFill="1" applyBorder="1" applyAlignment="1">
      <alignment horizontal="center" vertical="center"/>
    </xf>
    <xf numFmtId="0" fontId="0" fillId="26" borderId="0" xfId="0" applyFill="1"/>
    <xf numFmtId="0" fontId="0" fillId="26" borderId="0" xfId="0" applyFill="1" applyAlignment="1">
      <alignment vertical="center"/>
    </xf>
    <xf numFmtId="0" fontId="0" fillId="27" borderId="56" xfId="0" applyFill="1" applyBorder="1"/>
    <xf numFmtId="0" fontId="45" fillId="25" borderId="0" xfId="0" applyFont="1" applyFill="1" applyAlignment="1">
      <alignment wrapText="1"/>
    </xf>
    <xf numFmtId="0" fontId="43" fillId="0" borderId="0" xfId="0" applyFont="1" applyAlignment="1">
      <alignment wrapText="1"/>
    </xf>
    <xf numFmtId="47" fontId="45" fillId="0" borderId="0" xfId="0" applyNumberFormat="1" applyFont="1"/>
    <xf numFmtId="0" fontId="45" fillId="0" borderId="0" xfId="0" applyFont="1" applyAlignment="1">
      <alignment wrapText="1"/>
    </xf>
    <xf numFmtId="11" fontId="45" fillId="0" borderId="0" xfId="0" applyNumberFormat="1" applyFont="1" applyAlignment="1">
      <alignment wrapText="1"/>
    </xf>
    <xf numFmtId="0" fontId="47" fillId="0" borderId="89" xfId="0" applyFont="1" applyBorder="1" applyAlignment="1">
      <alignment horizontal="left" vertical="center"/>
    </xf>
    <xf numFmtId="0" fontId="0" fillId="0" borderId="89" xfId="0" applyBorder="1" applyAlignment="1">
      <alignment horizontal="left" vertical="center"/>
    </xf>
    <xf numFmtId="0" fontId="0" fillId="0" borderId="0" xfId="0" applyAlignment="1">
      <alignment horizontal="center"/>
    </xf>
    <xf numFmtId="0" fontId="1" fillId="0" borderId="60" xfId="0" applyFont="1" applyBorder="1" applyAlignment="1">
      <alignment horizontal="center" vertical="center"/>
    </xf>
    <xf numFmtId="0" fontId="1" fillId="0" borderId="61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1" fillId="0" borderId="30" xfId="0" applyFont="1" applyBorder="1" applyAlignment="1">
      <alignment horizontal="center" vertical="center" textRotation="90"/>
    </xf>
    <xf numFmtId="0" fontId="1" fillId="0" borderId="32" xfId="0" applyFont="1" applyBorder="1" applyAlignment="1">
      <alignment horizontal="center" vertical="center" textRotation="90"/>
    </xf>
    <xf numFmtId="0" fontId="1" fillId="0" borderId="27" xfId="0" applyFont="1" applyBorder="1" applyAlignment="1">
      <alignment horizontal="center" vertical="center" textRotation="90" wrapText="1"/>
    </xf>
    <xf numFmtId="0" fontId="1" fillId="0" borderId="30" xfId="0" applyFont="1" applyBorder="1" applyAlignment="1">
      <alignment horizontal="center" vertical="center" textRotation="90" wrapText="1"/>
    </xf>
    <xf numFmtId="0" fontId="1" fillId="0" borderId="32" xfId="0" applyFont="1" applyBorder="1" applyAlignment="1">
      <alignment horizontal="center" vertical="center" textRotation="90" wrapText="1"/>
    </xf>
    <xf numFmtId="0" fontId="1" fillId="10" borderId="35" xfId="0" applyFont="1" applyFill="1" applyBorder="1" applyAlignment="1">
      <alignment horizontal="center" vertical="center"/>
    </xf>
    <xf numFmtId="0" fontId="1" fillId="10" borderId="36" xfId="0" applyFont="1" applyFill="1" applyBorder="1" applyAlignment="1">
      <alignment horizontal="center" vertical="center"/>
    </xf>
    <xf numFmtId="0" fontId="3" fillId="8" borderId="21" xfId="0" applyFont="1" applyFill="1" applyBorder="1" applyAlignment="1">
      <alignment horizontal="center" vertical="center"/>
    </xf>
    <xf numFmtId="0" fontId="3" fillId="8" borderId="22" xfId="0" applyFont="1" applyFill="1" applyBorder="1" applyAlignment="1">
      <alignment horizontal="center" vertical="center"/>
    </xf>
    <xf numFmtId="0" fontId="3" fillId="8" borderId="23" xfId="0" applyFont="1" applyFill="1" applyBorder="1" applyAlignment="1">
      <alignment horizontal="center" vertical="center"/>
    </xf>
    <xf numFmtId="0" fontId="3" fillId="8" borderId="24" xfId="0" applyFont="1" applyFill="1" applyBorder="1" applyAlignment="1">
      <alignment horizontal="center" vertical="center"/>
    </xf>
    <xf numFmtId="0" fontId="3" fillId="8" borderId="25" xfId="0" applyFont="1" applyFill="1" applyBorder="1" applyAlignment="1">
      <alignment horizontal="center" vertical="center"/>
    </xf>
    <xf numFmtId="0" fontId="3" fillId="8" borderId="2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44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48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7" borderId="15" xfId="0" applyFont="1" applyFill="1" applyBorder="1" applyAlignment="1">
      <alignment horizontal="center" vertical="center" wrapText="1"/>
    </xf>
    <xf numFmtId="0" fontId="3" fillId="7" borderId="16" xfId="0" applyFont="1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4" borderId="40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 wrapText="1"/>
    </xf>
    <xf numFmtId="0" fontId="3" fillId="6" borderId="16" xfId="0" applyFont="1" applyFill="1" applyBorder="1" applyAlignment="1">
      <alignment horizontal="center" vertical="center" wrapText="1"/>
    </xf>
    <xf numFmtId="0" fontId="3" fillId="6" borderId="19" xfId="0" applyFont="1" applyFill="1" applyBorder="1" applyAlignment="1">
      <alignment horizontal="center" vertical="center" wrapText="1"/>
    </xf>
    <xf numFmtId="0" fontId="0" fillId="0" borderId="60" xfId="0" applyBorder="1" applyAlignment="1">
      <alignment vertical="top" wrapText="1"/>
    </xf>
    <xf numFmtId="0" fontId="0" fillId="0" borderId="57" xfId="0" applyBorder="1" applyAlignment="1">
      <alignment vertical="top" wrapText="1"/>
    </xf>
    <xf numFmtId="0" fontId="0" fillId="0" borderId="66" xfId="0" applyBorder="1" applyAlignment="1">
      <alignment vertical="top" wrapText="1"/>
    </xf>
    <xf numFmtId="0" fontId="0" fillId="0" borderId="59" xfId="0" applyBorder="1" applyAlignment="1">
      <alignment vertical="top" wrapText="1"/>
    </xf>
    <xf numFmtId="0" fontId="0" fillId="0" borderId="61" xfId="0" applyBorder="1" applyAlignment="1">
      <alignment vertical="top" wrapText="1"/>
    </xf>
    <xf numFmtId="0" fontId="0" fillId="0" borderId="63" xfId="0" applyBorder="1" applyAlignment="1">
      <alignment vertical="top" wrapText="1"/>
    </xf>
    <xf numFmtId="0" fontId="5" fillId="8" borderId="56" xfId="0" applyFont="1" applyFill="1" applyBorder="1" applyAlignment="1">
      <alignment vertical="top" wrapText="1"/>
    </xf>
    <xf numFmtId="0" fontId="5" fillId="8" borderId="64" xfId="0" applyFont="1" applyFill="1" applyBorder="1" applyAlignment="1">
      <alignment vertical="top" wrapText="1"/>
    </xf>
    <xf numFmtId="0" fontId="35" fillId="0" borderId="56" xfId="0" applyFont="1" applyBorder="1" applyAlignment="1">
      <alignment vertical="top" wrapText="1"/>
    </xf>
    <xf numFmtId="0" fontId="0" fillId="3" borderId="66" xfId="0" applyFill="1" applyBorder="1" applyAlignment="1">
      <alignment vertical="top" wrapText="1"/>
    </xf>
    <xf numFmtId="0" fontId="0" fillId="3" borderId="59" xfId="0" applyFill="1" applyBorder="1" applyAlignment="1">
      <alignment vertical="top" wrapText="1"/>
    </xf>
    <xf numFmtId="0" fontId="0" fillId="0" borderId="60" xfId="0" applyBorder="1" applyAlignment="1">
      <alignment horizontal="center" vertical="top" wrapText="1"/>
    </xf>
    <xf numFmtId="0" fontId="0" fillId="0" borderId="61" xfId="0" applyBorder="1" applyAlignment="1">
      <alignment horizontal="center" vertical="top" wrapText="1"/>
    </xf>
    <xf numFmtId="0" fontId="36" fillId="0" borderId="56" xfId="0" applyFont="1" applyBorder="1" applyAlignment="1">
      <alignment horizontal="left" vertical="top" wrapText="1"/>
    </xf>
    <xf numFmtId="0" fontId="36" fillId="0" borderId="60" xfId="0" applyFont="1" applyBorder="1" applyAlignment="1">
      <alignment horizontal="left" vertical="top" wrapText="1"/>
    </xf>
    <xf numFmtId="0" fontId="35" fillId="0" borderId="56" xfId="0" applyFont="1" applyBorder="1" applyAlignment="1">
      <alignment horizontal="left" vertical="top" wrapText="1"/>
    </xf>
    <xf numFmtId="0" fontId="35" fillId="0" borderId="60" xfId="0" applyFont="1" applyBorder="1" applyAlignment="1">
      <alignment horizontal="left" vertical="top" wrapText="1"/>
    </xf>
    <xf numFmtId="0" fontId="0" fillId="0" borderId="57" xfId="0" applyBorder="1" applyAlignment="1">
      <alignment horizontal="center" vertical="top" wrapText="1"/>
    </xf>
    <xf numFmtId="0" fontId="5" fillId="8" borderId="86" xfId="0" applyFont="1" applyFill="1" applyBorder="1" applyAlignment="1">
      <alignment horizontal="center" vertical="center" wrapText="1"/>
    </xf>
    <xf numFmtId="0" fontId="5" fillId="8" borderId="87" xfId="0" applyFont="1" applyFill="1" applyBorder="1" applyAlignment="1">
      <alignment horizontal="center" vertical="center" wrapText="1"/>
    </xf>
    <xf numFmtId="0" fontId="0" fillId="0" borderId="60" xfId="0" applyBorder="1" applyAlignment="1">
      <alignment horizontal="left" vertical="top" wrapText="1"/>
    </xf>
    <xf numFmtId="0" fontId="0" fillId="0" borderId="66" xfId="0" applyBorder="1" applyAlignment="1">
      <alignment horizontal="left" vertical="top" wrapText="1"/>
    </xf>
    <xf numFmtId="0" fontId="0" fillId="0" borderId="61" xfId="0" applyBorder="1" applyAlignment="1">
      <alignment horizontal="left" vertical="top" wrapText="1"/>
    </xf>
    <xf numFmtId="0" fontId="0" fillId="0" borderId="57" xfId="0" applyBorder="1" applyAlignment="1">
      <alignment horizontal="left" vertical="top" wrapText="1"/>
    </xf>
    <xf numFmtId="0" fontId="35" fillId="0" borderId="61" xfId="0" applyFont="1" applyBorder="1" applyAlignment="1">
      <alignment horizontal="left" vertical="top" wrapText="1"/>
    </xf>
    <xf numFmtId="0" fontId="35" fillId="0" borderId="57" xfId="0" applyFont="1" applyBorder="1" applyAlignment="1">
      <alignment horizontal="left" vertical="top" wrapText="1"/>
    </xf>
    <xf numFmtId="0" fontId="0" fillId="0" borderId="56" xfId="0" applyBorder="1" applyAlignment="1">
      <alignment horizontal="left" vertical="top" wrapText="1"/>
    </xf>
    <xf numFmtId="0" fontId="5" fillId="8" borderId="86" xfId="0" applyFont="1" applyFill="1" applyBorder="1" applyAlignment="1">
      <alignment horizontal="center" wrapText="1"/>
    </xf>
    <xf numFmtId="0" fontId="5" fillId="8" borderId="87" xfId="0" applyFont="1" applyFill="1" applyBorder="1" applyAlignment="1">
      <alignment horizontal="center" wrapText="1"/>
    </xf>
    <xf numFmtId="0" fontId="5" fillId="8" borderId="88" xfId="0" applyFont="1" applyFill="1" applyBorder="1" applyAlignment="1">
      <alignment horizontal="center" wrapText="1"/>
    </xf>
    <xf numFmtId="0" fontId="5" fillId="8" borderId="56" xfId="0" applyFont="1" applyFill="1" applyBorder="1" applyAlignment="1">
      <alignment horizontal="center" vertical="center" wrapText="1"/>
    </xf>
    <xf numFmtId="0" fontId="5" fillId="8" borderId="64" xfId="0" applyFont="1" applyFill="1" applyBorder="1" applyAlignment="1">
      <alignment horizontal="center" vertical="center" wrapText="1"/>
    </xf>
    <xf numFmtId="0" fontId="20" fillId="0" borderId="63" xfId="0" applyFont="1" applyBorder="1" applyAlignment="1">
      <alignment horizontal="left" vertical="top" wrapText="1"/>
    </xf>
    <xf numFmtId="0" fontId="20" fillId="0" borderId="66" xfId="0" applyFont="1" applyBorder="1" applyAlignment="1">
      <alignment horizontal="left" vertical="top" wrapText="1"/>
    </xf>
    <xf numFmtId="0" fontId="20" fillId="0" borderId="60" xfId="0" applyFont="1" applyBorder="1" applyAlignment="1">
      <alignment horizontal="left" vertical="top" wrapText="1"/>
    </xf>
    <xf numFmtId="0" fontId="20" fillId="0" borderId="61" xfId="0" applyFont="1" applyBorder="1" applyAlignment="1">
      <alignment horizontal="left" vertical="top" wrapText="1"/>
    </xf>
    <xf numFmtId="0" fontId="20" fillId="0" borderId="57" xfId="0" applyFont="1" applyBorder="1" applyAlignment="1">
      <alignment horizontal="left" vertical="top" wrapText="1"/>
    </xf>
    <xf numFmtId="0" fontId="20" fillId="0" borderId="59" xfId="0" applyFont="1" applyBorder="1" applyAlignment="1">
      <alignment horizontal="left" vertical="top" wrapText="1"/>
    </xf>
    <xf numFmtId="0" fontId="20" fillId="0" borderId="56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72" xfId="0" applyBorder="1" applyAlignment="1">
      <alignment horizontal="left" vertical="top" wrapText="1"/>
    </xf>
    <xf numFmtId="0" fontId="0" fillId="0" borderId="63" xfId="0" applyBorder="1" applyAlignment="1">
      <alignment horizontal="left" vertical="top" wrapText="1"/>
    </xf>
    <xf numFmtId="0" fontId="0" fillId="0" borderId="84" xfId="0" applyBorder="1" applyAlignment="1">
      <alignment horizontal="left" vertical="top" wrapText="1"/>
    </xf>
    <xf numFmtId="0" fontId="0" fillId="14" borderId="66" xfId="0" applyFill="1" applyBorder="1" applyAlignment="1">
      <alignment horizontal="left" vertical="top" wrapText="1"/>
    </xf>
    <xf numFmtId="0" fontId="0" fillId="14" borderId="59" xfId="0" applyFill="1" applyBorder="1" applyAlignment="1">
      <alignment horizontal="left" vertical="top" wrapText="1"/>
    </xf>
    <xf numFmtId="0" fontId="19" fillId="0" borderId="60" xfId="0" applyFont="1" applyBorder="1" applyAlignment="1">
      <alignment horizontal="left" vertical="top" wrapText="1"/>
    </xf>
    <xf numFmtId="0" fontId="19" fillId="0" borderId="57" xfId="0" applyFont="1" applyBorder="1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17" borderId="56" xfId="0" applyFont="1" applyFill="1" applyBorder="1" applyAlignment="1">
      <alignment horizontal="center"/>
    </xf>
    <xf numFmtId="0" fontId="31" fillId="0" borderId="56" xfId="0" applyFont="1" applyBorder="1" applyAlignment="1">
      <alignment horizontal="center"/>
    </xf>
    <xf numFmtId="0" fontId="31" fillId="0" borderId="60" xfId="0" applyFont="1" applyBorder="1" applyAlignment="1">
      <alignment horizontal="center"/>
    </xf>
    <xf numFmtId="0" fontId="1" fillId="0" borderId="56" xfId="0" applyFont="1" applyBorder="1" applyAlignment="1">
      <alignment horizontal="center"/>
    </xf>
    <xf numFmtId="0" fontId="37" fillId="0" borderId="56" xfId="0" applyFont="1" applyBorder="1" applyAlignment="1">
      <alignment horizontal="center"/>
    </xf>
    <xf numFmtId="0" fontId="40" fillId="0" borderId="56" xfId="0" applyFont="1" applyBorder="1" applyAlignment="1">
      <alignment horizontal="center" vertical="center"/>
    </xf>
    <xf numFmtId="0" fontId="40" fillId="0" borderId="64" xfId="0" applyFont="1" applyBorder="1" applyAlignment="1">
      <alignment horizontal="center" vertical="center"/>
    </xf>
    <xf numFmtId="0" fontId="38" fillId="0" borderId="0" xfId="0" applyFont="1" applyAlignment="1">
      <alignment horizontal="center" wrapText="1"/>
    </xf>
    <xf numFmtId="0" fontId="40" fillId="0" borderId="85" xfId="0" applyFont="1" applyBorder="1" applyAlignment="1">
      <alignment horizontal="center" vertical="center"/>
    </xf>
    <xf numFmtId="0" fontId="40" fillId="0" borderId="84" xfId="0" applyFont="1" applyBorder="1" applyAlignment="1">
      <alignment horizontal="center" vertical="center"/>
    </xf>
    <xf numFmtId="0" fontId="38" fillId="12" borderId="89" xfId="0" applyFont="1" applyFill="1" applyBorder="1" applyAlignment="1">
      <alignment horizontal="center"/>
    </xf>
    <xf numFmtId="0" fontId="38" fillId="12" borderId="0" xfId="0" applyFont="1" applyFill="1" applyAlignment="1">
      <alignment horizontal="center"/>
    </xf>
    <xf numFmtId="0" fontId="40" fillId="0" borderId="72" xfId="0" applyFont="1" applyBorder="1" applyAlignment="1">
      <alignment horizontal="center" vertical="center"/>
    </xf>
    <xf numFmtId="0" fontId="40" fillId="0" borderId="0" xfId="0" applyFont="1" applyAlignment="1">
      <alignment horizontal="center" vertical="center"/>
    </xf>
    <xf numFmtId="0" fontId="0" fillId="0" borderId="56" xfId="0" applyBorder="1" applyAlignment="1">
      <alignment horizontal="left" vertical="center" wrapText="1"/>
    </xf>
    <xf numFmtId="0" fontId="0" fillId="0" borderId="56" xfId="0" applyBorder="1" applyAlignment="1">
      <alignment horizontal="center" vertical="center" wrapText="1"/>
    </xf>
    <xf numFmtId="0" fontId="0" fillId="2" borderId="0" xfId="0" applyFill="1" applyAlignment="1">
      <alignment horizontal="left"/>
    </xf>
    <xf numFmtId="0" fontId="39" fillId="19" borderId="64" xfId="0" applyFont="1" applyFill="1" applyBorder="1" applyAlignment="1"/>
    <xf numFmtId="0" fontId="39" fillId="19" borderId="84" xfId="0" applyFont="1" applyFill="1" applyBorder="1" applyAlignment="1"/>
    <xf numFmtId="0" fontId="42" fillId="24" borderId="0" xfId="0" applyFont="1" applyFill="1" applyAlignment="1"/>
  </cellXfs>
  <cellStyles count="2">
    <cellStyle name="Hyperlink" xfId="1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FF99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pivotCacheDefinition" Target="pivotCache/pivotCacheDefinition1.xml"/><Relationship Id="rId38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[CIAM_Project_requirement details_COX_V5.xlsx]Profile_Calc!PivotTable5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Profile_Calc!$G$2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Profile_Calc!$E$3:$F$16</c:f>
              <c:multiLvlStrCache>
                <c:ptCount val="1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</c:lvl>
                <c:lvl>
                  <c:pt idx="0">
                    <c:v>2024</c:v>
                  </c:pt>
                </c:lvl>
              </c:multiLvlStrCache>
            </c:multiLvlStrRef>
          </c:cat>
          <c:val>
            <c:numRef>
              <c:f>Profile_Calc!$G$3:$G$16</c:f>
              <c:numCache>
                <c:formatCode>General</c:formatCode>
                <c:ptCount val="12"/>
                <c:pt idx="0">
                  <c:v>6</c:v>
                </c:pt>
                <c:pt idx="1">
                  <c:v>1</c:v>
                </c:pt>
                <c:pt idx="2">
                  <c:v>7</c:v>
                </c:pt>
                <c:pt idx="3">
                  <c:v>7</c:v>
                </c:pt>
                <c:pt idx="4">
                  <c:v>8</c:v>
                </c:pt>
                <c:pt idx="5">
                  <c:v>7</c:v>
                </c:pt>
                <c:pt idx="6">
                  <c:v>10</c:v>
                </c:pt>
                <c:pt idx="7">
                  <c:v>4</c:v>
                </c:pt>
                <c:pt idx="8">
                  <c:v>1</c:v>
                </c:pt>
                <c:pt idx="9">
                  <c:v>7</c:v>
                </c:pt>
                <c:pt idx="10">
                  <c:v>7</c:v>
                </c:pt>
                <c:pt idx="11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FA-4F91-9B9B-D90CBA5D20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0844296"/>
        <c:axId val="2000846344"/>
      </c:lineChart>
      <c:catAx>
        <c:axId val="2000844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0846344"/>
        <c:crosses val="autoZero"/>
        <c:auto val="1"/>
        <c:lblAlgn val="ctr"/>
        <c:lblOffset val="100"/>
        <c:noMultiLvlLbl val="0"/>
      </c:catAx>
      <c:valAx>
        <c:axId val="2000846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0844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ocumenttasks/documenttask1.xml><?xml version="1.0" encoding="utf-8"?>
<Tasks xmlns="http://schemas.microsoft.com/office/tasks/2019/documenttasks">
  <Task id="{D30D0286-F2F4-4788-BFC4-F0BCF364F852}">
    <Anchor>
      <Comment id="{BB6DEB39-E50F-4A0F-A1DE-A6BEAB896342}"/>
    </Anchor>
    <History>
      <Event time="2024-08-23T11:20:34.21" id="{3FD3501B-77DE-4869-A96F-E34CDAD8D4F1}">
        <Attribution userId="S::sharmila.srinivasan2@cox.com::7f85b7f0-23c4-45e4-9932-849cc3a04e4c" userName="Srinivasan, Sharmila (CCI-Atlanta-CON)" userProvider="AD"/>
        <Anchor>
          <Comment id="{BB6DEB39-E50F-4A0F-A1DE-A6BEAB896342}"/>
        </Anchor>
        <Create/>
      </Event>
      <Event time="2024-08-23T11:20:34.21" id="{4989AB59-8EF7-41EA-9AC4-D7F1D606EEFB}">
        <Attribution userId="S::sharmila.srinivasan2@cox.com::7f85b7f0-23c4-45e4-9932-849cc3a04e4c" userName="Srinivasan, Sharmila (CCI-Atlanta-CON)" userProvider="AD"/>
        <Anchor>
          <Comment id="{BB6DEB39-E50F-4A0F-A1DE-A6BEAB896342}"/>
        </Anchor>
        <Assign userId="S::Praveen.Prabhakaran@cox.com::7d888ac5-300c-4679-82d5-157e6386ea4a" userName="Prabhakaran, Praveen (CCI-Atlanta)" userProvider="AD"/>
      </Event>
      <Event time="2024-08-23T11:20:34.21" id="{40BAF0B0-3906-415E-B7DE-AF612C1C7180}">
        <Attribution userId="S::sharmila.srinivasan2@cox.com::7f85b7f0-23c4-45e4-9932-849cc3a04e4c" userName="Srinivasan, Sharmila (CCI-Atlanta-CON)" userProvider="AD"/>
        <Anchor>
          <Comment id="{BB6DEB39-E50F-4A0F-A1DE-A6BEAB896342}"/>
        </Anchor>
        <SetTitle title="@Prabhakaran, Praveen (CCI-Atlanta) how to identify customers with tokenized link"/>
      </Event>
    </History>
  </Task>
  <Task id="{356880DB-F437-4EC2-9F46-8653B7A52FBB}">
    <Anchor>
      <Comment id="{24E6BD8B-9312-4AEA-89D5-5DC53EB07CDB}"/>
    </Anchor>
    <History>
      <Event time="2024-08-23T11:17:17.43" id="{39351BBE-089C-4642-9EB6-7380053F54E6}">
        <Attribution userId="S::sharmila.srinivasan2@cox.com::7f85b7f0-23c4-45e4-9932-849cc3a04e4c" userName="Srinivasan, Sharmila (CCI-Atlanta-CON)" userProvider="AD"/>
        <Anchor>
          <Comment id="{24E6BD8B-9312-4AEA-89D5-5DC53EB07CDB}"/>
        </Anchor>
        <Create/>
      </Event>
      <Event time="2024-08-23T11:17:17.43" id="{DF2EC832-830C-40F6-B6A9-DE56D44B551D}">
        <Attribution userId="S::sharmila.srinivasan2@cox.com::7f85b7f0-23c4-45e4-9932-849cc3a04e4c" userName="Srinivasan, Sharmila (CCI-Atlanta-CON)" userProvider="AD"/>
        <Anchor>
          <Comment id="{24E6BD8B-9312-4AEA-89D5-5DC53EB07CDB}"/>
        </Anchor>
        <Assign userId="S::Praveen.Prabhakaran@cox.com::7d888ac5-300c-4679-82d5-157e6386ea4a" userName="Prabhakaran, Praveen (CCI-Atlanta)" userProvider="AD"/>
      </Event>
      <Event time="2024-08-23T11:17:17.43" id="{94029A54-F182-4C77-ACC1-232E20C005BA}">
        <Attribution userId="S::sharmila.srinivasan2@cox.com::7f85b7f0-23c4-45e4-9932-849cc3a04e4c" userName="Srinivasan, Sharmila (CCI-Atlanta-CON)" userProvider="AD"/>
        <Anchor>
          <Comment id="{24E6BD8B-9312-4AEA-89D5-5DC53EB07CDB}"/>
        </Anchor>
        <SetTitle title="@Prabhakaran, Praveen (CCI-Atlanta) how to define new customers and existing customers"/>
      </Event>
    </History>
  </Task>
</Tasks>
</file>

<file path=xl/documenttasks/documenttask2.xml><?xml version="1.0" encoding="utf-8"?>
<Tasks xmlns="http://schemas.microsoft.com/office/tasks/2019/documenttasks">
  <Task id="{9BE68D20-6ECC-427B-9DD0-6618F783ED1B}">
    <Anchor>
      <Comment id="{BEBFF865-3F17-4373-9322-BC3041DB3333}"/>
    </Anchor>
    <History>
      <Event time="2024-08-23T11:50:03.59" id="{AC76E338-99D1-4BC6-A4EB-A5AD72096BF7}">
        <Attribution userId="S::sharmila.srinivasan2@cox.com::7f85b7f0-23c4-45e4-9932-849cc3a04e4c" userName="Srinivasan, Sharmila (CCI-Atlanta-CON)" userProvider="AD"/>
        <Anchor>
          <Comment id="{BEBFF865-3F17-4373-9322-BC3041DB3333}"/>
        </Anchor>
        <Create/>
      </Event>
      <Event time="2024-08-23T11:50:03.59" id="{1FBC2ED5-41D2-498D-9AB0-258B2CEF6F25}">
        <Attribution userId="S::sharmila.srinivasan2@cox.com::7f85b7f0-23c4-45e4-9932-849cc3a04e4c" userName="Srinivasan, Sharmila (CCI-Atlanta-CON)" userProvider="AD"/>
        <Anchor>
          <Comment id="{BEBFF865-3F17-4373-9322-BC3041DB3333}"/>
        </Anchor>
        <Assign userId="S::Praveen.Prabhakaran@cox.com::7d888ac5-300c-4679-82d5-157e6386ea4a" userName="Prabhakaran, Praveen (CCI-Atlanta)" userProvider="AD"/>
      </Event>
      <Event time="2024-08-23T11:50:03.59" id="{063E47F8-6E48-43A3-88EE-080E879E9849}">
        <Attribution userId="S::sharmila.srinivasan2@cox.com::7f85b7f0-23c4-45e4-9932-849cc3a04e4c" userName="Srinivasan, Sharmila (CCI-Atlanta-CON)" userProvider="AD"/>
        <Anchor>
          <Comment id="{BEBFF865-3F17-4373-9322-BC3041DB3333}"/>
        </Anchor>
        <SetTitle title="@Prabhakaran, Praveen (CCI-Atlanta) Can you please guide as to the right source table"/>
      </Event>
    </History>
  </Task>
</Task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38100</xdr:colOff>
      <xdr:row>11</xdr:row>
      <xdr:rowOff>85725</xdr:rowOff>
    </xdr:from>
    <xdr:to>
      <xdr:col>9</xdr:col>
      <xdr:colOff>581025</xdr:colOff>
      <xdr:row>11</xdr:row>
      <xdr:rowOff>85725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>
          <a:off x="14763750" y="2162175"/>
          <a:ext cx="5429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566977</xdr:colOff>
      <xdr:row>11</xdr:row>
      <xdr:rowOff>158510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53100" y="2076450"/>
          <a:ext cx="566977" cy="158510"/>
        </a:xfrm>
        <a:prstGeom prst="rect">
          <a:avLst/>
        </a:prstGeom>
      </xdr:spPr>
    </xdr:pic>
    <xdr:clientData/>
  </xdr:twoCellAnchor>
  <xdr:twoCellAnchor>
    <xdr:from>
      <xdr:col>13</xdr:col>
      <xdr:colOff>442232</xdr:colOff>
      <xdr:row>20</xdr:row>
      <xdr:rowOff>66675</xdr:rowOff>
    </xdr:from>
    <xdr:to>
      <xdr:col>14</xdr:col>
      <xdr:colOff>485776</xdr:colOff>
      <xdr:row>20</xdr:row>
      <xdr:rowOff>79375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 flipH="1">
          <a:off x="19536682" y="4333875"/>
          <a:ext cx="2012044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419100</xdr:colOff>
      <xdr:row>15</xdr:row>
      <xdr:rowOff>104775</xdr:rowOff>
    </xdr:from>
    <xdr:to>
      <xdr:col>15</xdr:col>
      <xdr:colOff>589893</xdr:colOff>
      <xdr:row>18</xdr:row>
      <xdr:rowOff>104776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091650" y="3444875"/>
          <a:ext cx="170793" cy="552451"/>
        </a:xfrm>
        <a:prstGeom prst="rect">
          <a:avLst/>
        </a:prstGeom>
      </xdr:spPr>
    </xdr:pic>
    <xdr:clientData/>
  </xdr:twoCellAnchor>
  <xdr:twoCellAnchor>
    <xdr:from>
      <xdr:col>14</xdr:col>
      <xdr:colOff>79375</xdr:colOff>
      <xdr:row>11</xdr:row>
      <xdr:rowOff>102053</xdr:rowOff>
    </xdr:from>
    <xdr:to>
      <xdr:col>14</xdr:col>
      <xdr:colOff>555625</xdr:colOff>
      <xdr:row>11</xdr:row>
      <xdr:rowOff>113393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/>
      </xdr:nvCxnSpPr>
      <xdr:spPr>
        <a:xfrm flipH="1">
          <a:off x="21142325" y="2178503"/>
          <a:ext cx="476250" cy="11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171121</xdr:colOff>
      <xdr:row>10</xdr:row>
      <xdr:rowOff>171945</xdr:rowOff>
    </xdr:from>
    <xdr:to>
      <xdr:col>6</xdr:col>
      <xdr:colOff>1463799</xdr:colOff>
      <xdr:row>13</xdr:row>
      <xdr:rowOff>9896</xdr:rowOff>
    </xdr:to>
    <xdr:cxnSp macro="">
      <xdr:nvCxnSpPr>
        <xdr:cNvPr id="7" name="Elbow Connector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10608212" y="2065400"/>
          <a:ext cx="1292678" cy="392132"/>
        </a:xfrm>
        <a:prstGeom prst="bentConnector3">
          <a:avLst>
            <a:gd name="adj1" fmla="val 46427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292626</xdr:colOff>
      <xdr:row>11</xdr:row>
      <xdr:rowOff>112059</xdr:rowOff>
    </xdr:from>
    <xdr:to>
      <xdr:col>4</xdr:col>
      <xdr:colOff>1385200</xdr:colOff>
      <xdr:row>11</xdr:row>
      <xdr:rowOff>126066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CxnSpPr/>
      </xdr:nvCxnSpPr>
      <xdr:spPr>
        <a:xfrm>
          <a:off x="7358444" y="2190241"/>
          <a:ext cx="1092574" cy="1400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476250</xdr:colOff>
      <xdr:row>0</xdr:row>
      <xdr:rowOff>104775</xdr:rowOff>
    </xdr:from>
    <xdr:to>
      <xdr:col>13</xdr:col>
      <xdr:colOff>590550</xdr:colOff>
      <xdr:row>14</xdr:row>
      <xdr:rowOff>180975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414FC5F9-140D-81DD-A1D9-A07D6CF3F4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rabhakaran, Praveen (CCI-Atlanta)" id="{FC1D1249-6847-44F8-95CF-765258A71423}" userId="Praveen.Prabhakaran@cox.com" providerId="PeoplePicker"/>
  <person displayName="Srinivasan, Sharmila (CCI-Atlanta-CON)" id="{E5BCAF26-756D-4533-8485-42F120219A35}" userId="S::sharmila.srinivasan2@cox.com::7f85b7f0-23c4-45e4-9932-849cc3a04e4c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41.639981018518" createdVersion="8" refreshedVersion="8" minRefreshableVersion="3" recordCount="205" xr:uid="{1B2B7C52-B83A-499B-BB20-4338CA2CC67A}">
  <cacheSource type="worksheet">
    <worksheetSource ref="AM1:AO1048576" sheet="Customer_Profile_Sample_data"/>
  </cacheSource>
  <cacheFields count="3">
    <cacheField name="Registration Month" numFmtId="0">
      <sharedItems containsBlank="1" containsMixedTypes="1" containsNumber="1" containsInteger="1" minValue="1" maxValue="12" count="14">
        <n v="3"/>
        <n v="12"/>
        <n v="4"/>
        <n v="10"/>
        <n v="6"/>
        <n v="8"/>
        <n v="1"/>
        <n v="5"/>
        <n v="11"/>
        <n v="2"/>
        <n v="7"/>
        <n v="9"/>
        <e v="#VALUE!"/>
        <m/>
      </sharedItems>
    </cacheField>
    <cacheField name="RegistrationYear" numFmtId="0">
      <sharedItems containsBlank="1" containsMixedTypes="1" containsNumber="1" containsInteger="1" minValue="2023" maxValue="2024" count="4">
        <n v="2024"/>
        <n v="2023"/>
        <e v="#VALUE!"/>
        <m/>
      </sharedItems>
    </cacheField>
    <cacheField name="Acc Guid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5">
  <r>
    <x v="0"/>
    <x v="0"/>
    <s v="AG0000004526"/>
  </r>
  <r>
    <x v="0"/>
    <x v="0"/>
    <s v="AG0000004526"/>
  </r>
  <r>
    <x v="1"/>
    <x v="0"/>
    <s v="AG0000008227"/>
  </r>
  <r>
    <x v="1"/>
    <x v="0"/>
    <s v="AG0000008227"/>
  </r>
  <r>
    <x v="0"/>
    <x v="0"/>
    <s v="AG0000007402"/>
  </r>
  <r>
    <x v="2"/>
    <x v="1"/>
    <s v="AG0000007583"/>
  </r>
  <r>
    <x v="2"/>
    <x v="1"/>
    <s v="AG0000007583"/>
  </r>
  <r>
    <x v="3"/>
    <x v="0"/>
    <s v="AG0000006369"/>
  </r>
  <r>
    <x v="4"/>
    <x v="1"/>
    <s v="AG0000006345"/>
  </r>
  <r>
    <x v="4"/>
    <x v="1"/>
    <s v="AG0000006345"/>
  </r>
  <r>
    <x v="4"/>
    <x v="1"/>
    <s v="AG0000004647"/>
  </r>
  <r>
    <x v="1"/>
    <x v="1"/>
    <s v="AG0000004815"/>
  </r>
  <r>
    <x v="5"/>
    <x v="0"/>
    <s v="AG0000004091"/>
  </r>
  <r>
    <x v="3"/>
    <x v="1"/>
    <s v="AG0000008181"/>
  </r>
  <r>
    <x v="3"/>
    <x v="1"/>
    <s v="AG0000008181"/>
  </r>
  <r>
    <x v="3"/>
    <x v="1"/>
    <s v="AG0000009033"/>
  </r>
  <r>
    <x v="3"/>
    <x v="1"/>
    <s v="AG0000009033"/>
  </r>
  <r>
    <x v="4"/>
    <x v="0"/>
    <s v="AG0000004122"/>
  </r>
  <r>
    <x v="4"/>
    <x v="0"/>
    <s v="AG0000004122"/>
  </r>
  <r>
    <x v="6"/>
    <x v="1"/>
    <s v="AG0000001638"/>
  </r>
  <r>
    <x v="7"/>
    <x v="1"/>
    <s v="AG0000008570"/>
  </r>
  <r>
    <x v="7"/>
    <x v="1"/>
    <s v="AG0000008570"/>
  </r>
  <r>
    <x v="8"/>
    <x v="0"/>
    <s v="AG0000001921"/>
  </r>
  <r>
    <x v="8"/>
    <x v="0"/>
    <s v="AG0000001921"/>
  </r>
  <r>
    <x v="8"/>
    <x v="1"/>
    <s v="AG0000005061"/>
  </r>
  <r>
    <x v="3"/>
    <x v="0"/>
    <s v="AG0000002312"/>
  </r>
  <r>
    <x v="3"/>
    <x v="0"/>
    <s v="AG0000002312"/>
  </r>
  <r>
    <x v="9"/>
    <x v="1"/>
    <s v="AG0000006552"/>
  </r>
  <r>
    <x v="0"/>
    <x v="0"/>
    <s v="AG0000007576"/>
  </r>
  <r>
    <x v="7"/>
    <x v="1"/>
    <s v="AG0000003556"/>
  </r>
  <r>
    <x v="2"/>
    <x v="0"/>
    <s v="AG0000004427"/>
  </r>
  <r>
    <x v="0"/>
    <x v="1"/>
    <s v="AG0000001011"/>
  </r>
  <r>
    <x v="10"/>
    <x v="0"/>
    <s v="AG0000003625"/>
  </r>
  <r>
    <x v="5"/>
    <x v="1"/>
    <s v="AG0000009558"/>
  </r>
  <r>
    <x v="11"/>
    <x v="1"/>
    <s v="AG0000003187"/>
  </r>
  <r>
    <x v="11"/>
    <x v="1"/>
    <s v="AG0000007149"/>
  </r>
  <r>
    <x v="11"/>
    <x v="0"/>
    <s v="AG0000006206"/>
  </r>
  <r>
    <x v="7"/>
    <x v="0"/>
    <s v="AG0000001557"/>
  </r>
  <r>
    <x v="7"/>
    <x v="0"/>
    <s v="AG0000001557"/>
  </r>
  <r>
    <x v="2"/>
    <x v="1"/>
    <s v="AG0000007590"/>
  </r>
  <r>
    <x v="1"/>
    <x v="0"/>
    <s v="AG0000007721"/>
  </r>
  <r>
    <x v="2"/>
    <x v="1"/>
    <s v="AG0000003071"/>
  </r>
  <r>
    <x v="6"/>
    <x v="0"/>
    <s v="AG0000004212"/>
  </r>
  <r>
    <x v="6"/>
    <x v="0"/>
    <s v="AG0000004212"/>
  </r>
  <r>
    <x v="0"/>
    <x v="0"/>
    <s v="AG0000008892"/>
  </r>
  <r>
    <x v="2"/>
    <x v="1"/>
    <s v="AG0000009899"/>
  </r>
  <r>
    <x v="2"/>
    <x v="1"/>
    <s v="AG0000009899"/>
  </r>
  <r>
    <x v="9"/>
    <x v="1"/>
    <s v="AG0000005172"/>
  </r>
  <r>
    <x v="9"/>
    <x v="1"/>
    <s v="AG0000005172"/>
  </r>
  <r>
    <x v="6"/>
    <x v="0"/>
    <s v="AG0000008564"/>
  </r>
  <r>
    <x v="3"/>
    <x v="1"/>
    <s v="AG0000005182"/>
  </r>
  <r>
    <x v="6"/>
    <x v="1"/>
    <s v="AG0000003336"/>
  </r>
  <r>
    <x v="6"/>
    <x v="1"/>
    <s v="AG0000003336"/>
  </r>
  <r>
    <x v="7"/>
    <x v="1"/>
    <s v="AG0000002473"/>
  </r>
  <r>
    <x v="7"/>
    <x v="1"/>
    <s v="AG0000002473"/>
  </r>
  <r>
    <x v="8"/>
    <x v="1"/>
    <s v="AG0000001909"/>
  </r>
  <r>
    <x v="5"/>
    <x v="0"/>
    <s v="AG0000003919"/>
  </r>
  <r>
    <x v="11"/>
    <x v="1"/>
    <s v="AG0000008453"/>
  </r>
  <r>
    <x v="11"/>
    <x v="1"/>
    <s v="AG0000008453"/>
  </r>
  <r>
    <x v="0"/>
    <x v="1"/>
    <s v="AG0000001399"/>
  </r>
  <r>
    <x v="0"/>
    <x v="1"/>
    <s v="AG0000001399"/>
  </r>
  <r>
    <x v="0"/>
    <x v="1"/>
    <s v="AG0000003948"/>
  </r>
  <r>
    <x v="11"/>
    <x v="1"/>
    <s v="AG0000002080"/>
  </r>
  <r>
    <x v="2"/>
    <x v="0"/>
    <s v="AG0000005537"/>
  </r>
  <r>
    <x v="2"/>
    <x v="0"/>
    <s v="AG0000005537"/>
  </r>
  <r>
    <x v="1"/>
    <x v="1"/>
    <s v="AG0000004340"/>
  </r>
  <r>
    <x v="5"/>
    <x v="1"/>
    <s v="AG0000004426"/>
  </r>
  <r>
    <x v="8"/>
    <x v="0"/>
    <s v="AG0000003208"/>
  </r>
  <r>
    <x v="6"/>
    <x v="1"/>
    <s v="AG0000001250"/>
  </r>
  <r>
    <x v="8"/>
    <x v="0"/>
    <s v="AG0000004932"/>
  </r>
  <r>
    <x v="6"/>
    <x v="0"/>
    <s v="AG0000004184"/>
  </r>
  <r>
    <x v="3"/>
    <x v="1"/>
    <s v="AG0000007908"/>
  </r>
  <r>
    <x v="3"/>
    <x v="1"/>
    <s v="AG0000007908"/>
  </r>
  <r>
    <x v="3"/>
    <x v="0"/>
    <s v="AG0000002487"/>
  </r>
  <r>
    <x v="6"/>
    <x v="1"/>
    <s v="AG0000003273"/>
  </r>
  <r>
    <x v="6"/>
    <x v="1"/>
    <s v="AG0000003273"/>
  </r>
  <r>
    <x v="5"/>
    <x v="1"/>
    <s v="AG0000003876"/>
  </r>
  <r>
    <x v="2"/>
    <x v="0"/>
    <s v="AG0000004162"/>
  </r>
  <r>
    <x v="6"/>
    <x v="1"/>
    <s v="AG0000006512"/>
  </r>
  <r>
    <x v="10"/>
    <x v="0"/>
    <s v="AG0000004321"/>
  </r>
  <r>
    <x v="10"/>
    <x v="0"/>
    <s v="AG0000004321"/>
  </r>
  <r>
    <x v="11"/>
    <x v="1"/>
    <s v="AG0000006727"/>
  </r>
  <r>
    <x v="11"/>
    <x v="1"/>
    <s v="AG0000006727"/>
  </r>
  <r>
    <x v="4"/>
    <x v="1"/>
    <s v="AG0000001534"/>
  </r>
  <r>
    <x v="10"/>
    <x v="0"/>
    <s v="AG0000003245"/>
  </r>
  <r>
    <x v="3"/>
    <x v="0"/>
    <s v="AG0000001946"/>
  </r>
  <r>
    <x v="6"/>
    <x v="1"/>
    <s v="AG0000006499"/>
  </r>
  <r>
    <x v="6"/>
    <x v="1"/>
    <s v="AG0000006499"/>
  </r>
  <r>
    <x v="7"/>
    <x v="0"/>
    <s v="AG0000001289"/>
  </r>
  <r>
    <x v="1"/>
    <x v="1"/>
    <s v="AG0000001872"/>
  </r>
  <r>
    <x v="8"/>
    <x v="0"/>
    <s v="AG0000009032"/>
  </r>
  <r>
    <x v="4"/>
    <x v="0"/>
    <s v="AG0000008562"/>
  </r>
  <r>
    <x v="6"/>
    <x v="0"/>
    <s v="AG0000009327"/>
  </r>
  <r>
    <x v="8"/>
    <x v="1"/>
    <s v="AG0000009392"/>
  </r>
  <r>
    <x v="5"/>
    <x v="0"/>
    <s v="AG0000009888"/>
  </r>
  <r>
    <x v="1"/>
    <x v="0"/>
    <s v="AG0000007726"/>
  </r>
  <r>
    <x v="1"/>
    <x v="0"/>
    <s v="AG0000007726"/>
  </r>
  <r>
    <x v="10"/>
    <x v="1"/>
    <s v="AG0000005469"/>
  </r>
  <r>
    <x v="10"/>
    <x v="1"/>
    <s v="AG0000005469"/>
  </r>
  <r>
    <x v="1"/>
    <x v="1"/>
    <s v="AG0000006201"/>
  </r>
  <r>
    <x v="1"/>
    <x v="1"/>
    <s v="AG0000006201"/>
  </r>
  <r>
    <x v="4"/>
    <x v="1"/>
    <s v="AG0000008394"/>
  </r>
  <r>
    <x v="4"/>
    <x v="1"/>
    <s v="AG0000008394"/>
  </r>
  <r>
    <x v="10"/>
    <x v="1"/>
    <s v="AG0000001134"/>
  </r>
  <r>
    <x v="4"/>
    <x v="0"/>
    <s v="AG0000008814"/>
  </r>
  <r>
    <x v="2"/>
    <x v="0"/>
    <s v="AG0000008484"/>
  </r>
  <r>
    <x v="2"/>
    <x v="0"/>
    <s v="AG0000008484"/>
  </r>
  <r>
    <x v="0"/>
    <x v="0"/>
    <s v="AG0000005897"/>
  </r>
  <r>
    <x v="2"/>
    <x v="1"/>
    <s v="AG0000001170"/>
  </r>
  <r>
    <x v="2"/>
    <x v="1"/>
    <s v="AG0000004359"/>
  </r>
  <r>
    <x v="7"/>
    <x v="1"/>
    <s v="AG0000009195"/>
  </r>
  <r>
    <x v="7"/>
    <x v="1"/>
    <s v="AG0000009195"/>
  </r>
  <r>
    <x v="5"/>
    <x v="0"/>
    <s v="AG0000006738"/>
  </r>
  <r>
    <x v="11"/>
    <x v="1"/>
    <s v="AG0000002711"/>
  </r>
  <r>
    <x v="11"/>
    <x v="1"/>
    <s v="AG0000002711"/>
  </r>
  <r>
    <x v="6"/>
    <x v="1"/>
    <s v="AG0000005407"/>
  </r>
  <r>
    <x v="6"/>
    <x v="1"/>
    <s v="AG0000005407"/>
  </r>
  <r>
    <x v="4"/>
    <x v="0"/>
    <s v="AG0000004551"/>
  </r>
  <r>
    <x v="11"/>
    <x v="1"/>
    <s v="AG0000003016"/>
  </r>
  <r>
    <x v="10"/>
    <x v="0"/>
    <s v="AG0000005696"/>
  </r>
  <r>
    <x v="10"/>
    <x v="0"/>
    <s v="AG0000005696"/>
  </r>
  <r>
    <x v="4"/>
    <x v="0"/>
    <s v="AG0000008389"/>
  </r>
  <r>
    <x v="1"/>
    <x v="1"/>
    <s v="AG0000006022"/>
  </r>
  <r>
    <x v="0"/>
    <x v="1"/>
    <s v="AG0000009262"/>
  </r>
  <r>
    <x v="1"/>
    <x v="0"/>
    <s v="AG0000003364"/>
  </r>
  <r>
    <x v="10"/>
    <x v="1"/>
    <s v="AG0000006497"/>
  </r>
  <r>
    <x v="7"/>
    <x v="0"/>
    <s v="AG0000005272"/>
  </r>
  <r>
    <x v="7"/>
    <x v="0"/>
    <s v="AG0000005272"/>
  </r>
  <r>
    <x v="11"/>
    <x v="1"/>
    <s v="AG0000004611"/>
  </r>
  <r>
    <x v="11"/>
    <x v="1"/>
    <s v="AG0000004611"/>
  </r>
  <r>
    <x v="9"/>
    <x v="1"/>
    <s v="AG0000003378"/>
  </r>
  <r>
    <x v="9"/>
    <x v="1"/>
    <s v="AG0000003378"/>
  </r>
  <r>
    <x v="5"/>
    <x v="1"/>
    <s v="AG0000008979"/>
  </r>
  <r>
    <x v="5"/>
    <x v="1"/>
    <s v="AG0000008979"/>
  </r>
  <r>
    <x v="0"/>
    <x v="0"/>
    <s v="AG0000007529"/>
  </r>
  <r>
    <x v="3"/>
    <x v="0"/>
    <s v="AG0000006720"/>
  </r>
  <r>
    <x v="10"/>
    <x v="0"/>
    <s v="AG0000002627"/>
  </r>
  <r>
    <x v="10"/>
    <x v="1"/>
    <s v="AG0000009150"/>
  </r>
  <r>
    <x v="10"/>
    <x v="1"/>
    <s v="AG0000009150"/>
  </r>
  <r>
    <x v="8"/>
    <x v="0"/>
    <s v="AG0000004389"/>
  </r>
  <r>
    <x v="8"/>
    <x v="0"/>
    <s v="AG0000004389"/>
  </r>
  <r>
    <x v="6"/>
    <x v="0"/>
    <s v="AG0000007335"/>
  </r>
  <r>
    <x v="10"/>
    <x v="1"/>
    <s v="AG0000008143"/>
  </r>
  <r>
    <x v="9"/>
    <x v="1"/>
    <s v="AG0000001837"/>
  </r>
  <r>
    <x v="9"/>
    <x v="1"/>
    <s v="AG0000001837"/>
  </r>
  <r>
    <x v="6"/>
    <x v="1"/>
    <s v="AG0000008550"/>
  </r>
  <r>
    <x v="0"/>
    <x v="1"/>
    <s v="AG0000004430"/>
  </r>
  <r>
    <x v="0"/>
    <x v="1"/>
    <s v="AG0000004430"/>
  </r>
  <r>
    <x v="2"/>
    <x v="1"/>
    <s v="AG0000003511"/>
  </r>
  <r>
    <x v="7"/>
    <x v="0"/>
    <s v="AG0000004404"/>
  </r>
  <r>
    <x v="9"/>
    <x v="0"/>
    <s v="AG0000003596"/>
  </r>
  <r>
    <x v="10"/>
    <x v="0"/>
    <s v="AG0000009585"/>
  </r>
  <r>
    <x v="10"/>
    <x v="0"/>
    <s v="AG0000009585"/>
  </r>
  <r>
    <x v="5"/>
    <x v="1"/>
    <s v="AG0000003661"/>
  </r>
  <r>
    <x v="5"/>
    <x v="1"/>
    <s v="AG0000003661"/>
  </r>
  <r>
    <x v="2"/>
    <x v="0"/>
    <s v="AG0000009887"/>
  </r>
  <r>
    <x v="10"/>
    <x v="1"/>
    <s v="AG0000009828"/>
  </r>
  <r>
    <x v="7"/>
    <x v="0"/>
    <s v="AG0000006655"/>
  </r>
  <r>
    <x v="7"/>
    <x v="0"/>
    <s v="AG0000006655"/>
  </r>
  <r>
    <x v="1"/>
    <x v="1"/>
    <s v="AG0000005849"/>
  </r>
  <r>
    <x v="1"/>
    <x v="1"/>
    <s v="AG0000005849"/>
  </r>
  <r>
    <x v="6"/>
    <x v="1"/>
    <s v="AG0000008318"/>
  </r>
  <r>
    <x v="6"/>
    <x v="1"/>
    <s v="AG0000008318"/>
  </r>
  <r>
    <x v="6"/>
    <x v="1"/>
    <s v="AG0000003707"/>
  </r>
  <r>
    <x v="3"/>
    <x v="0"/>
    <s v="AG0000006030"/>
  </r>
  <r>
    <x v="9"/>
    <x v="1"/>
    <s v="AG0000006822"/>
  </r>
  <r>
    <x v="1"/>
    <x v="1"/>
    <s v="AG0000007908"/>
  </r>
  <r>
    <x v="6"/>
    <x v="1"/>
    <s v="AG0000003779"/>
  </r>
  <r>
    <x v="4"/>
    <x v="0"/>
    <s v="AG0000007409"/>
  </r>
  <r>
    <x v="6"/>
    <x v="1"/>
    <s v="AG0000003106"/>
  </r>
  <r>
    <x v="6"/>
    <x v="1"/>
    <s v="AG0000003106"/>
  </r>
  <r>
    <x v="10"/>
    <x v="0"/>
    <s v="AG0000008342"/>
  </r>
  <r>
    <x v="12"/>
    <x v="2"/>
    <e v="#N/A"/>
  </r>
  <r>
    <x v="12"/>
    <x v="2"/>
    <e v="#N/A"/>
  </r>
  <r>
    <x v="12"/>
    <x v="2"/>
    <e v="#N/A"/>
  </r>
  <r>
    <x v="12"/>
    <x v="2"/>
    <e v="#N/A"/>
  </r>
  <r>
    <x v="12"/>
    <x v="2"/>
    <e v="#N/A"/>
  </r>
  <r>
    <x v="12"/>
    <x v="2"/>
    <e v="#N/A"/>
  </r>
  <r>
    <x v="12"/>
    <x v="2"/>
    <e v="#N/A"/>
  </r>
  <r>
    <x v="12"/>
    <x v="2"/>
    <e v="#N/A"/>
  </r>
  <r>
    <x v="12"/>
    <x v="2"/>
    <e v="#N/A"/>
  </r>
  <r>
    <x v="12"/>
    <x v="2"/>
    <e v="#N/A"/>
  </r>
  <r>
    <x v="12"/>
    <x v="2"/>
    <e v="#N/A"/>
  </r>
  <r>
    <x v="12"/>
    <x v="2"/>
    <e v="#N/A"/>
  </r>
  <r>
    <x v="12"/>
    <x v="2"/>
    <e v="#N/A"/>
  </r>
  <r>
    <x v="12"/>
    <x v="2"/>
    <e v="#N/A"/>
  </r>
  <r>
    <x v="12"/>
    <x v="2"/>
    <e v="#N/A"/>
  </r>
  <r>
    <x v="12"/>
    <x v="2"/>
    <e v="#N/A"/>
  </r>
  <r>
    <x v="12"/>
    <x v="2"/>
    <e v="#N/A"/>
  </r>
  <r>
    <x v="12"/>
    <x v="2"/>
    <e v="#N/A"/>
  </r>
  <r>
    <x v="12"/>
    <x v="2"/>
    <e v="#N/A"/>
  </r>
  <r>
    <x v="12"/>
    <x v="2"/>
    <e v="#N/A"/>
  </r>
  <r>
    <x v="12"/>
    <x v="2"/>
    <e v="#N/A"/>
  </r>
  <r>
    <x v="12"/>
    <x v="2"/>
    <e v="#N/A"/>
  </r>
  <r>
    <x v="12"/>
    <x v="2"/>
    <e v="#N/A"/>
  </r>
  <r>
    <x v="12"/>
    <x v="2"/>
    <e v="#N/A"/>
  </r>
  <r>
    <x v="12"/>
    <x v="2"/>
    <e v="#N/A"/>
  </r>
  <r>
    <x v="12"/>
    <x v="2"/>
    <e v="#N/A"/>
  </r>
  <r>
    <x v="12"/>
    <x v="2"/>
    <e v="#N/A"/>
  </r>
  <r>
    <x v="12"/>
    <x v="2"/>
    <e v="#N/A"/>
  </r>
  <r>
    <x v="13"/>
    <x v="3"/>
    <m/>
  </r>
  <r>
    <x v="13"/>
    <x v="3"/>
    <m/>
  </r>
  <r>
    <x v="13"/>
    <x v="3"/>
    <m/>
  </r>
  <r>
    <x v="13"/>
    <x v="3"/>
    <m/>
  </r>
  <r>
    <x v="13"/>
    <x v="3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E119CB-76A4-440A-B2DF-FE7B7D0F5EAC}" name="PivotTable5" cacheId="1380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3">
  <location ref="E2:G16" firstHeaderRow="1" firstDataRow="1" firstDataCol="2"/>
  <pivotFields count="3">
    <pivotField axis="axisRow" compact="0" outline="0" showAll="0">
      <items count="15">
        <item x="6"/>
        <item x="9"/>
        <item x="0"/>
        <item x="2"/>
        <item x="7"/>
        <item x="4"/>
        <item x="10"/>
        <item x="5"/>
        <item x="11"/>
        <item x="3"/>
        <item x="8"/>
        <item x="1"/>
        <item x="12"/>
        <item x="13"/>
        <item t="default"/>
      </items>
    </pivotField>
    <pivotField axis="axisRow" compact="0" outline="0" showAll="0">
      <items count="5">
        <item h="1" x="1"/>
        <item x="0"/>
        <item h="1" x="2"/>
        <item h="1" x="3"/>
        <item t="default"/>
      </items>
    </pivotField>
    <pivotField dataField="1" compact="0" outline="0" showAll="0"/>
  </pivotFields>
  <rowFields count="2">
    <field x="1"/>
    <field x="0"/>
  </rowFields>
  <rowItems count="14"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1"/>
    </i>
    <i t="grand">
      <x/>
    </i>
  </rowItems>
  <colItems count="1">
    <i/>
  </colItems>
  <dataFields count="1">
    <dataField name="Count of Acc Guid" fld="2" subtotal="count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6" dT="2024-08-23T11:17:17.46" personId="{E5BCAF26-756D-4533-8485-42F120219A35}" id="{24E6BD8B-9312-4AEA-89D5-5DC53EB07CDB}">
    <text>@Prabhakaran, Praveen (CCI-Atlanta) how to define new customers and existing customers</text>
    <mentions>
      <mention mentionpersonId="{FC1D1249-6847-44F8-95CF-765258A71423}" mentionId="{C7251615-E1A5-4262-AF2A-5683B48D9F7A}" startIndex="0" length="35"/>
    </mentions>
  </threadedComment>
  <threadedComment ref="C13" dT="2024-08-23T11:20:34.25" personId="{E5BCAF26-756D-4533-8485-42F120219A35}" id="{BB6DEB39-E50F-4A0F-A1DE-A6BEAB896342}">
    <text>@Prabhakaran, Praveen (CCI-Atlanta) how to identify customers with tokenized link</text>
    <mentions>
      <mention mentionpersonId="{FC1D1249-6847-44F8-95CF-765258A71423}" mentionId="{235D44E3-3393-40FC-B817-5C8495D88BE2}" startIndex="0" length="35"/>
    </mentions>
  </threadedComment>
  <threadedComment ref="C15" dT="2024-08-23T11:26:05.75" personId="{E5BCAF26-756D-4533-8485-42F120219A35}" id="{1EFDB945-D2C8-44AE-BA50-5BC266EFF72E}">
    <text>Need to check with Praveen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41" dT="2024-08-23T11:50:03.62" personId="{E5BCAF26-756D-4533-8485-42F120219A35}" id="{BEBFF865-3F17-4373-9322-BC3041DB3333}">
    <text>@Prabhakaran, Praveen (CCI-Atlanta) Can you please guide us to the right source table</text>
    <mentions>
      <mention mentionpersonId="{FC1D1249-6847-44F8-95CF-765258A71423}" mentionId="{50D9D632-0596-47F8-8BE4-4AB638D35A90}" startIndex="0" length="35"/>
    </mentions>
  </threadedComment>
  <threadedComment ref="B78" dT="2024-08-28T19:02:58.36" personId="{E5BCAF26-756D-4533-8485-42F120219A35}" id="{1323D700-54C7-454E-B7DC-F4E42789B138}">
    <text xml:space="preserve">Need Clarification on F1
</text>
  </threadedComment>
</ThreadedComment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raveen.Prabhakaran@cox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5" Type="http://schemas.microsoft.com/office/2019/04/relationships/documenttask" Target="../documenttasks/documenttask1.xml"/><Relationship Id="rId4" Type="http://schemas.microsoft.com/office/2017/10/relationships/threadedComment" Target="../threadedComments/threadedComment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Relationship Id="rId5" Type="http://schemas.microsoft.com/office/2019/04/relationships/documenttask" Target="../documenttasks/documenttask2.xml"/><Relationship Id="rId4" Type="http://schemas.microsoft.com/office/2017/10/relationships/threadedComment" Target="../threadedComments/threadedComment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4EC44-9614-4E31-8056-E2B0E2468B78}">
  <sheetPr>
    <tabColor rgb="FF00B050"/>
  </sheetPr>
  <dimension ref="A1:M60"/>
  <sheetViews>
    <sheetView tabSelected="1" topLeftCell="B1" workbookViewId="0">
      <selection activeCell="C3" sqref="C3"/>
    </sheetView>
  </sheetViews>
  <sheetFormatPr defaultColWidth="6.28515625" defaultRowHeight="15"/>
  <cols>
    <col min="1" max="1" width="6.28515625" style="379"/>
    <col min="2" max="2" width="23.140625" style="379" bestFit="1" customWidth="1"/>
    <col min="3" max="3" width="87.85546875" bestFit="1" customWidth="1"/>
    <col min="4" max="4" width="10.140625" customWidth="1"/>
    <col min="6" max="6" width="59.140625" bestFit="1" customWidth="1"/>
    <col min="7" max="8" width="0.85546875" style="387" customWidth="1"/>
  </cols>
  <sheetData>
    <row r="1" spans="1:13" ht="21">
      <c r="A1" s="395" t="s">
        <v>0</v>
      </c>
      <c r="B1" s="396"/>
      <c r="C1" s="396"/>
      <c r="J1" s="397"/>
      <c r="K1" s="397"/>
      <c r="L1" s="397"/>
      <c r="M1" s="397"/>
    </row>
    <row r="2" spans="1:13" s="384" customFormat="1">
      <c r="A2" s="385" t="s">
        <v>1</v>
      </c>
      <c r="B2" s="385" t="s">
        <v>2</v>
      </c>
      <c r="C2" s="386" t="s">
        <v>3</v>
      </c>
      <c r="D2" s="385" t="s">
        <v>4</v>
      </c>
      <c r="E2" s="385" t="s">
        <v>5</v>
      </c>
      <c r="G2" s="388"/>
      <c r="H2" s="388"/>
    </row>
    <row r="3" spans="1:13">
      <c r="A3" s="401">
        <v>1</v>
      </c>
      <c r="B3" s="398" t="s">
        <v>6</v>
      </c>
      <c r="C3" s="88"/>
      <c r="D3" s="284" t="s">
        <v>7</v>
      </c>
      <c r="E3" s="284"/>
      <c r="F3" t="s">
        <v>8</v>
      </c>
      <c r="J3" s="384"/>
    </row>
    <row r="4" spans="1:13">
      <c r="A4" s="403"/>
      <c r="B4" s="399"/>
      <c r="C4" s="88" t="s">
        <v>9</v>
      </c>
      <c r="D4" s="284"/>
      <c r="E4" s="284"/>
    </row>
    <row r="5" spans="1:13">
      <c r="A5" s="403"/>
      <c r="B5" s="399"/>
      <c r="C5" s="88" t="s">
        <v>10</v>
      </c>
      <c r="D5" s="284"/>
      <c r="E5" s="284"/>
    </row>
    <row r="6" spans="1:13">
      <c r="A6" s="403"/>
      <c r="B6" s="399"/>
      <c r="C6" s="88" t="s">
        <v>11</v>
      </c>
      <c r="D6" s="284"/>
      <c r="E6" s="284"/>
    </row>
    <row r="7" spans="1:13">
      <c r="A7" s="403"/>
      <c r="B7" s="399"/>
      <c r="C7" s="88" t="s">
        <v>12</v>
      </c>
      <c r="D7" s="284"/>
      <c r="E7" s="284"/>
    </row>
    <row r="8" spans="1:13">
      <c r="A8" s="403"/>
      <c r="B8" s="399"/>
      <c r="C8" s="88" t="s">
        <v>13</v>
      </c>
      <c r="D8" s="284"/>
      <c r="E8" s="284"/>
    </row>
    <row r="9" spans="1:13">
      <c r="A9" s="402"/>
      <c r="B9" s="400"/>
      <c r="C9" s="88" t="s">
        <v>14</v>
      </c>
      <c r="D9" s="284"/>
      <c r="E9" s="284"/>
    </row>
    <row r="10" spans="1:13">
      <c r="A10" s="401">
        <v>2</v>
      </c>
      <c r="B10" s="398" t="s">
        <v>15</v>
      </c>
      <c r="C10" s="88" t="s">
        <v>16</v>
      </c>
      <c r="D10" s="284"/>
      <c r="E10" s="284"/>
    </row>
    <row r="11" spans="1:13">
      <c r="A11" s="403"/>
      <c r="B11" s="399"/>
      <c r="C11" s="88" t="s">
        <v>17</v>
      </c>
      <c r="D11" s="284"/>
      <c r="E11" s="284"/>
    </row>
    <row r="12" spans="1:13">
      <c r="A12" s="403"/>
      <c r="B12" s="399"/>
      <c r="C12" s="88" t="s">
        <v>18</v>
      </c>
      <c r="D12" s="284"/>
      <c r="E12" s="284"/>
      <c r="F12" t="s">
        <v>19</v>
      </c>
    </row>
    <row r="13" spans="1:13">
      <c r="A13" s="403"/>
      <c r="B13" s="399"/>
      <c r="C13" s="88" t="s">
        <v>20</v>
      </c>
      <c r="D13" s="284"/>
      <c r="E13" s="284"/>
    </row>
    <row r="14" spans="1:13">
      <c r="A14" s="403"/>
      <c r="B14" s="399"/>
      <c r="C14" s="88" t="s">
        <v>21</v>
      </c>
      <c r="D14" s="284"/>
      <c r="E14" s="284"/>
    </row>
    <row r="15" spans="1:13">
      <c r="A15" s="403"/>
      <c r="B15" s="399"/>
      <c r="C15" s="88" t="s">
        <v>22</v>
      </c>
      <c r="D15" s="284"/>
      <c r="E15" s="284"/>
    </row>
    <row r="16" spans="1:13">
      <c r="A16" s="403"/>
      <c r="B16" s="399"/>
      <c r="C16" s="88" t="s">
        <v>23</v>
      </c>
      <c r="D16" s="284"/>
      <c r="E16" s="284"/>
    </row>
    <row r="17" spans="1:6">
      <c r="A17" s="403"/>
      <c r="B17" s="399"/>
      <c r="C17" s="88" t="s">
        <v>24</v>
      </c>
      <c r="D17" s="284"/>
      <c r="E17" s="284"/>
    </row>
    <row r="18" spans="1:6">
      <c r="A18" s="403"/>
      <c r="B18" s="399"/>
      <c r="C18" s="88" t="s">
        <v>25</v>
      </c>
      <c r="D18" s="284"/>
      <c r="E18" s="284"/>
    </row>
    <row r="19" spans="1:6">
      <c r="A19" s="403"/>
      <c r="B19" s="399"/>
      <c r="C19" s="88" t="s">
        <v>26</v>
      </c>
      <c r="D19" s="284"/>
      <c r="E19" s="284"/>
    </row>
    <row r="20" spans="1:6">
      <c r="A20" s="403"/>
      <c r="B20" s="399"/>
      <c r="C20" s="88" t="s">
        <v>27</v>
      </c>
      <c r="D20" s="284"/>
      <c r="E20" s="284"/>
    </row>
    <row r="21" spans="1:6">
      <c r="A21" s="403"/>
      <c r="B21" s="399"/>
      <c r="C21" s="88" t="s">
        <v>17</v>
      </c>
      <c r="D21" s="284"/>
      <c r="E21" s="284"/>
    </row>
    <row r="22" spans="1:6">
      <c r="A22" s="403"/>
      <c r="B22" s="399"/>
      <c r="C22" s="88" t="s">
        <v>28</v>
      </c>
      <c r="D22" s="284"/>
      <c r="E22" s="284"/>
    </row>
    <row r="23" spans="1:6">
      <c r="A23" s="403"/>
      <c r="B23" s="399"/>
      <c r="C23" s="88" t="s">
        <v>28</v>
      </c>
      <c r="D23" s="284"/>
      <c r="E23" s="284"/>
    </row>
    <row r="24" spans="1:6">
      <c r="A24" s="403"/>
      <c r="B24" s="399"/>
      <c r="C24" s="88" t="s">
        <v>29</v>
      </c>
      <c r="D24" s="284"/>
      <c r="E24" s="284"/>
    </row>
    <row r="25" spans="1:6">
      <c r="A25" s="403"/>
      <c r="B25" s="399"/>
      <c r="C25" s="88" t="s">
        <v>30</v>
      </c>
      <c r="D25" s="284"/>
      <c r="E25" s="284"/>
      <c r="F25" t="s">
        <v>31</v>
      </c>
    </row>
    <row r="26" spans="1:6">
      <c r="A26" s="403"/>
      <c r="B26" s="399"/>
      <c r="C26" s="88" t="s">
        <v>32</v>
      </c>
      <c r="D26" s="284"/>
      <c r="E26" s="284"/>
      <c r="F26" s="358" t="s">
        <v>33</v>
      </c>
    </row>
    <row r="27" spans="1:6">
      <c r="A27" s="403"/>
      <c r="B27" s="399"/>
      <c r="C27" s="88" t="s">
        <v>34</v>
      </c>
      <c r="D27" s="284"/>
      <c r="E27" s="284"/>
      <c r="F27" s="358" t="s">
        <v>33</v>
      </c>
    </row>
    <row r="28" spans="1:6">
      <c r="A28" s="403"/>
      <c r="B28" s="399"/>
      <c r="C28" s="88" t="s">
        <v>35</v>
      </c>
      <c r="D28" s="284"/>
      <c r="E28" s="284"/>
      <c r="F28" s="358" t="s">
        <v>33</v>
      </c>
    </row>
    <row r="29" spans="1:6">
      <c r="A29" s="402"/>
      <c r="B29" s="400"/>
      <c r="C29" s="88" t="s">
        <v>36</v>
      </c>
      <c r="D29" s="284"/>
      <c r="E29" s="284"/>
      <c r="F29" s="358" t="s">
        <v>33</v>
      </c>
    </row>
    <row r="30" spans="1:6">
      <c r="A30" s="401">
        <v>3</v>
      </c>
      <c r="B30" s="398" t="s">
        <v>37</v>
      </c>
      <c r="C30" s="88" t="s">
        <v>38</v>
      </c>
      <c r="D30" s="389"/>
      <c r="E30" s="389"/>
    </row>
    <row r="31" spans="1:6">
      <c r="A31" s="403"/>
      <c r="B31" s="399"/>
      <c r="C31" s="302" t="s">
        <v>39</v>
      </c>
      <c r="D31" s="389"/>
      <c r="E31" s="389"/>
      <c r="F31" s="91" t="s">
        <v>40</v>
      </c>
    </row>
    <row r="32" spans="1:6">
      <c r="A32" s="403"/>
      <c r="B32" s="399"/>
      <c r="C32" s="88" t="s">
        <v>41</v>
      </c>
      <c r="D32" s="389"/>
      <c r="E32" s="389"/>
    </row>
    <row r="33" spans="1:6">
      <c r="A33" s="403"/>
      <c r="B33" s="399"/>
      <c r="C33" s="88" t="s">
        <v>42</v>
      </c>
      <c r="D33" s="389"/>
      <c r="E33" s="389"/>
    </row>
    <row r="34" spans="1:6">
      <c r="A34" s="402"/>
      <c r="B34" s="400"/>
      <c r="C34" s="88" t="s">
        <v>42</v>
      </c>
      <c r="D34" s="389"/>
      <c r="E34" s="389"/>
    </row>
    <row r="35" spans="1:6">
      <c r="A35" s="401">
        <v>4</v>
      </c>
      <c r="B35" s="398" t="s">
        <v>43</v>
      </c>
      <c r="C35" s="88" t="s">
        <v>44</v>
      </c>
      <c r="D35" s="284"/>
      <c r="E35" s="284"/>
    </row>
    <row r="36" spans="1:6">
      <c r="A36" s="402"/>
      <c r="B36" s="400"/>
      <c r="C36" s="88" t="s">
        <v>45</v>
      </c>
      <c r="D36" s="284"/>
      <c r="E36" s="284"/>
      <c r="F36" t="s">
        <v>46</v>
      </c>
    </row>
    <row r="37" spans="1:6">
      <c r="A37" s="380"/>
      <c r="B37" s="380"/>
      <c r="C37" s="88"/>
      <c r="D37" s="284"/>
      <c r="E37" s="284"/>
    </row>
    <row r="39" spans="1:6">
      <c r="B39" s="382"/>
    </row>
    <row r="48" spans="1:6">
      <c r="A48" s="381"/>
    </row>
    <row r="49" spans="1:1">
      <c r="A49" s="381"/>
    </row>
    <row r="50" spans="1:1">
      <c r="A50" s="382"/>
    </row>
    <row r="54" spans="1:1" ht="24" customHeight="1"/>
    <row r="55" spans="1:1" ht="31.5" customHeight="1"/>
    <row r="57" spans="1:1">
      <c r="A57" s="381"/>
    </row>
    <row r="58" spans="1:1">
      <c r="A58" s="382"/>
    </row>
    <row r="60" spans="1:1">
      <c r="A60" s="383"/>
    </row>
  </sheetData>
  <mergeCells count="10">
    <mergeCell ref="B35:B36"/>
    <mergeCell ref="A35:A36"/>
    <mergeCell ref="A30:A34"/>
    <mergeCell ref="A10:A29"/>
    <mergeCell ref="A3:A9"/>
    <mergeCell ref="A1:C1"/>
    <mergeCell ref="J1:M1"/>
    <mergeCell ref="B10:B29"/>
    <mergeCell ref="B3:B9"/>
    <mergeCell ref="B30:B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B36BC-238A-45D6-B84F-D682443FC325}">
  <sheetPr>
    <tabColor rgb="FFFF0000"/>
  </sheetPr>
  <dimension ref="A2:B33"/>
  <sheetViews>
    <sheetView workbookViewId="0">
      <selection activeCell="A20" sqref="A20"/>
    </sheetView>
  </sheetViews>
  <sheetFormatPr defaultRowHeight="15"/>
  <cols>
    <col min="1" max="1" width="147.7109375" bestFit="1" customWidth="1"/>
    <col min="2" max="2" width="10.7109375" bestFit="1" customWidth="1"/>
  </cols>
  <sheetData>
    <row r="2" spans="1:2" s="332" customFormat="1">
      <c r="A2" s="339" t="s">
        <v>47</v>
      </c>
      <c r="B2" s="339" t="s">
        <v>48</v>
      </c>
    </row>
    <row r="3" spans="1:2">
      <c r="A3" t="s">
        <v>49</v>
      </c>
      <c r="B3" s="355" t="s">
        <v>50</v>
      </c>
    </row>
    <row r="4" spans="1:2">
      <c r="A4" t="s">
        <v>51</v>
      </c>
      <c r="B4" s="355" t="s">
        <v>50</v>
      </c>
    </row>
    <row r="5" spans="1:2">
      <c r="A5" t="s">
        <v>52</v>
      </c>
      <c r="B5" s="2" t="s">
        <v>53</v>
      </c>
    </row>
    <row r="6" spans="1:2">
      <c r="A6" t="s">
        <v>54</v>
      </c>
      <c r="B6" s="2" t="s">
        <v>53</v>
      </c>
    </row>
    <row r="7" spans="1:2">
      <c r="A7" t="s">
        <v>55</v>
      </c>
      <c r="B7" s="2" t="s">
        <v>53</v>
      </c>
    </row>
    <row r="8" spans="1:2">
      <c r="A8" t="s">
        <v>56</v>
      </c>
      <c r="B8" s="355" t="s">
        <v>50</v>
      </c>
    </row>
    <row r="9" spans="1:2">
      <c r="A9" t="s">
        <v>57</v>
      </c>
      <c r="B9" s="355" t="s">
        <v>50</v>
      </c>
    </row>
    <row r="10" spans="1:2">
      <c r="A10" t="s">
        <v>58</v>
      </c>
      <c r="B10" s="355" t="s">
        <v>50</v>
      </c>
    </row>
    <row r="11" spans="1:2">
      <c r="A11" t="s">
        <v>59</v>
      </c>
      <c r="B11" s="356" t="s">
        <v>60</v>
      </c>
    </row>
    <row r="12" spans="1:2">
      <c r="A12" t="s">
        <v>61</v>
      </c>
      <c r="B12" s="2" t="s">
        <v>53</v>
      </c>
    </row>
    <row r="13" spans="1:2">
      <c r="A13" t="s">
        <v>62</v>
      </c>
      <c r="B13" s="356" t="s">
        <v>60</v>
      </c>
    </row>
    <row r="14" spans="1:2">
      <c r="A14" t="s">
        <v>63</v>
      </c>
      <c r="B14" s="2" t="s">
        <v>53</v>
      </c>
    </row>
    <row r="15" spans="1:2">
      <c r="A15" t="s">
        <v>64</v>
      </c>
      <c r="B15" s="356" t="s">
        <v>60</v>
      </c>
    </row>
    <row r="16" spans="1:2">
      <c r="A16" t="s">
        <v>65</v>
      </c>
      <c r="B16" s="356" t="s">
        <v>60</v>
      </c>
    </row>
    <row r="17" spans="1:2">
      <c r="A17" t="s">
        <v>66</v>
      </c>
      <c r="B17" s="356" t="s">
        <v>60</v>
      </c>
    </row>
    <row r="18" spans="1:2">
      <c r="A18" t="s">
        <v>67</v>
      </c>
      <c r="B18" s="355" t="s">
        <v>50</v>
      </c>
    </row>
    <row r="19" spans="1:2">
      <c r="A19" t="s">
        <v>68</v>
      </c>
      <c r="B19" s="356" t="s">
        <v>60</v>
      </c>
    </row>
    <row r="20" spans="1:2">
      <c r="A20" s="304" t="s">
        <v>69</v>
      </c>
      <c r="B20" s="355" t="s">
        <v>50</v>
      </c>
    </row>
    <row r="21" spans="1:2" s="332" customFormat="1" hidden="1">
      <c r="A21" s="339" t="s">
        <v>70</v>
      </c>
    </row>
    <row r="22" spans="1:2" hidden="1">
      <c r="A22" t="s">
        <v>71</v>
      </c>
    </row>
    <row r="23" spans="1:2" hidden="1">
      <c r="A23" t="s">
        <v>72</v>
      </c>
    </row>
    <row r="24" spans="1:2" hidden="1">
      <c r="A24" t="s">
        <v>73</v>
      </c>
    </row>
    <row r="25" spans="1:2" hidden="1">
      <c r="A25" t="s">
        <v>74</v>
      </c>
    </row>
    <row r="26" spans="1:2" ht="12.75" hidden="1">
      <c r="A26" t="s">
        <v>75</v>
      </c>
    </row>
    <row r="28" spans="1:2" s="332" customFormat="1">
      <c r="A28" s="339" t="s">
        <v>76</v>
      </c>
      <c r="B28" s="332" t="s">
        <v>48</v>
      </c>
    </row>
    <row r="29" spans="1:2">
      <c r="A29" t="s">
        <v>77</v>
      </c>
      <c r="B29" t="s">
        <v>78</v>
      </c>
    </row>
    <row r="30" spans="1:2" ht="30.75">
      <c r="A30" s="357" t="s">
        <v>79</v>
      </c>
      <c r="B30" t="s">
        <v>78</v>
      </c>
    </row>
    <row r="31" spans="1:2">
      <c r="A31" t="s">
        <v>80</v>
      </c>
      <c r="B31" t="s">
        <v>78</v>
      </c>
    </row>
    <row r="32" spans="1:2">
      <c r="A32" t="s">
        <v>81</v>
      </c>
      <c r="B32" t="s">
        <v>53</v>
      </c>
    </row>
    <row r="33" spans="1:1">
      <c r="A33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B3:P19"/>
  <sheetViews>
    <sheetView showGridLines="0" topLeftCell="A11" workbookViewId="0">
      <selection activeCell="G14" sqref="G14:H14"/>
    </sheetView>
  </sheetViews>
  <sheetFormatPr defaultRowHeight="14.45"/>
  <cols>
    <col min="1" max="1" width="5.7109375" customWidth="1"/>
    <col min="2" max="2" width="6.5703125" customWidth="1"/>
    <col min="3" max="3" width="37.42578125" bestFit="1" customWidth="1"/>
  </cols>
  <sheetData>
    <row r="3" spans="2:16" ht="15" thickBot="1"/>
    <row r="4" spans="2:16">
      <c r="B4" s="409" t="s">
        <v>83</v>
      </c>
      <c r="C4" s="410"/>
      <c r="D4" s="43">
        <v>45516</v>
      </c>
      <c r="E4" s="43">
        <f>D4+7</f>
        <v>45523</v>
      </c>
      <c r="F4" s="43">
        <f t="shared" ref="F4:P4" si="0">E4+7</f>
        <v>45530</v>
      </c>
      <c r="G4" s="43">
        <f t="shared" si="0"/>
        <v>45537</v>
      </c>
      <c r="H4" s="43">
        <f t="shared" si="0"/>
        <v>45544</v>
      </c>
      <c r="I4" s="43">
        <f t="shared" si="0"/>
        <v>45551</v>
      </c>
      <c r="J4" s="43">
        <f t="shared" si="0"/>
        <v>45558</v>
      </c>
      <c r="K4" s="43">
        <f t="shared" si="0"/>
        <v>45565</v>
      </c>
      <c r="L4" s="43">
        <f t="shared" si="0"/>
        <v>45572</v>
      </c>
      <c r="M4" s="43">
        <f t="shared" si="0"/>
        <v>45579</v>
      </c>
      <c r="N4" s="43">
        <f t="shared" si="0"/>
        <v>45586</v>
      </c>
      <c r="O4" s="43">
        <f t="shared" si="0"/>
        <v>45593</v>
      </c>
      <c r="P4" s="44">
        <f t="shared" si="0"/>
        <v>45600</v>
      </c>
    </row>
    <row r="5" spans="2:16">
      <c r="B5" s="404" t="s">
        <v>84</v>
      </c>
      <c r="C5" s="34" t="s">
        <v>85</v>
      </c>
      <c r="D5" s="334"/>
      <c r="E5" s="334"/>
      <c r="F5" s="34"/>
      <c r="G5" s="34"/>
      <c r="H5" s="34"/>
      <c r="I5" s="34"/>
      <c r="J5" s="34"/>
      <c r="K5" s="34"/>
      <c r="L5" s="34"/>
      <c r="M5" s="34"/>
      <c r="N5" s="34"/>
      <c r="O5" s="34"/>
      <c r="P5" s="36"/>
    </row>
    <row r="6" spans="2:16">
      <c r="B6" s="404"/>
      <c r="C6" s="34" t="s">
        <v>86</v>
      </c>
      <c r="D6" s="334"/>
      <c r="E6" s="334"/>
      <c r="F6" s="334"/>
      <c r="G6" s="334"/>
      <c r="H6" s="34"/>
      <c r="I6" s="34"/>
      <c r="J6" s="34"/>
      <c r="K6" s="34"/>
      <c r="L6" s="34"/>
      <c r="M6" s="34"/>
      <c r="N6" s="34"/>
      <c r="O6" s="34"/>
      <c r="P6" s="36"/>
    </row>
    <row r="7" spans="2:16">
      <c r="B7" s="404"/>
      <c r="C7" s="34" t="s">
        <v>87</v>
      </c>
      <c r="D7" s="34"/>
      <c r="E7" s="334"/>
      <c r="F7" s="334"/>
      <c r="G7" s="34"/>
      <c r="H7" s="34"/>
      <c r="I7" s="34"/>
      <c r="J7" s="34"/>
      <c r="K7" s="34"/>
      <c r="L7" s="34"/>
      <c r="M7" s="34"/>
      <c r="N7" s="34"/>
      <c r="O7" s="34"/>
      <c r="P7" s="36"/>
    </row>
    <row r="8" spans="2:16">
      <c r="B8" s="404"/>
      <c r="C8" s="34" t="s">
        <v>88</v>
      </c>
      <c r="D8" s="34"/>
      <c r="E8" s="34"/>
      <c r="F8" s="34"/>
      <c r="G8" s="334"/>
      <c r="H8" s="335"/>
      <c r="I8" s="35"/>
      <c r="J8" s="34"/>
      <c r="K8" s="34"/>
      <c r="L8" s="35"/>
      <c r="M8" s="35"/>
      <c r="N8" s="34"/>
      <c r="O8" s="34"/>
      <c r="P8" s="36"/>
    </row>
    <row r="9" spans="2:16">
      <c r="B9" s="404"/>
      <c r="C9" s="34" t="s">
        <v>89</v>
      </c>
      <c r="D9" s="34"/>
      <c r="E9" s="34"/>
      <c r="F9" s="34"/>
      <c r="G9" s="34"/>
      <c r="H9" s="335"/>
      <c r="I9" s="35"/>
      <c r="J9" s="34"/>
      <c r="K9" s="34"/>
      <c r="L9" s="34"/>
      <c r="M9" s="34"/>
      <c r="N9" s="34"/>
      <c r="O9" s="34"/>
      <c r="P9" s="36"/>
    </row>
    <row r="10" spans="2:16">
      <c r="B10" s="404"/>
      <c r="C10" s="34" t="s">
        <v>90</v>
      </c>
      <c r="D10" s="34"/>
      <c r="E10" s="34"/>
      <c r="F10" s="34"/>
      <c r="G10" s="34"/>
      <c r="H10" s="34"/>
      <c r="I10" s="35"/>
      <c r="J10" s="35"/>
      <c r="K10" s="35"/>
      <c r="L10" s="34"/>
      <c r="M10" s="34"/>
      <c r="N10" s="34"/>
      <c r="O10" s="34"/>
      <c r="P10" s="36"/>
    </row>
    <row r="11" spans="2:16">
      <c r="B11" s="404"/>
      <c r="C11" s="34" t="s">
        <v>91</v>
      </c>
      <c r="D11" s="34"/>
      <c r="E11" s="34"/>
      <c r="F11" s="34"/>
      <c r="G11" s="34"/>
      <c r="H11" s="34"/>
      <c r="I11" s="34"/>
      <c r="J11" s="34"/>
      <c r="K11" s="35"/>
      <c r="L11" s="35"/>
      <c r="M11" s="34"/>
      <c r="N11" s="34"/>
      <c r="O11" s="34"/>
      <c r="P11" s="36"/>
    </row>
    <row r="12" spans="2:16">
      <c r="B12" s="404"/>
      <c r="C12" s="34" t="s">
        <v>92</v>
      </c>
      <c r="D12" s="34"/>
      <c r="E12" s="34"/>
      <c r="F12" s="34"/>
      <c r="G12" s="34"/>
      <c r="H12" s="34"/>
      <c r="I12" s="34"/>
      <c r="J12" s="34"/>
      <c r="K12" s="34"/>
      <c r="L12" s="34"/>
      <c r="M12" s="35"/>
      <c r="N12" s="35"/>
      <c r="O12" s="34"/>
      <c r="P12" s="36"/>
    </row>
    <row r="13" spans="2:16" ht="15" thickBot="1">
      <c r="B13" s="405"/>
      <c r="C13" s="37" t="s">
        <v>93</v>
      </c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8"/>
      <c r="O13" s="38"/>
      <c r="P13" s="39"/>
    </row>
    <row r="14" spans="2:16">
      <c r="B14" s="406" t="s">
        <v>94</v>
      </c>
      <c r="C14" s="40" t="s">
        <v>95</v>
      </c>
      <c r="D14" s="40"/>
      <c r="E14" s="336"/>
      <c r="F14" s="336"/>
      <c r="G14" s="336"/>
      <c r="H14" s="336"/>
      <c r="I14" s="40"/>
      <c r="J14" s="40"/>
      <c r="K14" s="40"/>
      <c r="L14" s="40"/>
      <c r="M14" s="40"/>
      <c r="N14" s="40"/>
      <c r="O14" s="40"/>
      <c r="P14" s="41"/>
    </row>
    <row r="15" spans="2:16">
      <c r="B15" s="407"/>
      <c r="C15" s="34" t="s">
        <v>96</v>
      </c>
      <c r="D15" s="34"/>
      <c r="E15" s="34"/>
      <c r="F15" s="334"/>
      <c r="G15" s="334"/>
      <c r="H15" s="335"/>
      <c r="I15" s="34"/>
      <c r="J15" s="34"/>
      <c r="K15" s="34"/>
      <c r="L15" s="34"/>
      <c r="M15" s="34"/>
      <c r="N15" s="34"/>
      <c r="O15" s="34"/>
      <c r="P15" s="36"/>
    </row>
    <row r="16" spans="2:16">
      <c r="B16" s="407"/>
      <c r="C16" s="34" t="s">
        <v>97</v>
      </c>
      <c r="D16" s="34"/>
      <c r="E16" s="34"/>
      <c r="F16" s="34"/>
      <c r="G16" s="34"/>
      <c r="H16" s="34"/>
      <c r="I16" s="35"/>
      <c r="J16" s="35"/>
      <c r="K16" s="35"/>
      <c r="L16" s="34"/>
      <c r="M16" s="34"/>
      <c r="N16" s="34"/>
      <c r="O16" s="34"/>
      <c r="P16" s="36"/>
    </row>
    <row r="17" spans="2:16">
      <c r="B17" s="407"/>
      <c r="C17" s="34" t="s">
        <v>98</v>
      </c>
      <c r="D17" s="34"/>
      <c r="E17" s="34"/>
      <c r="F17" s="34"/>
      <c r="G17" s="34"/>
      <c r="H17" s="34"/>
      <c r="I17" s="34"/>
      <c r="J17" s="34"/>
      <c r="K17" s="34"/>
      <c r="L17" s="35"/>
      <c r="M17" s="35"/>
      <c r="N17" s="34"/>
      <c r="O17" s="34"/>
      <c r="P17" s="36"/>
    </row>
    <row r="18" spans="2:16">
      <c r="B18" s="407"/>
      <c r="C18" s="34" t="s">
        <v>93</v>
      </c>
      <c r="D18" s="34"/>
      <c r="E18" s="34"/>
      <c r="F18" s="34"/>
      <c r="G18" s="34"/>
      <c r="H18" s="34"/>
      <c r="I18" s="34"/>
      <c r="J18" s="34"/>
      <c r="K18" s="34"/>
      <c r="L18" s="34"/>
      <c r="M18" s="35"/>
      <c r="N18" s="35"/>
      <c r="O18" s="34"/>
      <c r="P18" s="36"/>
    </row>
    <row r="19" spans="2:16" ht="15" thickBot="1">
      <c r="B19" s="408"/>
      <c r="C19" s="37" t="s">
        <v>99</v>
      </c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8"/>
      <c r="P19" s="42"/>
    </row>
  </sheetData>
  <mergeCells count="3">
    <mergeCell ref="B5:B13"/>
    <mergeCell ref="B14:B19"/>
    <mergeCell ref="B4:C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FFFF"/>
  </sheetPr>
  <dimension ref="B2:R38"/>
  <sheetViews>
    <sheetView showGridLines="0" topLeftCell="A3" zoomScale="50" zoomScaleNormal="50" workbookViewId="0">
      <selection activeCell="C10" sqref="C10:C11"/>
    </sheetView>
  </sheetViews>
  <sheetFormatPr defaultColWidth="8.7109375" defaultRowHeight="14.45"/>
  <cols>
    <col min="1" max="1" width="8.7109375" customWidth="1"/>
    <col min="2" max="2" width="7.85546875" customWidth="1"/>
    <col min="3" max="3" width="42.42578125" style="1" customWidth="1"/>
    <col min="4" max="4" width="24.140625" style="3" bestFit="1" customWidth="1"/>
    <col min="5" max="7" width="24.140625" style="3" customWidth="1"/>
    <col min="8" max="8" width="28.42578125" customWidth="1"/>
    <col min="10" max="10" width="9.140625" customWidth="1"/>
    <col min="11" max="11" width="35.42578125" bestFit="1" customWidth="1"/>
    <col min="13" max="13" width="9.140625" customWidth="1"/>
    <col min="14" max="14" width="28.140625" bestFit="1" customWidth="1"/>
    <col min="16" max="16" width="31" customWidth="1"/>
  </cols>
  <sheetData>
    <row r="2" spans="2:18" ht="15" thickBot="1"/>
    <row r="3" spans="2:18">
      <c r="B3" s="45"/>
      <c r="C3" s="46"/>
      <c r="D3" s="47"/>
      <c r="E3" s="431" t="s">
        <v>100</v>
      </c>
      <c r="F3" s="431"/>
      <c r="G3" s="431"/>
      <c r="H3" s="431"/>
      <c r="I3" s="431"/>
      <c r="J3" s="431"/>
      <c r="K3" s="48"/>
      <c r="L3" s="49"/>
      <c r="M3" s="49"/>
      <c r="N3" s="49"/>
      <c r="O3" s="49"/>
      <c r="P3" s="49"/>
      <c r="Q3" s="50"/>
      <c r="R3" s="4"/>
    </row>
    <row r="4" spans="2:18">
      <c r="B4" s="51"/>
      <c r="C4" s="5"/>
      <c r="D4" s="6"/>
      <c r="E4" s="432"/>
      <c r="F4" s="432"/>
      <c r="G4" s="432"/>
      <c r="H4" s="432"/>
      <c r="I4" s="432"/>
      <c r="J4" s="432"/>
      <c r="K4" s="4"/>
      <c r="L4" s="7"/>
      <c r="M4" s="7"/>
      <c r="N4" s="7"/>
      <c r="O4" s="7"/>
      <c r="P4" s="7"/>
      <c r="Q4" s="52"/>
      <c r="R4" s="4"/>
    </row>
    <row r="5" spans="2:18">
      <c r="B5" s="53"/>
      <c r="C5" s="5"/>
      <c r="D5" s="5"/>
      <c r="F5" s="8"/>
      <c r="G5" s="8"/>
      <c r="H5" s="9"/>
      <c r="I5" s="9"/>
      <c r="J5" s="9"/>
      <c r="K5" s="7"/>
      <c r="L5" s="7"/>
      <c r="M5" s="7"/>
      <c r="N5" s="7"/>
      <c r="O5" s="7"/>
      <c r="P5" s="7"/>
      <c r="Q5" s="52"/>
      <c r="R5" s="4"/>
    </row>
    <row r="6" spans="2:18">
      <c r="B6" s="53"/>
      <c r="C6" s="10"/>
      <c r="D6" s="11"/>
      <c r="E6" s="11"/>
      <c r="F6" s="5"/>
      <c r="G6" s="5"/>
      <c r="H6" s="7"/>
      <c r="I6" s="7"/>
      <c r="J6" s="7"/>
      <c r="K6" s="7"/>
      <c r="L6" s="7"/>
      <c r="M6" s="7"/>
      <c r="N6" s="7"/>
      <c r="O6" s="7"/>
      <c r="P6" s="7"/>
      <c r="Q6" s="52"/>
      <c r="R6" s="4"/>
    </row>
    <row r="7" spans="2:18" ht="18.600000000000001">
      <c r="B7" s="53"/>
      <c r="C7" s="12" t="s">
        <v>101</v>
      </c>
      <c r="D7" s="12" t="s">
        <v>102</v>
      </c>
      <c r="E7" s="11"/>
      <c r="F7" s="5"/>
      <c r="G7" s="5"/>
      <c r="H7" s="7"/>
      <c r="I7" s="7"/>
      <c r="J7" s="7"/>
      <c r="K7" s="7"/>
      <c r="L7" s="7"/>
      <c r="M7" s="7"/>
      <c r="N7" s="7"/>
      <c r="O7" s="7"/>
      <c r="P7" s="7"/>
      <c r="Q7" s="52"/>
      <c r="R7" s="4"/>
    </row>
    <row r="8" spans="2:18">
      <c r="B8" s="53"/>
      <c r="C8" s="429" t="s">
        <v>103</v>
      </c>
      <c r="D8" s="429" t="s">
        <v>104</v>
      </c>
      <c r="E8" s="11"/>
      <c r="F8" s="5"/>
      <c r="G8" s="5"/>
      <c r="H8" s="7"/>
      <c r="I8" s="7"/>
      <c r="J8" s="7"/>
      <c r="K8" s="7"/>
      <c r="L8" s="7"/>
      <c r="M8" s="7"/>
      <c r="N8" s="7"/>
      <c r="O8" s="7"/>
      <c r="P8" s="7"/>
      <c r="Q8" s="52"/>
      <c r="R8" s="4"/>
    </row>
    <row r="9" spans="2:18">
      <c r="B9" s="53"/>
      <c r="C9" s="430"/>
      <c r="D9" s="430"/>
      <c r="E9" s="13"/>
      <c r="F9" s="14"/>
      <c r="G9" s="5"/>
      <c r="H9" s="7"/>
      <c r="I9" s="7"/>
      <c r="J9" s="7"/>
      <c r="K9" s="7" t="s">
        <v>105</v>
      </c>
      <c r="L9" s="7"/>
      <c r="M9" s="7"/>
      <c r="N9" s="7"/>
      <c r="O9" s="7"/>
      <c r="P9" s="7"/>
      <c r="Q9" s="52"/>
      <c r="R9" s="4"/>
    </row>
    <row r="10" spans="2:18">
      <c r="B10" s="53"/>
      <c r="C10" s="429" t="s">
        <v>106</v>
      </c>
      <c r="D10" s="429" t="s">
        <v>107</v>
      </c>
      <c r="E10" s="15"/>
      <c r="F10" s="433" t="s">
        <v>108</v>
      </c>
      <c r="G10" s="16"/>
      <c r="H10" s="17"/>
      <c r="I10" s="17"/>
      <c r="J10" s="7"/>
      <c r="K10" s="17"/>
      <c r="L10" s="17"/>
      <c r="M10" s="7"/>
      <c r="N10" s="14"/>
      <c r="O10" s="7"/>
      <c r="P10" s="17"/>
      <c r="Q10" s="54"/>
      <c r="R10" s="4"/>
    </row>
    <row r="11" spans="2:18">
      <c r="B11" s="53"/>
      <c r="C11" s="430"/>
      <c r="D11" s="430"/>
      <c r="E11" s="15"/>
      <c r="F11" s="434"/>
      <c r="G11" s="18"/>
      <c r="H11" s="417" t="s">
        <v>109</v>
      </c>
      <c r="I11" s="423"/>
      <c r="J11" s="19"/>
      <c r="K11" s="417" t="s">
        <v>110</v>
      </c>
      <c r="L11" s="423"/>
      <c r="M11" s="19"/>
      <c r="N11" s="426" t="s">
        <v>111</v>
      </c>
      <c r="O11" s="19"/>
      <c r="P11" s="417" t="s">
        <v>4</v>
      </c>
      <c r="Q11" s="418"/>
      <c r="R11" s="4"/>
    </row>
    <row r="12" spans="2:18">
      <c r="B12" s="53"/>
      <c r="C12" s="429" t="s">
        <v>112</v>
      </c>
      <c r="D12" s="429" t="s">
        <v>113</v>
      </c>
      <c r="E12" s="15"/>
      <c r="F12" s="434"/>
      <c r="G12" s="18"/>
      <c r="H12" s="419"/>
      <c r="I12" s="424"/>
      <c r="J12" s="19"/>
      <c r="K12" s="419"/>
      <c r="L12" s="424"/>
      <c r="M12" s="19"/>
      <c r="N12" s="427"/>
      <c r="O12" s="19"/>
      <c r="P12" s="419"/>
      <c r="Q12" s="420"/>
      <c r="R12" s="4"/>
    </row>
    <row r="13" spans="2:18">
      <c r="B13" s="53"/>
      <c r="C13" s="430"/>
      <c r="D13" s="430"/>
      <c r="E13" s="15"/>
      <c r="F13" s="434"/>
      <c r="G13" s="18"/>
      <c r="H13" s="421"/>
      <c r="I13" s="425"/>
      <c r="J13" s="19"/>
      <c r="K13" s="421"/>
      <c r="L13" s="425"/>
      <c r="M13" s="19"/>
      <c r="N13" s="428"/>
      <c r="O13" s="19"/>
      <c r="P13" s="421"/>
      <c r="Q13" s="422"/>
      <c r="R13" s="4"/>
    </row>
    <row r="14" spans="2:18" ht="15" customHeight="1">
      <c r="B14" s="53"/>
      <c r="C14" s="429" t="s">
        <v>114</v>
      </c>
      <c r="D14" s="429" t="s">
        <v>104</v>
      </c>
      <c r="E14" s="15"/>
      <c r="F14" s="435"/>
      <c r="G14" s="16"/>
      <c r="H14" s="9"/>
      <c r="I14" s="9"/>
      <c r="J14" s="7"/>
      <c r="K14" s="9"/>
      <c r="L14" s="9"/>
      <c r="M14" s="7"/>
      <c r="N14" s="9"/>
      <c r="O14" s="7"/>
      <c r="P14" s="9"/>
      <c r="Q14" s="55"/>
      <c r="R14" s="4"/>
    </row>
    <row r="15" spans="2:18" ht="55.5">
      <c r="B15" s="53"/>
      <c r="C15" s="430"/>
      <c r="D15" s="430"/>
      <c r="E15" s="13"/>
      <c r="F15" s="8"/>
      <c r="G15" s="5"/>
      <c r="H15" s="20" t="s">
        <v>115</v>
      </c>
      <c r="I15" s="7"/>
      <c r="J15" s="7"/>
      <c r="K15" s="20" t="s">
        <v>116</v>
      </c>
      <c r="L15" s="7"/>
      <c r="M15" s="7"/>
      <c r="N15" s="7"/>
      <c r="O15" s="7"/>
      <c r="P15" s="20" t="s">
        <v>117</v>
      </c>
      <c r="Q15" s="52"/>
      <c r="R15" s="4"/>
    </row>
    <row r="16" spans="2:18">
      <c r="B16" s="51"/>
      <c r="C16" s="10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7"/>
      <c r="Q16" s="52"/>
      <c r="R16" s="4"/>
    </row>
    <row r="17" spans="2:18">
      <c r="B17" s="51"/>
      <c r="C17" s="10"/>
      <c r="D17" s="5"/>
      <c r="E17" s="5"/>
      <c r="F17" s="5"/>
      <c r="G17" s="5"/>
      <c r="H17" s="7"/>
      <c r="I17" s="7"/>
      <c r="J17" s="7"/>
      <c r="K17" s="7"/>
      <c r="L17" s="7"/>
      <c r="M17" s="7"/>
      <c r="N17" s="7"/>
      <c r="O17" s="7"/>
      <c r="P17" s="7"/>
      <c r="Q17" s="52"/>
      <c r="R17" s="4"/>
    </row>
    <row r="18" spans="2:18">
      <c r="B18" s="51"/>
      <c r="C18" s="10"/>
      <c r="D18" s="5"/>
      <c r="E18" s="5"/>
      <c r="F18" s="5"/>
      <c r="G18" s="5"/>
      <c r="H18" s="7"/>
      <c r="I18" s="7"/>
      <c r="J18" s="7"/>
      <c r="K18" s="7"/>
      <c r="L18" s="7"/>
      <c r="M18" s="7"/>
      <c r="N18" s="7"/>
      <c r="O18" s="7"/>
      <c r="P18" s="7"/>
      <c r="Q18" s="52"/>
      <c r="R18" s="4"/>
    </row>
    <row r="19" spans="2:18">
      <c r="B19" s="51"/>
      <c r="C19" s="10"/>
      <c r="D19" s="5"/>
      <c r="E19" s="5"/>
      <c r="F19" s="5"/>
      <c r="G19" s="5"/>
      <c r="H19" s="7"/>
      <c r="I19" s="7"/>
      <c r="J19" s="7"/>
      <c r="K19" s="21"/>
      <c r="L19" s="17"/>
      <c r="M19" s="17"/>
      <c r="N19" s="7"/>
      <c r="O19" s="7"/>
      <c r="P19" s="22"/>
      <c r="Q19" s="52"/>
      <c r="R19" s="4"/>
    </row>
    <row r="20" spans="2:18" ht="15" customHeight="1">
      <c r="B20" s="51"/>
      <c r="C20" s="10"/>
      <c r="D20" s="5"/>
      <c r="E20" s="5"/>
      <c r="F20" s="5"/>
      <c r="G20" s="5"/>
      <c r="H20" s="7"/>
      <c r="I20" s="7"/>
      <c r="J20" s="7"/>
      <c r="K20" s="23"/>
      <c r="L20" s="411" t="s">
        <v>118</v>
      </c>
      <c r="M20" s="412"/>
      <c r="N20" s="4"/>
      <c r="O20" s="24"/>
      <c r="P20" s="417" t="s">
        <v>119</v>
      </c>
      <c r="Q20" s="418"/>
      <c r="R20" s="4"/>
    </row>
    <row r="21" spans="2:18" ht="15" customHeight="1">
      <c r="B21" s="51"/>
      <c r="C21" s="10"/>
      <c r="D21" s="5"/>
      <c r="E21" s="5"/>
      <c r="F21" s="5"/>
      <c r="G21" s="5"/>
      <c r="H21" s="7"/>
      <c r="I21" s="7"/>
      <c r="J21" s="7"/>
      <c r="K21" s="23"/>
      <c r="L21" s="413"/>
      <c r="M21" s="414"/>
      <c r="N21" s="4"/>
      <c r="O21" s="24"/>
      <c r="P21" s="419"/>
      <c r="Q21" s="420"/>
      <c r="R21" s="4"/>
    </row>
    <row r="22" spans="2:18">
      <c r="B22" s="51"/>
      <c r="C22" s="25"/>
      <c r="D22" s="14"/>
      <c r="E22" s="5"/>
      <c r="F22" s="5"/>
      <c r="G22" s="5"/>
      <c r="H22" s="7"/>
      <c r="I22" s="7"/>
      <c r="J22" s="7"/>
      <c r="K22" s="24"/>
      <c r="L22" s="415"/>
      <c r="M22" s="416"/>
      <c r="N22" s="4"/>
      <c r="O22" s="7"/>
      <c r="P22" s="421"/>
      <c r="Q22" s="422"/>
      <c r="R22" s="4"/>
    </row>
    <row r="23" spans="2:18" ht="15" thickBot="1">
      <c r="B23" s="56"/>
      <c r="C23" s="57"/>
      <c r="D23" s="58"/>
      <c r="E23" s="59"/>
      <c r="F23" s="59"/>
      <c r="G23" s="59"/>
      <c r="H23" s="60"/>
      <c r="I23" s="60"/>
      <c r="J23" s="60"/>
      <c r="K23" s="60"/>
      <c r="L23" s="61"/>
      <c r="M23" s="61"/>
      <c r="N23" s="60"/>
      <c r="O23" s="60"/>
      <c r="P23" s="60"/>
      <c r="Q23" s="62"/>
      <c r="R23" s="4"/>
    </row>
    <row r="24" spans="2:18">
      <c r="C24" s="8"/>
    </row>
    <row r="31" spans="2:18" ht="18.600000000000001">
      <c r="B31" s="33"/>
      <c r="C31" s="32"/>
    </row>
    <row r="32" spans="2:18" ht="15.6">
      <c r="C32" s="32"/>
    </row>
    <row r="33" spans="3:4" ht="15.6">
      <c r="C33" s="32"/>
    </row>
    <row r="34" spans="3:4" ht="15.6">
      <c r="C34" s="32"/>
    </row>
    <row r="35" spans="3:4" ht="15.6">
      <c r="C35" s="32"/>
    </row>
    <row r="36" spans="3:4" ht="15.6">
      <c r="C36" s="32"/>
    </row>
    <row r="37" spans="3:4" ht="15.6">
      <c r="C37" s="32"/>
    </row>
    <row r="38" spans="3:4" ht="15.6">
      <c r="C38" s="32"/>
      <c r="D38" s="32"/>
    </row>
  </sheetData>
  <mergeCells count="16">
    <mergeCell ref="C12:C13"/>
    <mergeCell ref="D12:D13"/>
    <mergeCell ref="C14:C15"/>
    <mergeCell ref="D14:D15"/>
    <mergeCell ref="E3:J4"/>
    <mergeCell ref="C8:C9"/>
    <mergeCell ref="D8:D9"/>
    <mergeCell ref="C10:C11"/>
    <mergeCell ref="D10:D11"/>
    <mergeCell ref="F10:F14"/>
    <mergeCell ref="H11:I13"/>
    <mergeCell ref="L20:M22"/>
    <mergeCell ref="P20:Q22"/>
    <mergeCell ref="K11:L13"/>
    <mergeCell ref="N11:N13"/>
    <mergeCell ref="P11:Q1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F0"/>
  </sheetPr>
  <dimension ref="A1:AN18"/>
  <sheetViews>
    <sheetView showGridLines="0" workbookViewId="0">
      <pane xSplit="1" ySplit="13" topLeftCell="B14" activePane="bottomRight" state="frozen"/>
      <selection pane="bottomRight" activeCell="B9" sqref="B9"/>
      <selection pane="bottomLeft"/>
      <selection pane="topRight"/>
    </sheetView>
  </sheetViews>
  <sheetFormatPr defaultColWidth="8.7109375" defaultRowHeight="15" customHeight="1"/>
  <cols>
    <col min="1" max="1" width="28.5703125" bestFit="1" customWidth="1"/>
    <col min="2" max="2" width="23.85546875" bestFit="1" customWidth="1"/>
    <col min="3" max="3" width="36" customWidth="1"/>
    <col min="4" max="4" width="31.5703125" customWidth="1"/>
    <col min="5" max="5" width="23.85546875" customWidth="1"/>
    <col min="6" max="6" width="24" bestFit="1" customWidth="1"/>
    <col min="7" max="7" width="24.42578125" bestFit="1" customWidth="1"/>
    <col min="8" max="8" width="19.140625" customWidth="1"/>
    <col min="9" max="9" width="15.28515625" bestFit="1" customWidth="1"/>
    <col min="10" max="10" width="21.42578125" customWidth="1"/>
    <col min="11" max="11" width="25.140625" bestFit="1" customWidth="1"/>
    <col min="12" max="12" width="13.140625" bestFit="1" customWidth="1"/>
    <col min="13" max="13" width="20.140625" bestFit="1" customWidth="1"/>
    <col min="14" max="14" width="25" bestFit="1" customWidth="1"/>
    <col min="15" max="15" width="20.85546875" bestFit="1" customWidth="1"/>
    <col min="16" max="16" width="22.7109375" bestFit="1" customWidth="1"/>
    <col min="17" max="17" width="22.85546875" bestFit="1" customWidth="1"/>
    <col min="18" max="18" width="16.5703125" bestFit="1" customWidth="1"/>
    <col min="19" max="19" width="18.140625" bestFit="1" customWidth="1"/>
    <col min="20" max="20" width="12" bestFit="1" customWidth="1"/>
    <col min="21" max="21" width="13.140625" bestFit="1" customWidth="1"/>
    <col min="22" max="22" width="21.7109375" bestFit="1" customWidth="1"/>
    <col min="23" max="23" width="25.5703125" bestFit="1" customWidth="1"/>
    <col min="24" max="24" width="36.140625" bestFit="1" customWidth="1"/>
    <col min="25" max="25" width="19.42578125" bestFit="1" customWidth="1"/>
    <col min="26" max="26" width="22.42578125" bestFit="1" customWidth="1"/>
    <col min="27" max="27" width="21.28515625" bestFit="1" customWidth="1"/>
    <col min="28" max="28" width="15.85546875" customWidth="1"/>
    <col min="29" max="29" width="18.28515625" bestFit="1" customWidth="1"/>
    <col min="30" max="30" width="13.140625" bestFit="1" customWidth="1"/>
    <col min="31" max="31" width="13.140625" customWidth="1"/>
    <col min="32" max="32" width="18.28515625" bestFit="1" customWidth="1"/>
    <col min="33" max="33" width="16.42578125" bestFit="1" customWidth="1"/>
    <col min="34" max="34" width="15.42578125" bestFit="1" customWidth="1"/>
    <col min="35" max="35" width="13.140625" bestFit="1" customWidth="1"/>
    <col min="36" max="36" width="13.85546875" bestFit="1" customWidth="1"/>
    <col min="37" max="37" width="13.140625" bestFit="1" customWidth="1"/>
    <col min="38" max="38" width="15.140625" bestFit="1" customWidth="1"/>
    <col min="39" max="39" width="23" customWidth="1"/>
    <col min="40" max="40" width="27.5703125" customWidth="1"/>
  </cols>
  <sheetData>
    <row r="1" spans="1:40" ht="26.25">
      <c r="A1" s="135" t="s">
        <v>120</v>
      </c>
      <c r="B1" s="137"/>
    </row>
    <row r="2" spans="1:40" s="1" customFormat="1">
      <c r="A2" s="164" t="s">
        <v>121</v>
      </c>
      <c r="B2" s="165" t="s">
        <v>122</v>
      </c>
      <c r="C2" s="165" t="s">
        <v>123</v>
      </c>
      <c r="D2" s="165" t="s">
        <v>124</v>
      </c>
      <c r="E2" s="165" t="s">
        <v>125</v>
      </c>
      <c r="F2" s="165" t="s">
        <v>126</v>
      </c>
      <c r="G2" s="165" t="s">
        <v>127</v>
      </c>
      <c r="H2" s="165" t="s">
        <v>128</v>
      </c>
      <c r="I2" s="165" t="s">
        <v>129</v>
      </c>
      <c r="J2" s="165" t="s">
        <v>130</v>
      </c>
      <c r="K2" s="165" t="s">
        <v>131</v>
      </c>
      <c r="L2" s="165" t="s">
        <v>132</v>
      </c>
      <c r="M2" s="165" t="s">
        <v>133</v>
      </c>
      <c r="N2" s="165" t="s">
        <v>134</v>
      </c>
      <c r="O2" s="165" t="s">
        <v>135</v>
      </c>
      <c r="P2" s="165" t="s">
        <v>136</v>
      </c>
      <c r="Q2" s="165" t="s">
        <v>137</v>
      </c>
      <c r="R2" s="165" t="s">
        <v>138</v>
      </c>
      <c r="S2" s="165" t="s">
        <v>139</v>
      </c>
      <c r="T2" s="165" t="s">
        <v>140</v>
      </c>
      <c r="U2" s="165" t="s">
        <v>141</v>
      </c>
      <c r="V2" s="165" t="s">
        <v>142</v>
      </c>
      <c r="W2" s="165" t="s">
        <v>16</v>
      </c>
      <c r="X2" s="165" t="s">
        <v>143</v>
      </c>
      <c r="Y2" s="165" t="s">
        <v>144</v>
      </c>
      <c r="Z2" s="165" t="s">
        <v>145</v>
      </c>
      <c r="AA2" s="165" t="s">
        <v>146</v>
      </c>
      <c r="AB2" s="165" t="s">
        <v>147</v>
      </c>
      <c r="AC2" s="166" t="s">
        <v>148</v>
      </c>
    </row>
    <row r="3" spans="1:40">
      <c r="A3" s="167" t="s">
        <v>149</v>
      </c>
      <c r="B3" s="137" t="s">
        <v>150</v>
      </c>
      <c r="C3" s="137" t="s">
        <v>151</v>
      </c>
      <c r="D3" s="137" t="s">
        <v>152</v>
      </c>
      <c r="E3" s="137" t="s">
        <v>153</v>
      </c>
      <c r="F3" s="34" t="s">
        <v>154</v>
      </c>
      <c r="G3" s="34" t="s">
        <v>154</v>
      </c>
      <c r="H3" s="34" t="s">
        <v>155</v>
      </c>
      <c r="I3" s="34" t="s">
        <v>155</v>
      </c>
      <c r="J3" s="34" t="s">
        <v>155</v>
      </c>
      <c r="K3" s="34" t="s">
        <v>156</v>
      </c>
      <c r="L3" s="34" t="s">
        <v>155</v>
      </c>
      <c r="M3" s="34" t="s">
        <v>155</v>
      </c>
      <c r="N3" s="34" t="s">
        <v>157</v>
      </c>
      <c r="O3" s="34" t="s">
        <v>157</v>
      </c>
      <c r="P3" s="34" t="s">
        <v>158</v>
      </c>
      <c r="Q3" s="34" t="s">
        <v>159</v>
      </c>
      <c r="R3" s="34" t="s">
        <v>160</v>
      </c>
      <c r="S3" s="34" t="s">
        <v>160</v>
      </c>
      <c r="T3" s="34" t="s">
        <v>160</v>
      </c>
      <c r="U3" s="34" t="s">
        <v>160</v>
      </c>
      <c r="V3" s="34" t="s">
        <v>160</v>
      </c>
      <c r="W3" s="34" t="s">
        <v>160</v>
      </c>
      <c r="X3" s="34"/>
      <c r="Y3" s="34"/>
      <c r="Z3" s="34"/>
      <c r="AA3" s="34" t="s">
        <v>160</v>
      </c>
      <c r="AB3" s="34" t="s">
        <v>161</v>
      </c>
      <c r="AC3" s="168" t="s">
        <v>161</v>
      </c>
    </row>
    <row r="4" spans="1:40">
      <c r="A4" s="167" t="s">
        <v>162</v>
      </c>
      <c r="B4" s="34" t="s">
        <v>163</v>
      </c>
      <c r="C4" s="34" t="s">
        <v>164</v>
      </c>
      <c r="D4" s="34" t="s">
        <v>165</v>
      </c>
      <c r="E4" s="34"/>
      <c r="F4" s="34" t="s">
        <v>166</v>
      </c>
      <c r="G4" s="34" t="s">
        <v>167</v>
      </c>
      <c r="H4" s="34" t="s">
        <v>168</v>
      </c>
      <c r="I4" s="34" t="s">
        <v>169</v>
      </c>
      <c r="J4" s="138" t="s">
        <v>170</v>
      </c>
      <c r="K4" s="148" t="s">
        <v>171</v>
      </c>
      <c r="L4" s="34" t="s">
        <v>168</v>
      </c>
      <c r="M4" s="34" t="s">
        <v>172</v>
      </c>
      <c r="N4" s="34" t="s">
        <v>173</v>
      </c>
      <c r="O4" s="34" t="s">
        <v>174</v>
      </c>
      <c r="P4" s="140" t="s">
        <v>175</v>
      </c>
      <c r="Q4" s="34" t="s">
        <v>176</v>
      </c>
      <c r="R4" s="140" t="s">
        <v>177</v>
      </c>
      <c r="S4" s="34" t="s">
        <v>178</v>
      </c>
      <c r="T4" s="34" t="s">
        <v>179</v>
      </c>
      <c r="U4" s="34" t="s">
        <v>180</v>
      </c>
      <c r="V4" s="34" t="s">
        <v>181</v>
      </c>
      <c r="W4" s="34" t="s">
        <v>182</v>
      </c>
      <c r="X4" s="34"/>
      <c r="Y4" s="34"/>
      <c r="Z4" s="34"/>
      <c r="AA4" s="34" t="s">
        <v>183</v>
      </c>
      <c r="AB4" s="34" t="s">
        <v>184</v>
      </c>
      <c r="AC4" s="168" t="s">
        <v>185</v>
      </c>
    </row>
    <row r="5" spans="1:40">
      <c r="A5" s="167" t="s">
        <v>186</v>
      </c>
      <c r="B5" s="141" t="s">
        <v>187</v>
      </c>
      <c r="C5" s="147">
        <v>7986655</v>
      </c>
      <c r="D5" s="146">
        <v>1234567891011</v>
      </c>
      <c r="E5" s="141"/>
      <c r="F5" s="34" t="s">
        <v>188</v>
      </c>
      <c r="G5" s="34" t="s">
        <v>188</v>
      </c>
      <c r="H5" s="139">
        <v>1</v>
      </c>
      <c r="I5" s="139">
        <v>1</v>
      </c>
      <c r="J5" s="142" t="s">
        <v>189</v>
      </c>
      <c r="K5" s="34" t="s">
        <v>128</v>
      </c>
      <c r="L5" s="139">
        <v>1</v>
      </c>
      <c r="M5" s="139">
        <v>1</v>
      </c>
      <c r="N5" s="34" t="s">
        <v>190</v>
      </c>
      <c r="O5" s="34" t="s">
        <v>191</v>
      </c>
      <c r="P5" s="34">
        <v>1</v>
      </c>
      <c r="Q5" s="34" t="s">
        <v>128</v>
      </c>
      <c r="R5" s="140" t="s">
        <v>192</v>
      </c>
      <c r="S5" s="140" t="s">
        <v>192</v>
      </c>
      <c r="T5" s="140" t="s">
        <v>192</v>
      </c>
      <c r="U5" s="140" t="s">
        <v>192</v>
      </c>
      <c r="V5" s="169" t="s">
        <v>193</v>
      </c>
      <c r="W5" s="34" t="s">
        <v>194</v>
      </c>
      <c r="X5" s="34"/>
      <c r="Y5" s="34"/>
      <c r="Z5" s="34"/>
      <c r="AA5" s="34" t="s">
        <v>195</v>
      </c>
      <c r="AB5" s="148">
        <v>100</v>
      </c>
      <c r="AC5" s="170">
        <v>20</v>
      </c>
    </row>
    <row r="6" spans="1:40" thickBot="1">
      <c r="A6" s="171" t="s">
        <v>196</v>
      </c>
      <c r="B6" s="172" t="s">
        <v>197</v>
      </c>
      <c r="C6" s="172" t="s">
        <v>198</v>
      </c>
      <c r="D6" s="172" t="s">
        <v>198</v>
      </c>
      <c r="E6" s="172"/>
      <c r="F6" s="172"/>
      <c r="G6" s="172" t="s">
        <v>199</v>
      </c>
      <c r="H6" s="172" t="s">
        <v>198</v>
      </c>
      <c r="I6" s="172" t="s">
        <v>198</v>
      </c>
      <c r="J6" s="172" t="s">
        <v>198</v>
      </c>
      <c r="K6" s="172" t="s">
        <v>198</v>
      </c>
      <c r="L6" s="172" t="s">
        <v>198</v>
      </c>
      <c r="M6" s="172" t="s">
        <v>198</v>
      </c>
      <c r="N6" s="172" t="s">
        <v>200</v>
      </c>
      <c r="O6" s="172" t="s">
        <v>200</v>
      </c>
      <c r="P6" s="172" t="s">
        <v>198</v>
      </c>
      <c r="Q6" s="172" t="s">
        <v>198</v>
      </c>
      <c r="R6" s="172" t="s">
        <v>198</v>
      </c>
      <c r="S6" s="172" t="s">
        <v>198</v>
      </c>
      <c r="T6" s="172" t="s">
        <v>198</v>
      </c>
      <c r="U6" s="172" t="s">
        <v>198</v>
      </c>
      <c r="V6" s="172"/>
      <c r="W6" s="172" t="s">
        <v>198</v>
      </c>
      <c r="X6" s="172"/>
      <c r="Y6" s="172"/>
      <c r="Z6" s="172"/>
      <c r="AA6" s="172"/>
      <c r="AB6" s="172"/>
      <c r="AC6" s="173"/>
    </row>
    <row r="7" spans="1:40">
      <c r="A7" s="144"/>
      <c r="C7" s="145" t="s">
        <v>201</v>
      </c>
      <c r="D7" s="145" t="s">
        <v>201</v>
      </c>
      <c r="E7" s="145" t="s">
        <v>201</v>
      </c>
    </row>
    <row r="8" spans="1:40">
      <c r="A8" s="164" t="s">
        <v>202</v>
      </c>
      <c r="B8" s="169" t="s">
        <v>198</v>
      </c>
      <c r="C8" s="137" t="s">
        <v>203</v>
      </c>
      <c r="D8" s="137" t="s">
        <v>197</v>
      </c>
      <c r="E8" s="137" t="s">
        <v>197</v>
      </c>
      <c r="F8" s="137" t="s">
        <v>197</v>
      </c>
      <c r="G8" s="165"/>
      <c r="H8" s="34" t="s">
        <v>198</v>
      </c>
      <c r="I8" s="137" t="s">
        <v>197</v>
      </c>
      <c r="J8" s="165"/>
      <c r="K8" s="165"/>
      <c r="L8" s="165"/>
      <c r="M8" s="165"/>
      <c r="N8" s="165"/>
      <c r="O8" s="165"/>
      <c r="P8" s="34" t="s">
        <v>198</v>
      </c>
      <c r="Q8" s="165"/>
      <c r="R8" s="165"/>
      <c r="S8" s="165"/>
      <c r="T8" s="165"/>
      <c r="U8" s="165"/>
      <c r="V8" s="165"/>
      <c r="W8" s="165"/>
      <c r="X8" s="165"/>
      <c r="Y8" s="165"/>
      <c r="Z8" s="165"/>
      <c r="AA8" s="165"/>
      <c r="AB8" s="165"/>
      <c r="AC8" s="166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10" spans="1:40" s="143" customFormat="1" ht="4.5" customHeight="1"/>
    <row r="12" spans="1:40" ht="26.25">
      <c r="A12" s="136" t="s">
        <v>204</v>
      </c>
    </row>
    <row r="13" spans="1:40">
      <c r="A13" s="155" t="s">
        <v>121</v>
      </c>
      <c r="B13" s="156" t="s">
        <v>205</v>
      </c>
      <c r="C13" s="156"/>
      <c r="D13" s="156"/>
      <c r="E13" s="156"/>
      <c r="F13" s="156" t="s">
        <v>206</v>
      </c>
      <c r="G13" s="156" t="s">
        <v>207</v>
      </c>
      <c r="H13" s="156" t="s">
        <v>208</v>
      </c>
      <c r="I13" s="156" t="s">
        <v>209</v>
      </c>
      <c r="J13" s="156" t="s">
        <v>210</v>
      </c>
      <c r="K13" s="156" t="s">
        <v>211</v>
      </c>
      <c r="L13" s="156" t="s">
        <v>212</v>
      </c>
      <c r="M13" s="156" t="s">
        <v>213</v>
      </c>
      <c r="N13" s="156" t="s">
        <v>214</v>
      </c>
      <c r="O13" s="156" t="s">
        <v>215</v>
      </c>
      <c r="P13" s="156" t="s">
        <v>216</v>
      </c>
      <c r="Q13" s="156" t="s">
        <v>217</v>
      </c>
      <c r="R13" s="156" t="s">
        <v>218</v>
      </c>
      <c r="S13" s="157" t="s">
        <v>219</v>
      </c>
      <c r="T13" s="156" t="s">
        <v>220</v>
      </c>
      <c r="U13" s="156" t="s">
        <v>221</v>
      </c>
      <c r="V13" s="156" t="s">
        <v>222</v>
      </c>
      <c r="W13" s="156" t="s">
        <v>223</v>
      </c>
      <c r="X13" s="156" t="s">
        <v>224</v>
      </c>
      <c r="Y13" s="156" t="s">
        <v>225</v>
      </c>
      <c r="Z13" s="156" t="s">
        <v>226</v>
      </c>
      <c r="AA13" s="156" t="s">
        <v>227</v>
      </c>
      <c r="AB13" s="157" t="s">
        <v>228</v>
      </c>
      <c r="AC13" s="156" t="s">
        <v>229</v>
      </c>
      <c r="AD13" s="156" t="s">
        <v>132</v>
      </c>
      <c r="AE13" s="156" t="s">
        <v>133</v>
      </c>
      <c r="AF13" s="156" t="s">
        <v>230</v>
      </c>
      <c r="AG13" s="156" t="s">
        <v>231</v>
      </c>
      <c r="AH13" s="156" t="s">
        <v>232</v>
      </c>
      <c r="AI13" s="156" t="s">
        <v>233</v>
      </c>
      <c r="AJ13" s="156" t="s">
        <v>234</v>
      </c>
      <c r="AK13" s="156" t="s">
        <v>235</v>
      </c>
      <c r="AL13" s="157" t="s">
        <v>236</v>
      </c>
      <c r="AM13" s="156" t="s">
        <v>237</v>
      </c>
      <c r="AN13" s="158" t="s">
        <v>238</v>
      </c>
    </row>
    <row r="14" spans="1:40">
      <c r="A14" s="159" t="s">
        <v>149</v>
      </c>
      <c r="B14" s="88" t="s">
        <v>239</v>
      </c>
      <c r="C14" s="88"/>
      <c r="D14" s="88"/>
      <c r="E14" s="88"/>
      <c r="F14" s="150" t="s">
        <v>150</v>
      </c>
      <c r="G14" s="88" t="s">
        <v>240</v>
      </c>
      <c r="H14" s="88" t="s">
        <v>241</v>
      </c>
      <c r="I14" s="88" t="s">
        <v>242</v>
      </c>
      <c r="J14" s="88" t="s">
        <v>243</v>
      </c>
      <c r="K14" s="88" t="s">
        <v>240</v>
      </c>
      <c r="L14" s="88" t="s">
        <v>239</v>
      </c>
      <c r="M14" s="88" t="s">
        <v>243</v>
      </c>
      <c r="N14" s="88" t="s">
        <v>243</v>
      </c>
      <c r="O14" s="88" t="s">
        <v>243</v>
      </c>
      <c r="P14" s="88" t="s">
        <v>244</v>
      </c>
      <c r="Q14" s="88" t="s">
        <v>244</v>
      </c>
      <c r="R14" s="88" t="s">
        <v>244</v>
      </c>
      <c r="S14" s="151" t="s">
        <v>242</v>
      </c>
      <c r="T14" s="88" t="s">
        <v>239</v>
      </c>
      <c r="U14" s="88" t="s">
        <v>240</v>
      </c>
      <c r="V14" s="88" t="s">
        <v>239</v>
      </c>
      <c r="W14" s="88" t="s">
        <v>240</v>
      </c>
      <c r="X14" s="88" t="s">
        <v>240</v>
      </c>
      <c r="Y14" s="88" t="s">
        <v>243</v>
      </c>
      <c r="Z14" s="88" t="s">
        <v>243</v>
      </c>
      <c r="AA14" s="88" t="s">
        <v>240</v>
      </c>
      <c r="AB14" s="88"/>
      <c r="AC14" s="88" t="s">
        <v>240</v>
      </c>
      <c r="AD14" s="88" t="s">
        <v>240</v>
      </c>
      <c r="AE14" s="88" t="s">
        <v>240</v>
      </c>
      <c r="AF14" s="88" t="s">
        <v>240</v>
      </c>
      <c r="AG14" s="88" t="s">
        <v>240</v>
      </c>
      <c r="AH14" s="88" t="s">
        <v>240</v>
      </c>
      <c r="AI14" s="88" t="s">
        <v>240</v>
      </c>
      <c r="AJ14" s="88" t="s">
        <v>239</v>
      </c>
      <c r="AK14" s="88" t="s">
        <v>240</v>
      </c>
      <c r="AL14" s="88" t="s">
        <v>240</v>
      </c>
      <c r="AM14" s="88" t="s">
        <v>240</v>
      </c>
      <c r="AN14" s="160" t="s">
        <v>245</v>
      </c>
    </row>
    <row r="15" spans="1:40">
      <c r="A15" s="159" t="s">
        <v>162</v>
      </c>
      <c r="B15" s="88" t="s">
        <v>246</v>
      </c>
      <c r="C15" s="88"/>
      <c r="D15" s="88"/>
      <c r="E15" s="88"/>
      <c r="F15" s="88" t="s">
        <v>163</v>
      </c>
      <c r="G15" s="88" t="s">
        <v>247</v>
      </c>
      <c r="H15" s="88" t="s">
        <v>248</v>
      </c>
      <c r="I15" s="88" t="s">
        <v>249</v>
      </c>
      <c r="J15" s="88" t="s">
        <v>250</v>
      </c>
      <c r="K15" s="88" t="s">
        <v>251</v>
      </c>
      <c r="L15" s="88"/>
      <c r="M15" s="88" t="s">
        <v>252</v>
      </c>
      <c r="N15" s="88" t="s">
        <v>214</v>
      </c>
      <c r="O15" s="88" t="s">
        <v>215</v>
      </c>
      <c r="P15" s="88" t="s">
        <v>253</v>
      </c>
      <c r="Q15" s="88" t="s">
        <v>254</v>
      </c>
      <c r="R15" s="88" t="s">
        <v>255</v>
      </c>
      <c r="S15" s="151" t="s">
        <v>256</v>
      </c>
      <c r="T15" s="88" t="s">
        <v>257</v>
      </c>
      <c r="U15" s="88" t="s">
        <v>258</v>
      </c>
      <c r="V15" s="88" t="s">
        <v>259</v>
      </c>
      <c r="W15" s="88" t="s">
        <v>260</v>
      </c>
      <c r="X15" s="88" t="s">
        <v>261</v>
      </c>
      <c r="Y15" s="88" t="s">
        <v>262</v>
      </c>
      <c r="Z15" s="88" t="s">
        <v>263</v>
      </c>
      <c r="AA15" s="88" t="s">
        <v>264</v>
      </c>
      <c r="AB15" s="88"/>
      <c r="AC15" s="88" t="s">
        <v>265</v>
      </c>
      <c r="AD15" s="88" t="s">
        <v>266</v>
      </c>
      <c r="AE15" s="88" t="s">
        <v>248</v>
      </c>
      <c r="AF15" s="88" t="s">
        <v>248</v>
      </c>
      <c r="AG15" s="88" t="s">
        <v>248</v>
      </c>
      <c r="AH15" s="88" t="s">
        <v>248</v>
      </c>
      <c r="AI15" s="88" t="s">
        <v>248</v>
      </c>
      <c r="AJ15" s="88" t="s">
        <v>267</v>
      </c>
      <c r="AK15" s="88" t="s">
        <v>268</v>
      </c>
      <c r="AL15" s="88" t="s">
        <v>269</v>
      </c>
      <c r="AM15" s="88" t="s">
        <v>270</v>
      </c>
      <c r="AN15" s="160" t="s">
        <v>271</v>
      </c>
    </row>
    <row r="16" spans="1:40">
      <c r="A16" s="159" t="s">
        <v>186</v>
      </c>
      <c r="B16" s="88" t="s">
        <v>272</v>
      </c>
      <c r="C16" s="88"/>
      <c r="D16" s="88"/>
      <c r="E16" s="88"/>
      <c r="F16" s="152" t="s">
        <v>273</v>
      </c>
      <c r="G16" s="88" t="s">
        <v>256</v>
      </c>
      <c r="H16" s="153">
        <v>1</v>
      </c>
      <c r="I16" s="153">
        <v>1</v>
      </c>
      <c r="J16" s="88" t="s">
        <v>188</v>
      </c>
      <c r="K16" s="88" t="s">
        <v>274</v>
      </c>
      <c r="L16" s="88" t="s">
        <v>275</v>
      </c>
      <c r="M16" s="88" t="s">
        <v>188</v>
      </c>
      <c r="N16" s="88" t="s">
        <v>188</v>
      </c>
      <c r="O16" s="88" t="s">
        <v>188</v>
      </c>
      <c r="P16" s="88" t="s">
        <v>276</v>
      </c>
      <c r="Q16" s="88" t="s">
        <v>277</v>
      </c>
      <c r="R16" s="154" t="s">
        <v>278</v>
      </c>
      <c r="S16" s="151"/>
      <c r="T16" s="88" t="s">
        <v>279</v>
      </c>
      <c r="U16" s="88"/>
      <c r="V16" s="88" t="s">
        <v>280</v>
      </c>
      <c r="W16" s="88" t="s">
        <v>281</v>
      </c>
      <c r="X16" s="88" t="s">
        <v>282</v>
      </c>
      <c r="Y16" s="88" t="s">
        <v>188</v>
      </c>
      <c r="Z16" s="88" t="s">
        <v>188</v>
      </c>
      <c r="AA16" s="88" t="s">
        <v>283</v>
      </c>
      <c r="AB16" s="88"/>
      <c r="AC16" s="88" t="s">
        <v>284</v>
      </c>
      <c r="AD16" s="153">
        <v>1</v>
      </c>
      <c r="AE16" s="153">
        <v>1</v>
      </c>
      <c r="AF16" s="153">
        <v>1</v>
      </c>
      <c r="AG16" s="153">
        <v>0</v>
      </c>
      <c r="AH16" s="153">
        <v>1</v>
      </c>
      <c r="AI16" s="153">
        <v>1</v>
      </c>
      <c r="AJ16" s="88" t="s">
        <v>285</v>
      </c>
      <c r="AK16" s="88" t="s">
        <v>281</v>
      </c>
      <c r="AL16" s="88"/>
      <c r="AM16" s="88" t="s">
        <v>277</v>
      </c>
      <c r="AN16" s="160" t="s">
        <v>286</v>
      </c>
    </row>
    <row r="17" spans="1:40">
      <c r="A17" s="161" t="s">
        <v>202</v>
      </c>
      <c r="C17" s="149"/>
      <c r="D17" s="149"/>
      <c r="E17" s="149"/>
      <c r="F17" s="34" t="s">
        <v>198</v>
      </c>
      <c r="G17" s="149"/>
      <c r="H17" s="149"/>
      <c r="I17" s="149"/>
      <c r="J17" s="149"/>
      <c r="K17" s="149"/>
      <c r="L17" s="149"/>
      <c r="M17" s="149"/>
      <c r="N17" s="172" t="s">
        <v>198</v>
      </c>
      <c r="O17" s="149"/>
      <c r="P17" s="149"/>
      <c r="Q17" s="149"/>
      <c r="R17" s="149"/>
      <c r="S17" s="162"/>
      <c r="T17" s="149"/>
      <c r="U17" s="149"/>
      <c r="V17" s="149"/>
      <c r="W17" s="149"/>
      <c r="X17" s="149"/>
      <c r="Y17" s="149"/>
      <c r="Z17" s="149"/>
      <c r="AA17" s="149"/>
      <c r="AB17" s="149"/>
      <c r="AC17" s="149"/>
      <c r="AD17" s="149"/>
      <c r="AE17" s="149"/>
      <c r="AF17" s="149"/>
      <c r="AG17" s="149"/>
      <c r="AH17" s="149"/>
      <c r="AI17" s="149"/>
      <c r="AJ17" s="149"/>
      <c r="AK17" s="149"/>
      <c r="AL17" s="149"/>
      <c r="AM17" s="149"/>
      <c r="AN17" s="163"/>
    </row>
    <row r="18" spans="1:40" ht="15" customHeight="1">
      <c r="B18" s="149" t="s">
        <v>287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5"/>
  <sheetViews>
    <sheetView workbookViewId="0">
      <selection activeCell="G13" sqref="G13"/>
    </sheetView>
  </sheetViews>
  <sheetFormatPr defaultColWidth="8.7109375" defaultRowHeight="14.45"/>
  <cols>
    <col min="1" max="1" width="12.5703125" bestFit="1" customWidth="1"/>
    <col min="2" max="2" width="23.85546875" bestFit="1" customWidth="1"/>
    <col min="3" max="3" width="10.85546875" bestFit="1" customWidth="1"/>
    <col min="4" max="4" width="16" bestFit="1" customWidth="1"/>
    <col min="5" max="5" width="24.42578125" bestFit="1" customWidth="1"/>
    <col min="6" max="6" width="14.42578125" bestFit="1" customWidth="1"/>
    <col min="7" max="7" width="12.140625" bestFit="1" customWidth="1"/>
    <col min="8" max="9" width="12.140625" customWidth="1"/>
    <col min="10" max="10" width="25" bestFit="1" customWidth="1"/>
    <col min="11" max="11" width="20.85546875" bestFit="1" customWidth="1"/>
    <col min="12" max="12" width="27.85546875" bestFit="1" customWidth="1"/>
    <col min="13" max="13" width="14" bestFit="1" customWidth="1"/>
    <col min="14" max="14" width="15.85546875" bestFit="1" customWidth="1"/>
    <col min="15" max="15" width="13.42578125" bestFit="1" customWidth="1"/>
    <col min="16" max="16" width="18.140625" bestFit="1" customWidth="1"/>
    <col min="17" max="17" width="42.5703125" bestFit="1" customWidth="1"/>
    <col min="18" max="18" width="21.7109375" bestFit="1" customWidth="1"/>
    <col min="24" max="24" width="15.42578125" bestFit="1" customWidth="1"/>
    <col min="25" max="25" width="25.7109375" bestFit="1" customWidth="1"/>
    <col min="27" max="27" width="7.5703125" bestFit="1" customWidth="1"/>
    <col min="28" max="28" width="15.7109375" bestFit="1" customWidth="1"/>
    <col min="29" max="29" width="15.28515625" bestFit="1" customWidth="1"/>
    <col min="33" max="33" width="20.85546875" bestFit="1" customWidth="1"/>
  </cols>
  <sheetData>
    <row r="1" spans="1:33">
      <c r="C1" s="31" t="s">
        <v>288</v>
      </c>
      <c r="D1" s="31" t="s">
        <v>288</v>
      </c>
      <c r="L1" s="31" t="s">
        <v>289</v>
      </c>
      <c r="M1" s="31" t="s">
        <v>289</v>
      </c>
    </row>
    <row r="2" spans="1:33" s="1" customFormat="1">
      <c r="A2" s="1" t="s">
        <v>121</v>
      </c>
      <c r="B2" s="1" t="s">
        <v>122</v>
      </c>
      <c r="C2" s="1" t="s">
        <v>290</v>
      </c>
      <c r="D2" s="1" t="s">
        <v>291</v>
      </c>
      <c r="E2" s="1" t="s">
        <v>292</v>
      </c>
      <c r="F2" s="1" t="s">
        <v>130</v>
      </c>
      <c r="G2" s="1" t="s">
        <v>131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293</v>
      </c>
      <c r="M2" s="1" t="s">
        <v>294</v>
      </c>
      <c r="N2" s="1" t="s">
        <v>137</v>
      </c>
      <c r="O2" s="1" t="s">
        <v>295</v>
      </c>
      <c r="P2" s="1" t="s">
        <v>296</v>
      </c>
      <c r="Q2" s="1" t="s">
        <v>297</v>
      </c>
      <c r="R2" s="1" t="s">
        <v>298</v>
      </c>
      <c r="X2" s="1" t="s">
        <v>299</v>
      </c>
      <c r="Y2" s="1" t="s">
        <v>300</v>
      </c>
      <c r="AA2" s="1" t="s">
        <v>301</v>
      </c>
      <c r="AB2" s="1" t="s">
        <v>302</v>
      </c>
      <c r="AC2" s="1" t="s">
        <v>303</v>
      </c>
      <c r="AG2" s="1" t="s">
        <v>304</v>
      </c>
    </row>
    <row r="3" spans="1:33">
      <c r="A3" s="1" t="s">
        <v>149</v>
      </c>
      <c r="B3" s="27" t="s">
        <v>150</v>
      </c>
      <c r="C3" t="s">
        <v>305</v>
      </c>
      <c r="D3" t="s">
        <v>240</v>
      </c>
      <c r="E3" t="s">
        <v>154</v>
      </c>
      <c r="F3" t="s">
        <v>306</v>
      </c>
      <c r="G3" t="s">
        <v>305</v>
      </c>
      <c r="J3" t="s">
        <v>157</v>
      </c>
      <c r="K3" t="s">
        <v>157</v>
      </c>
      <c r="L3" t="s">
        <v>305</v>
      </c>
      <c r="M3" t="s">
        <v>307</v>
      </c>
      <c r="N3" t="s">
        <v>159</v>
      </c>
      <c r="O3" t="s">
        <v>160</v>
      </c>
      <c r="P3" t="s">
        <v>160</v>
      </c>
      <c r="Q3" t="s">
        <v>160</v>
      </c>
      <c r="R3" t="s">
        <v>160</v>
      </c>
    </row>
    <row r="4" spans="1:33">
      <c r="A4" s="1" t="s">
        <v>162</v>
      </c>
      <c r="B4" t="s">
        <v>163</v>
      </c>
      <c r="D4" t="s">
        <v>308</v>
      </c>
      <c r="E4" t="s">
        <v>167</v>
      </c>
      <c r="F4" s="3" t="s">
        <v>309</v>
      </c>
      <c r="G4" s="3" t="s">
        <v>171</v>
      </c>
      <c r="H4" s="3"/>
      <c r="I4" s="3"/>
      <c r="J4" t="s">
        <v>173</v>
      </c>
      <c r="K4" t="s">
        <v>174</v>
      </c>
      <c r="N4" t="s">
        <v>176</v>
      </c>
      <c r="O4" t="s">
        <v>309</v>
      </c>
      <c r="P4" t="s">
        <v>310</v>
      </c>
      <c r="Q4" t="s">
        <v>311</v>
      </c>
      <c r="R4" t="s">
        <v>312</v>
      </c>
    </row>
    <row r="5" spans="1:33">
      <c r="A5" s="1" t="s">
        <v>186</v>
      </c>
      <c r="B5" s="28" t="s">
        <v>187</v>
      </c>
      <c r="C5" s="29" t="s">
        <v>313</v>
      </c>
      <c r="D5" t="s">
        <v>314</v>
      </c>
      <c r="E5" t="s">
        <v>188</v>
      </c>
      <c r="F5" t="s">
        <v>309</v>
      </c>
      <c r="G5" t="s">
        <v>128</v>
      </c>
      <c r="K5" t="s">
        <v>191</v>
      </c>
      <c r="L5" s="30" t="s">
        <v>315</v>
      </c>
      <c r="M5" t="s">
        <v>316</v>
      </c>
      <c r="N5" t="s">
        <v>128</v>
      </c>
      <c r="O5" t="s">
        <v>309</v>
      </c>
      <c r="P5" t="s">
        <v>317</v>
      </c>
      <c r="Q5" t="s">
        <v>318</v>
      </c>
      <c r="R5" t="s">
        <v>319</v>
      </c>
    </row>
    <row r="6" spans="1:33">
      <c r="A6" s="1" t="s">
        <v>196</v>
      </c>
      <c r="B6" t="s">
        <v>199</v>
      </c>
      <c r="E6" t="s">
        <v>199</v>
      </c>
    </row>
    <row r="7" spans="1:33">
      <c r="F7" s="1" t="s">
        <v>320</v>
      </c>
    </row>
    <row r="8" spans="1:33">
      <c r="F8" t="s">
        <v>128</v>
      </c>
      <c r="G8" t="s">
        <v>321</v>
      </c>
    </row>
    <row r="9" spans="1:33">
      <c r="F9" t="s">
        <v>129</v>
      </c>
      <c r="G9" t="s">
        <v>322</v>
      </c>
    </row>
    <row r="10" spans="1:33">
      <c r="F10" t="s">
        <v>132</v>
      </c>
      <c r="G10" t="s">
        <v>323</v>
      </c>
    </row>
    <row r="11" spans="1:33">
      <c r="F11" t="s">
        <v>133</v>
      </c>
      <c r="G11" t="s">
        <v>324</v>
      </c>
    </row>
    <row r="12" spans="1:33">
      <c r="F12" t="s">
        <v>325</v>
      </c>
      <c r="G12" t="s">
        <v>138</v>
      </c>
    </row>
    <row r="13" spans="1:33">
      <c r="F13" t="s">
        <v>326</v>
      </c>
      <c r="G13" t="s">
        <v>327</v>
      </c>
    </row>
    <row r="14" spans="1:33">
      <c r="F14" t="s">
        <v>140</v>
      </c>
    </row>
    <row r="15" spans="1:33">
      <c r="F15" t="s">
        <v>141</v>
      </c>
    </row>
  </sheetData>
  <hyperlinks>
    <hyperlink ref="L5" r:id="rId1" xr:uid="{00000000-0004-0000-0200-000000000000}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3"/>
  <sheetViews>
    <sheetView workbookViewId="0">
      <pane xSplit="2" ySplit="3" topLeftCell="C4" activePane="bottomRight" state="frozen"/>
      <selection pane="bottomRight"/>
      <selection pane="bottomLeft"/>
      <selection pane="topRight"/>
    </sheetView>
  </sheetViews>
  <sheetFormatPr defaultColWidth="9.140625" defaultRowHeight="15" customHeight="1"/>
  <cols>
    <col min="1" max="1" width="23" style="240" customWidth="1"/>
    <col min="2" max="2" width="24.42578125" style="237" bestFit="1" customWidth="1"/>
    <col min="3" max="3" width="28.7109375" style="237" customWidth="1"/>
    <col min="4" max="4" width="22.5703125" style="237" customWidth="1"/>
    <col min="5" max="5" width="13.140625" style="237" bestFit="1" customWidth="1"/>
    <col min="6" max="6" width="17.42578125" style="237" customWidth="1"/>
  </cols>
  <sheetData>
    <row r="1" spans="1:6" ht="15" customHeight="1">
      <c r="A1" s="237"/>
    </row>
    <row r="2" spans="1:6" ht="15.75">
      <c r="A2" s="278" t="s">
        <v>328</v>
      </c>
      <c r="B2" s="279"/>
      <c r="C2" s="279"/>
      <c r="D2" s="279"/>
      <c r="E2" s="279"/>
      <c r="F2" s="238" t="s">
        <v>329</v>
      </c>
    </row>
    <row r="3" spans="1:6" ht="36" customHeight="1">
      <c r="A3" s="239" t="s">
        <v>330</v>
      </c>
      <c r="B3" s="246" t="s">
        <v>331</v>
      </c>
      <c r="C3" s="247" t="s">
        <v>332</v>
      </c>
      <c r="D3" s="247" t="s">
        <v>333</v>
      </c>
      <c r="E3" s="275" t="s">
        <v>334</v>
      </c>
      <c r="F3" s="201" t="s">
        <v>335</v>
      </c>
    </row>
    <row r="4" spans="1:6" ht="30.75">
      <c r="B4" s="249" t="s">
        <v>336</v>
      </c>
      <c r="C4" s="218" t="s">
        <v>337</v>
      </c>
      <c r="D4" s="218" t="s">
        <v>338</v>
      </c>
      <c r="E4" s="272" t="s">
        <v>197</v>
      </c>
      <c r="F4" s="201" t="s">
        <v>339</v>
      </c>
    </row>
    <row r="5" spans="1:6" ht="30.75">
      <c r="B5" s="249" t="s">
        <v>340</v>
      </c>
      <c r="C5" s="250" t="s">
        <v>341</v>
      </c>
      <c r="D5" s="218" t="s">
        <v>342</v>
      </c>
      <c r="E5" s="272" t="s">
        <v>197</v>
      </c>
      <c r="F5" s="201" t="s">
        <v>343</v>
      </c>
    </row>
    <row r="6" spans="1:6" ht="60.75" customHeight="1">
      <c r="B6" s="249" t="s">
        <v>344</v>
      </c>
      <c r="C6" s="218" t="s">
        <v>345</v>
      </c>
      <c r="D6" s="218"/>
      <c r="E6" s="273"/>
      <c r="F6" s="201"/>
    </row>
    <row r="7" spans="1:6" ht="45.75">
      <c r="B7" s="249" t="s">
        <v>346</v>
      </c>
      <c r="C7" s="218" t="s">
        <v>347</v>
      </c>
      <c r="D7" s="218"/>
      <c r="E7" s="273" t="s">
        <v>197</v>
      </c>
      <c r="F7" s="201"/>
    </row>
    <row r="8" spans="1:6" ht="30.75">
      <c r="A8" s="241" t="s">
        <v>348</v>
      </c>
      <c r="B8" s="251" t="s">
        <v>349</v>
      </c>
      <c r="C8" s="252" t="s">
        <v>350</v>
      </c>
      <c r="D8" s="252"/>
      <c r="E8" s="274"/>
      <c r="F8" s="201"/>
    </row>
    <row r="9" spans="1:6" ht="58.5">
      <c r="A9" s="241" t="s">
        <v>351</v>
      </c>
      <c r="B9" s="251" t="s">
        <v>352</v>
      </c>
      <c r="C9" s="252" t="s">
        <v>353</v>
      </c>
      <c r="D9" s="252"/>
      <c r="E9" s="274"/>
      <c r="F9" s="201"/>
    </row>
    <row r="10" spans="1:6" ht="30.75">
      <c r="A10" s="241"/>
      <c r="B10" s="251" t="s">
        <v>354</v>
      </c>
      <c r="C10" s="252" t="s">
        <v>355</v>
      </c>
      <c r="D10" s="252"/>
      <c r="E10" s="274"/>
      <c r="F10" s="201"/>
    </row>
    <row r="11" spans="1:6" ht="14.45" customHeight="1">
      <c r="A11" s="241" t="s">
        <v>356</v>
      </c>
      <c r="B11" s="253" t="s">
        <v>357</v>
      </c>
      <c r="C11" s="240" t="s">
        <v>358</v>
      </c>
      <c r="D11" s="240" t="s">
        <v>359</v>
      </c>
      <c r="E11" s="273"/>
    </row>
    <row r="12" spans="1:6" ht="14.45" customHeight="1">
      <c r="A12" s="241"/>
      <c r="B12" s="253" t="s">
        <v>360</v>
      </c>
      <c r="C12" s="240" t="s">
        <v>361</v>
      </c>
      <c r="D12" s="240" t="s">
        <v>359</v>
      </c>
      <c r="E12" s="273"/>
    </row>
    <row r="13" spans="1:6" ht="44.25">
      <c r="A13" s="241" t="s">
        <v>362</v>
      </c>
      <c r="B13" s="254" t="s">
        <v>363</v>
      </c>
      <c r="C13" s="255"/>
      <c r="D13" s="255"/>
      <c r="E13" s="245"/>
      <c r="F13" s="248"/>
    </row>
    <row r="14" spans="1:6" ht="30.75">
      <c r="A14" s="241" t="s">
        <v>364</v>
      </c>
      <c r="B14" s="249" t="s">
        <v>365</v>
      </c>
      <c r="C14" s="218" t="s">
        <v>366</v>
      </c>
      <c r="D14" s="218" t="s">
        <v>367</v>
      </c>
      <c r="E14" s="273"/>
      <c r="F14" s="201"/>
    </row>
    <row r="15" spans="1:6">
      <c r="A15" s="218" t="s">
        <v>368</v>
      </c>
      <c r="B15" s="249" t="s">
        <v>368</v>
      </c>
      <c r="C15" s="218" t="s">
        <v>369</v>
      </c>
      <c r="D15" s="218"/>
      <c r="E15" s="273"/>
      <c r="F15" s="201"/>
    </row>
    <row r="16" spans="1:6" ht="30.75">
      <c r="A16" s="241" t="s">
        <v>370</v>
      </c>
      <c r="B16" s="251" t="s">
        <v>371</v>
      </c>
      <c r="C16" s="252" t="s">
        <v>372</v>
      </c>
      <c r="D16" s="252"/>
      <c r="E16" s="274"/>
      <c r="F16" s="201"/>
    </row>
    <row r="17" spans="1:6" ht="30.75">
      <c r="A17" s="241" t="s">
        <v>373</v>
      </c>
      <c r="B17" s="249" t="s">
        <v>374</v>
      </c>
      <c r="C17" s="218"/>
      <c r="D17" s="218"/>
      <c r="E17" s="273"/>
      <c r="F17" s="201"/>
    </row>
    <row r="18" spans="1:6" ht="15.75" customHeight="1">
      <c r="A18" s="277"/>
      <c r="B18" s="442" t="s">
        <v>375</v>
      </c>
      <c r="C18" s="442"/>
      <c r="D18" s="442"/>
      <c r="E18" s="443"/>
      <c r="F18" s="201" t="s">
        <v>376</v>
      </c>
    </row>
    <row r="19" spans="1:6" ht="45.75">
      <c r="A19" s="241" t="s">
        <v>377</v>
      </c>
      <c r="B19" s="249" t="s">
        <v>308</v>
      </c>
      <c r="C19" s="218" t="s">
        <v>378</v>
      </c>
      <c r="D19" s="218" t="s">
        <v>379</v>
      </c>
      <c r="E19" s="272" t="s">
        <v>380</v>
      </c>
      <c r="F19" s="201" t="s">
        <v>381</v>
      </c>
    </row>
    <row r="20" spans="1:6" ht="27" customHeight="1">
      <c r="A20" s="261"/>
      <c r="B20" s="249" t="s">
        <v>382</v>
      </c>
      <c r="C20" s="218" t="s">
        <v>383</v>
      </c>
      <c r="D20" s="252" t="s">
        <v>384</v>
      </c>
      <c r="E20" s="272"/>
    </row>
    <row r="21" spans="1:6" ht="27" customHeight="1">
      <c r="A21" s="261"/>
      <c r="B21" s="438" t="s">
        <v>385</v>
      </c>
      <c r="C21" s="436" t="s">
        <v>386</v>
      </c>
      <c r="D21" s="252" t="s">
        <v>381</v>
      </c>
      <c r="E21" s="272"/>
    </row>
    <row r="22" spans="1:6">
      <c r="A22" s="261"/>
      <c r="B22" s="439"/>
      <c r="C22" s="437"/>
      <c r="D22" s="218" t="s">
        <v>387</v>
      </c>
      <c r="E22" s="272"/>
    </row>
    <row r="23" spans="1:6">
      <c r="A23" s="261"/>
      <c r="B23" s="256" t="s">
        <v>323</v>
      </c>
      <c r="C23" s="218"/>
      <c r="D23" s="218"/>
      <c r="E23" s="272"/>
    </row>
    <row r="24" spans="1:6" ht="30.75">
      <c r="A24" s="261"/>
      <c r="B24" s="249" t="s">
        <v>388</v>
      </c>
      <c r="C24" s="218" t="s">
        <v>389</v>
      </c>
      <c r="D24" s="218" t="s">
        <v>390</v>
      </c>
      <c r="E24" s="272"/>
    </row>
    <row r="25" spans="1:6" ht="30.75" customHeight="1">
      <c r="A25" s="261"/>
      <c r="B25" s="438" t="s">
        <v>391</v>
      </c>
      <c r="C25" s="436" t="s">
        <v>392</v>
      </c>
      <c r="D25" s="218" t="s">
        <v>393</v>
      </c>
      <c r="E25" s="272"/>
    </row>
    <row r="26" spans="1:6" ht="30.75" customHeight="1">
      <c r="A26" s="261"/>
      <c r="B26" s="439"/>
      <c r="C26" s="437"/>
      <c r="D26" s="218" t="s">
        <v>394</v>
      </c>
      <c r="E26" s="272"/>
    </row>
    <row r="27" spans="1:6" ht="15" customHeight="1">
      <c r="A27" s="261"/>
      <c r="B27" s="438" t="s">
        <v>395</v>
      </c>
      <c r="C27" s="436" t="s">
        <v>396</v>
      </c>
      <c r="D27" s="218" t="s">
        <v>397</v>
      </c>
      <c r="E27" s="272"/>
    </row>
    <row r="28" spans="1:6" ht="30.75" customHeight="1">
      <c r="A28" s="245"/>
      <c r="B28" s="439"/>
      <c r="C28" s="437"/>
      <c r="D28" s="218" t="s">
        <v>394</v>
      </c>
      <c r="E28" s="272"/>
    </row>
    <row r="29" spans="1:6" hidden="1">
      <c r="A29" s="245"/>
      <c r="B29" s="445" t="s">
        <v>398</v>
      </c>
      <c r="C29" s="436" t="s">
        <v>399</v>
      </c>
      <c r="D29" s="218" t="s">
        <v>400</v>
      </c>
      <c r="E29" s="218"/>
    </row>
    <row r="30" spans="1:6" hidden="1">
      <c r="B30" s="446"/>
      <c r="C30" s="437"/>
      <c r="D30" s="218" t="s">
        <v>390</v>
      </c>
      <c r="E30" s="218"/>
    </row>
    <row r="31" spans="1:6" ht="15.75" customHeight="1">
      <c r="A31" s="276"/>
      <c r="B31" s="442" t="s">
        <v>401</v>
      </c>
      <c r="C31" s="442"/>
      <c r="D31" s="442"/>
      <c r="E31" s="442"/>
    </row>
    <row r="32" spans="1:6" ht="30.75">
      <c r="A32" s="244"/>
      <c r="B32" s="249" t="s">
        <v>402</v>
      </c>
      <c r="C32" s="218" t="s">
        <v>403</v>
      </c>
      <c r="D32" s="218" t="s">
        <v>404</v>
      </c>
      <c r="E32" s="272"/>
    </row>
    <row r="33" spans="1:5" ht="14.45" customHeight="1">
      <c r="A33" s="444" t="s">
        <v>405</v>
      </c>
      <c r="B33" s="438" t="s">
        <v>406</v>
      </c>
      <c r="C33" s="436" t="s">
        <v>407</v>
      </c>
      <c r="D33" s="218" t="s">
        <v>408</v>
      </c>
      <c r="E33" s="272"/>
    </row>
    <row r="34" spans="1:5">
      <c r="A34" s="444"/>
      <c r="B34" s="439"/>
      <c r="C34" s="437"/>
      <c r="D34" s="218" t="s">
        <v>409</v>
      </c>
      <c r="E34" s="272"/>
    </row>
    <row r="35" spans="1:5">
      <c r="A35" s="245"/>
      <c r="B35" s="438" t="s">
        <v>410</v>
      </c>
      <c r="C35" s="436" t="s">
        <v>411</v>
      </c>
      <c r="D35" s="218" t="s">
        <v>133</v>
      </c>
      <c r="E35" s="272"/>
    </row>
    <row r="36" spans="1:5">
      <c r="B36" s="439"/>
      <c r="C36" s="437"/>
      <c r="D36" s="218" t="s">
        <v>132</v>
      </c>
      <c r="E36" s="272"/>
    </row>
    <row r="37" spans="1:5">
      <c r="B37" s="438" t="s">
        <v>132</v>
      </c>
      <c r="C37" s="436" t="s">
        <v>412</v>
      </c>
      <c r="D37" s="218" t="s">
        <v>413</v>
      </c>
      <c r="E37" s="272"/>
    </row>
    <row r="38" spans="1:5">
      <c r="B38" s="439"/>
      <c r="C38" s="437"/>
      <c r="D38" s="218" t="s">
        <v>414</v>
      </c>
      <c r="E38" s="272"/>
    </row>
    <row r="39" spans="1:5">
      <c r="B39" s="438" t="s">
        <v>133</v>
      </c>
      <c r="C39" s="436" t="s">
        <v>415</v>
      </c>
      <c r="D39" s="218" t="s">
        <v>416</v>
      </c>
      <c r="E39" s="272"/>
    </row>
    <row r="40" spans="1:5" ht="28.5" customHeight="1">
      <c r="B40" s="439"/>
      <c r="C40" s="437"/>
      <c r="D40" s="218" t="s">
        <v>414</v>
      </c>
      <c r="E40" s="272"/>
    </row>
    <row r="41" spans="1:5">
      <c r="B41" s="438" t="s">
        <v>417</v>
      </c>
      <c r="C41" s="436" t="s">
        <v>418</v>
      </c>
      <c r="D41" s="218" t="s">
        <v>419</v>
      </c>
      <c r="E41" s="272"/>
    </row>
    <row r="42" spans="1:5">
      <c r="B42" s="441"/>
      <c r="C42" s="440"/>
      <c r="D42" s="218" t="s">
        <v>394</v>
      </c>
      <c r="E42" s="272"/>
    </row>
    <row r="43" spans="1:5" ht="32.25" customHeight="1">
      <c r="B43" s="439"/>
      <c r="C43" s="437"/>
      <c r="D43" s="218" t="s">
        <v>393</v>
      </c>
      <c r="E43" s="272"/>
    </row>
    <row r="44" spans="1:5" ht="32.25" customHeight="1">
      <c r="A44" s="242" t="s">
        <v>420</v>
      </c>
      <c r="B44" s="254" t="s">
        <v>421</v>
      </c>
      <c r="C44" s="257" t="s">
        <v>422</v>
      </c>
      <c r="D44" s="218"/>
      <c r="E44" s="272"/>
    </row>
    <row r="45" spans="1:5" ht="30.75">
      <c r="B45" s="249" t="s">
        <v>423</v>
      </c>
      <c r="C45" s="218" t="s">
        <v>424</v>
      </c>
      <c r="D45" s="218" t="s">
        <v>425</v>
      </c>
      <c r="E45" s="272"/>
    </row>
    <row r="46" spans="1:5">
      <c r="B46" s="438" t="s">
        <v>426</v>
      </c>
      <c r="C46" s="436" t="s">
        <v>427</v>
      </c>
      <c r="D46" s="218" t="s">
        <v>132</v>
      </c>
      <c r="E46" s="272"/>
    </row>
    <row r="47" spans="1:5">
      <c r="B47" s="439"/>
      <c r="C47" s="437"/>
      <c r="D47" s="218" t="s">
        <v>235</v>
      </c>
      <c r="E47" s="272"/>
    </row>
    <row r="48" spans="1:5">
      <c r="B48" s="438" t="s">
        <v>428</v>
      </c>
      <c r="C48" s="436" t="s">
        <v>429</v>
      </c>
      <c r="D48" s="218" t="s">
        <v>133</v>
      </c>
      <c r="E48" s="272"/>
    </row>
    <row r="49" spans="1:5">
      <c r="B49" s="439"/>
      <c r="C49" s="437"/>
      <c r="D49" s="218" t="s">
        <v>235</v>
      </c>
      <c r="E49" s="272"/>
    </row>
    <row r="50" spans="1:5">
      <c r="B50" s="438" t="s">
        <v>430</v>
      </c>
      <c r="C50" s="436" t="s">
        <v>431</v>
      </c>
      <c r="D50" s="218" t="s">
        <v>235</v>
      </c>
      <c r="E50" s="272"/>
    </row>
    <row r="51" spans="1:5">
      <c r="B51" s="439"/>
      <c r="C51" s="437"/>
      <c r="D51" s="218" t="s">
        <v>432</v>
      </c>
      <c r="E51" s="272"/>
    </row>
    <row r="52" spans="1:5" ht="15" customHeight="1">
      <c r="A52" s="444" t="s">
        <v>433</v>
      </c>
      <c r="B52" s="253" t="s">
        <v>434</v>
      </c>
      <c r="C52" s="240"/>
      <c r="D52" s="240"/>
      <c r="E52" s="273"/>
    </row>
    <row r="53" spans="1:5">
      <c r="A53" s="444"/>
      <c r="B53" s="253"/>
      <c r="C53" s="240"/>
      <c r="D53" s="240"/>
      <c r="E53" s="273"/>
    </row>
    <row r="54" spans="1:5" ht="15" customHeight="1">
      <c r="A54" s="444"/>
      <c r="B54" s="253"/>
      <c r="C54" s="240"/>
      <c r="D54" s="240"/>
      <c r="E54" s="273"/>
    </row>
    <row r="55" spans="1:5" ht="15" customHeight="1">
      <c r="A55" s="243" t="s">
        <v>435</v>
      </c>
      <c r="B55" s="253"/>
      <c r="C55" s="240"/>
      <c r="D55" s="240"/>
      <c r="E55" s="273"/>
    </row>
    <row r="56" spans="1:5" ht="15" customHeight="1">
      <c r="A56" s="243" t="s">
        <v>436</v>
      </c>
      <c r="B56" s="253"/>
      <c r="C56" s="240"/>
      <c r="D56" s="240"/>
      <c r="E56" s="273"/>
    </row>
    <row r="57" spans="1:5" ht="15" customHeight="1">
      <c r="A57" s="241" t="s">
        <v>437</v>
      </c>
      <c r="B57" s="253" t="s">
        <v>438</v>
      </c>
      <c r="C57" s="240" t="s">
        <v>439</v>
      </c>
      <c r="D57" s="240"/>
      <c r="E57" s="273"/>
    </row>
    <row r="58" spans="1:5" ht="15" customHeight="1">
      <c r="A58" s="244"/>
      <c r="B58" s="258" t="s">
        <v>440</v>
      </c>
      <c r="C58" s="240"/>
      <c r="D58" s="240"/>
      <c r="E58" s="273"/>
    </row>
    <row r="59" spans="1:5" ht="15" customHeight="1">
      <c r="A59" s="237"/>
    </row>
    <row r="60" spans="1:5" ht="15" customHeight="1">
      <c r="A60" s="237"/>
    </row>
    <row r="61" spans="1:5" ht="15" customHeight="1">
      <c r="A61" s="237"/>
    </row>
    <row r="62" spans="1:5" ht="15" customHeight="1">
      <c r="A62" s="237"/>
    </row>
    <row r="63" spans="1:5" ht="15" customHeight="1">
      <c r="A63" s="237"/>
    </row>
    <row r="64" spans="1:5" ht="15" customHeight="1">
      <c r="A64" s="237"/>
    </row>
    <row r="65" spans="1:1" ht="15" customHeight="1">
      <c r="A65" s="237"/>
    </row>
    <row r="66" spans="1:1" ht="15" customHeight="1">
      <c r="A66" s="237"/>
    </row>
    <row r="67" spans="1:1" ht="15" customHeight="1">
      <c r="A67" s="237"/>
    </row>
    <row r="68" spans="1:1" ht="15" customHeight="1">
      <c r="A68" s="237"/>
    </row>
    <row r="69" spans="1:1" ht="15" customHeight="1">
      <c r="A69" s="237"/>
    </row>
    <row r="70" spans="1:1" ht="15" customHeight="1">
      <c r="A70" s="237"/>
    </row>
    <row r="71" spans="1:1" ht="15" customHeight="1">
      <c r="A71" s="237"/>
    </row>
    <row r="72" spans="1:1" ht="15" customHeight="1">
      <c r="A72" s="237"/>
    </row>
    <row r="73" spans="1:1" ht="15" customHeight="1">
      <c r="A73" s="245"/>
    </row>
  </sheetData>
  <mergeCells count="28">
    <mergeCell ref="B18:E18"/>
    <mergeCell ref="A33:A34"/>
    <mergeCell ref="A52:A54"/>
    <mergeCell ref="B31:E31"/>
    <mergeCell ref="C27:C28"/>
    <mergeCell ref="B27:B28"/>
    <mergeCell ref="C29:C30"/>
    <mergeCell ref="B29:B30"/>
    <mergeCell ref="C35:C36"/>
    <mergeCell ref="B35:B36"/>
    <mergeCell ref="C46:C47"/>
    <mergeCell ref="C33:C34"/>
    <mergeCell ref="B33:B34"/>
    <mergeCell ref="C37:C38"/>
    <mergeCell ref="B21:B22"/>
    <mergeCell ref="C21:C22"/>
    <mergeCell ref="C25:C26"/>
    <mergeCell ref="B25:B26"/>
    <mergeCell ref="B37:B38"/>
    <mergeCell ref="C39:C40"/>
    <mergeCell ref="B39:B40"/>
    <mergeCell ref="C48:C49"/>
    <mergeCell ref="B48:B49"/>
    <mergeCell ref="C50:C51"/>
    <mergeCell ref="B50:B51"/>
    <mergeCell ref="C41:C43"/>
    <mergeCell ref="B41:B43"/>
    <mergeCell ref="B46:B47"/>
  </mergeCells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14"/>
  <sheetViews>
    <sheetView workbookViewId="0">
      <pane xSplit="2" ySplit="2" topLeftCell="F3" activePane="bottomRight" state="frozen"/>
      <selection pane="bottomRight" activeCell="F1" sqref="F1"/>
      <selection pane="bottomLeft"/>
      <selection pane="topRight"/>
    </sheetView>
  </sheetViews>
  <sheetFormatPr defaultColWidth="9.140625" defaultRowHeight="15"/>
  <cols>
    <col min="1" max="1" width="19.85546875" style="195" customWidth="1"/>
    <col min="2" max="2" width="19.42578125" style="181" bestFit="1" customWidth="1"/>
    <col min="3" max="3" width="26.140625" style="181" customWidth="1"/>
    <col min="4" max="5" width="19.7109375" style="181" customWidth="1"/>
    <col min="6" max="6" width="14.140625" style="67" customWidth="1"/>
    <col min="7" max="7" width="9.140625" style="67"/>
    <col min="8" max="8" width="12.5703125" customWidth="1"/>
    <col min="9" max="9" width="17.28515625" style="67" customWidth="1"/>
    <col min="10" max="16384" width="9.140625" style="67"/>
  </cols>
  <sheetData>
    <row r="1" spans="1:8" ht="48.75" customHeight="1">
      <c r="A1" s="463" t="s">
        <v>441</v>
      </c>
      <c r="B1" s="464"/>
      <c r="C1" s="464"/>
      <c r="D1" s="464"/>
      <c r="E1" s="465"/>
      <c r="H1" s="1"/>
    </row>
    <row r="2" spans="1:8" s="132" customFormat="1" ht="30.75">
      <c r="A2" s="199" t="s">
        <v>330</v>
      </c>
      <c r="B2" s="197" t="s">
        <v>442</v>
      </c>
      <c r="C2" s="199" t="s">
        <v>332</v>
      </c>
      <c r="D2" s="199" t="s">
        <v>333</v>
      </c>
      <c r="E2" s="286" t="s">
        <v>443</v>
      </c>
      <c r="F2" s="132" t="s">
        <v>444</v>
      </c>
      <c r="H2" s="1"/>
    </row>
    <row r="3" spans="1:8">
      <c r="A3" s="192"/>
      <c r="B3" s="208" t="s">
        <v>336</v>
      </c>
      <c r="C3" s="207" t="s">
        <v>445</v>
      </c>
      <c r="D3" s="207" t="s">
        <v>446</v>
      </c>
      <c r="E3" s="287"/>
      <c r="F3" s="100" t="s">
        <v>335</v>
      </c>
      <c r="G3" s="130"/>
    </row>
    <row r="4" spans="1:8" ht="30.75">
      <c r="A4" s="463" t="s">
        <v>447</v>
      </c>
      <c r="B4" s="464"/>
      <c r="C4" s="464"/>
      <c r="D4" s="464"/>
      <c r="E4" s="464"/>
      <c r="F4" s="100" t="s">
        <v>339</v>
      </c>
      <c r="G4" s="130"/>
    </row>
    <row r="5" spans="1:8" s="133" customFormat="1" ht="15.75">
      <c r="A5" s="219"/>
      <c r="B5" s="220" t="s">
        <v>448</v>
      </c>
      <c r="C5" s="221"/>
      <c r="D5" s="225"/>
      <c r="E5" s="288"/>
      <c r="F5" s="100" t="s">
        <v>449</v>
      </c>
      <c r="G5" s="131"/>
      <c r="H5" s="260"/>
    </row>
    <row r="6" spans="1:8" s="133" customFormat="1" ht="30.75">
      <c r="A6" s="204"/>
      <c r="B6" s="202" t="s">
        <v>450</v>
      </c>
      <c r="C6" s="204"/>
      <c r="D6" s="202"/>
      <c r="E6" s="289"/>
      <c r="F6" s="100" t="s">
        <v>343</v>
      </c>
      <c r="G6" s="131"/>
    </row>
    <row r="7" spans="1:8" ht="45.75" customHeight="1">
      <c r="A7" s="195" t="s">
        <v>451</v>
      </c>
      <c r="B7" s="469" t="s">
        <v>452</v>
      </c>
      <c r="C7" s="471" t="s">
        <v>453</v>
      </c>
      <c r="D7" s="203" t="s">
        <v>454</v>
      </c>
      <c r="E7" s="290"/>
      <c r="F7" s="100" t="s">
        <v>376</v>
      </c>
      <c r="G7" s="130"/>
    </row>
    <row r="8" spans="1:8">
      <c r="B8" s="473"/>
      <c r="C8" s="472"/>
      <c r="D8" s="203" t="s">
        <v>455</v>
      </c>
      <c r="E8" s="290"/>
      <c r="F8" s="100"/>
      <c r="G8" s="130"/>
    </row>
    <row r="9" spans="1:8" ht="30.75">
      <c r="B9" s="469" t="s">
        <v>456</v>
      </c>
      <c r="C9" s="470" t="s">
        <v>457</v>
      </c>
      <c r="D9" s="203" t="s">
        <v>445</v>
      </c>
      <c r="E9" s="290"/>
      <c r="F9" s="100" t="s">
        <v>381</v>
      </c>
      <c r="G9" s="130"/>
    </row>
    <row r="10" spans="1:8" ht="27.75" customHeight="1">
      <c r="B10" s="469"/>
      <c r="C10" s="470"/>
      <c r="D10" s="203" t="s">
        <v>456</v>
      </c>
      <c r="E10" s="290"/>
      <c r="F10" s="130" t="s">
        <v>458</v>
      </c>
      <c r="G10" s="130"/>
    </row>
    <row r="11" spans="1:8" ht="33.75" customHeight="1">
      <c r="B11" s="213" t="s">
        <v>458</v>
      </c>
      <c r="C11" s="203" t="s">
        <v>459</v>
      </c>
      <c r="D11" s="203" t="s">
        <v>460</v>
      </c>
      <c r="E11" s="290"/>
      <c r="F11" s="130" t="s">
        <v>235</v>
      </c>
      <c r="G11" s="130"/>
    </row>
    <row r="12" spans="1:8">
      <c r="B12" s="469" t="s">
        <v>461</v>
      </c>
      <c r="C12" s="470" t="s">
        <v>462</v>
      </c>
      <c r="D12" s="203" t="s">
        <v>460</v>
      </c>
      <c r="E12" s="290"/>
      <c r="F12" s="130"/>
      <c r="G12" s="130"/>
    </row>
    <row r="13" spans="1:8" ht="25.5" customHeight="1">
      <c r="B13" s="469"/>
      <c r="C13" s="470"/>
      <c r="D13" s="203" t="s">
        <v>460</v>
      </c>
      <c r="E13" s="290"/>
      <c r="F13" s="130"/>
      <c r="G13" s="130"/>
    </row>
    <row r="14" spans="1:8">
      <c r="B14" s="469" t="s">
        <v>463</v>
      </c>
      <c r="C14" s="470" t="s">
        <v>464</v>
      </c>
      <c r="D14" s="203" t="s">
        <v>465</v>
      </c>
      <c r="E14" s="290"/>
      <c r="F14" s="130"/>
      <c r="G14" s="130"/>
    </row>
    <row r="15" spans="1:8" ht="25.5" customHeight="1">
      <c r="B15" s="469"/>
      <c r="C15" s="470"/>
      <c r="D15" s="203" t="s">
        <v>466</v>
      </c>
      <c r="E15" s="290"/>
      <c r="F15" s="130"/>
      <c r="G15" s="130"/>
    </row>
    <row r="16" spans="1:8">
      <c r="B16" s="469" t="s">
        <v>467</v>
      </c>
      <c r="C16" s="470" t="s">
        <v>468</v>
      </c>
      <c r="D16" s="203" t="s">
        <v>465</v>
      </c>
      <c r="E16" s="290"/>
      <c r="F16" s="130"/>
      <c r="G16" s="130"/>
    </row>
    <row r="17" spans="1:8" ht="27" customHeight="1">
      <c r="B17" s="469"/>
      <c r="C17" s="470"/>
      <c r="D17" s="203" t="s">
        <v>466</v>
      </c>
      <c r="E17" s="290"/>
      <c r="F17" s="130"/>
      <c r="G17" s="130"/>
    </row>
    <row r="18" spans="1:8" ht="30.75">
      <c r="B18" s="213" t="s">
        <v>469</v>
      </c>
      <c r="C18" s="203" t="s">
        <v>470</v>
      </c>
      <c r="D18" s="203" t="s">
        <v>460</v>
      </c>
      <c r="E18" s="290"/>
      <c r="F18" s="130"/>
      <c r="G18" s="130"/>
    </row>
    <row r="19" spans="1:8" ht="30.75">
      <c r="B19" s="213" t="s">
        <v>471</v>
      </c>
      <c r="C19" s="203" t="s">
        <v>472</v>
      </c>
      <c r="D19" s="203" t="s">
        <v>473</v>
      </c>
      <c r="E19" s="290"/>
      <c r="F19" s="130"/>
      <c r="G19" s="130"/>
    </row>
    <row r="20" spans="1:8" ht="42" customHeight="1">
      <c r="A20" s="192"/>
      <c r="B20" s="208" t="s">
        <v>474</v>
      </c>
      <c r="C20" s="207" t="s">
        <v>475</v>
      </c>
      <c r="D20" s="207" t="s">
        <v>473</v>
      </c>
      <c r="E20" s="287"/>
      <c r="F20" s="130"/>
      <c r="G20" s="130"/>
    </row>
    <row r="21" spans="1:8" ht="16.5" customHeight="1">
      <c r="A21" s="463" t="s">
        <v>476</v>
      </c>
      <c r="B21" s="464"/>
      <c r="C21" s="464"/>
      <c r="D21" s="464"/>
      <c r="E21" s="464"/>
      <c r="F21" s="130"/>
      <c r="G21" s="130"/>
    </row>
    <row r="22" spans="1:8" ht="16.5" customHeight="1">
      <c r="A22" s="458" t="s">
        <v>477</v>
      </c>
      <c r="B22" s="468" t="s">
        <v>478</v>
      </c>
      <c r="C22" s="471" t="s">
        <v>479</v>
      </c>
      <c r="D22" s="222" t="s">
        <v>222</v>
      </c>
      <c r="E22" s="291"/>
      <c r="F22" s="130"/>
      <c r="G22" s="130"/>
      <c r="H22" s="484"/>
    </row>
    <row r="23" spans="1:8" ht="50.25" customHeight="1">
      <c r="A23" s="459"/>
      <c r="B23" s="469"/>
      <c r="C23" s="472"/>
      <c r="D23" s="203" t="s">
        <v>480</v>
      </c>
      <c r="E23" s="290"/>
      <c r="F23" s="130"/>
      <c r="G23" s="130"/>
      <c r="H23" s="484"/>
    </row>
    <row r="24" spans="1:8" ht="24" customHeight="1">
      <c r="A24" s="456" t="s">
        <v>481</v>
      </c>
      <c r="B24" s="208" t="s">
        <v>482</v>
      </c>
      <c r="C24" s="205" t="s">
        <v>483</v>
      </c>
      <c r="D24" s="203"/>
      <c r="E24" s="290"/>
      <c r="F24" s="130"/>
      <c r="G24" s="130"/>
      <c r="H24" s="259"/>
    </row>
    <row r="25" spans="1:8" ht="33" customHeight="1">
      <c r="A25" s="458"/>
      <c r="B25" s="208" t="s">
        <v>484</v>
      </c>
      <c r="C25" s="205"/>
      <c r="D25" s="203"/>
      <c r="E25" s="290"/>
      <c r="F25" s="130"/>
      <c r="G25" s="130"/>
      <c r="H25" s="259"/>
    </row>
    <row r="26" spans="1:8" ht="55.5" customHeight="1">
      <c r="A26" s="459"/>
      <c r="B26" s="208" t="s">
        <v>485</v>
      </c>
      <c r="C26" s="205"/>
      <c r="D26" s="203"/>
      <c r="E26" s="290"/>
      <c r="F26" s="130"/>
      <c r="G26" s="130"/>
      <c r="H26" s="259"/>
    </row>
    <row r="27" spans="1:8" ht="60.75" customHeight="1">
      <c r="A27" s="452" t="s">
        <v>486</v>
      </c>
      <c r="B27" s="469" t="s">
        <v>487</v>
      </c>
      <c r="C27" s="470" t="s">
        <v>488</v>
      </c>
      <c r="D27" s="203" t="s">
        <v>489</v>
      </c>
      <c r="E27" s="290"/>
      <c r="F27" s="130"/>
      <c r="G27" s="130"/>
      <c r="H27" s="483"/>
    </row>
    <row r="28" spans="1:8" ht="15.75" customHeight="1">
      <c r="A28" s="460"/>
      <c r="B28" s="469"/>
      <c r="C28" s="471"/>
      <c r="D28" s="203" t="s">
        <v>224</v>
      </c>
      <c r="E28" s="290"/>
      <c r="F28" s="130"/>
      <c r="G28" s="130"/>
      <c r="H28" s="483"/>
    </row>
    <row r="29" spans="1:8" ht="15" customHeight="1">
      <c r="A29" s="460"/>
      <c r="B29" s="469"/>
      <c r="C29" s="472"/>
      <c r="D29" s="203" t="s">
        <v>490</v>
      </c>
      <c r="E29" s="290"/>
      <c r="F29" s="130"/>
      <c r="G29" s="130"/>
      <c r="H29" s="483"/>
    </row>
    <row r="30" spans="1:8">
      <c r="A30" s="460"/>
      <c r="B30" s="469" t="s">
        <v>491</v>
      </c>
      <c r="C30" s="470" t="s">
        <v>492</v>
      </c>
      <c r="D30" s="203" t="s">
        <v>489</v>
      </c>
      <c r="E30" s="290"/>
      <c r="F30" s="130"/>
      <c r="G30" s="130"/>
      <c r="H30" s="483"/>
    </row>
    <row r="31" spans="1:8">
      <c r="A31" s="460"/>
      <c r="B31" s="469"/>
      <c r="C31" s="470"/>
      <c r="D31" s="203" t="s">
        <v>224</v>
      </c>
      <c r="E31" s="290"/>
      <c r="F31" s="130"/>
      <c r="G31" s="130"/>
      <c r="H31" s="483"/>
    </row>
    <row r="32" spans="1:8">
      <c r="A32" s="460"/>
      <c r="B32" s="469"/>
      <c r="C32" s="470"/>
      <c r="D32" s="203" t="s">
        <v>490</v>
      </c>
      <c r="E32" s="290"/>
      <c r="F32" s="130"/>
      <c r="G32" s="130"/>
      <c r="H32" s="483"/>
    </row>
    <row r="33" spans="1:9">
      <c r="A33" s="460"/>
      <c r="B33" s="469" t="s">
        <v>493</v>
      </c>
      <c r="C33" s="470" t="s">
        <v>494</v>
      </c>
      <c r="D33" s="203" t="s">
        <v>489</v>
      </c>
      <c r="E33" s="290"/>
      <c r="F33" s="130"/>
      <c r="G33" s="130"/>
      <c r="H33" s="483"/>
    </row>
    <row r="34" spans="1:9">
      <c r="A34" s="460"/>
      <c r="B34" s="469"/>
      <c r="C34" s="470"/>
      <c r="D34" s="203" t="s">
        <v>224</v>
      </c>
      <c r="E34" s="290"/>
      <c r="F34" s="130"/>
      <c r="G34" s="130"/>
      <c r="H34" s="483"/>
    </row>
    <row r="35" spans="1:9">
      <c r="A35" s="461"/>
      <c r="B35" s="469"/>
      <c r="C35" s="470"/>
      <c r="D35" s="203" t="s">
        <v>490</v>
      </c>
      <c r="E35" s="287"/>
      <c r="F35" s="130"/>
      <c r="G35" s="130"/>
      <c r="H35" s="483"/>
    </row>
    <row r="36" spans="1:9" ht="48" customHeight="1">
      <c r="A36" s="200" t="s">
        <v>495</v>
      </c>
      <c r="B36" s="469" t="s">
        <v>496</v>
      </c>
      <c r="C36" s="208" t="s">
        <v>497</v>
      </c>
      <c r="D36" s="226" t="s">
        <v>498</v>
      </c>
      <c r="E36" s="287"/>
      <c r="F36" s="130"/>
      <c r="G36" s="130"/>
      <c r="H36" s="483"/>
      <c r="I36" s="181" t="s">
        <v>499</v>
      </c>
    </row>
    <row r="37" spans="1:9" ht="30.75">
      <c r="B37" s="473"/>
      <c r="C37" s="208"/>
      <c r="D37" s="226" t="s">
        <v>500</v>
      </c>
      <c r="E37" s="290"/>
      <c r="F37" s="130"/>
      <c r="G37" s="130"/>
      <c r="H37" s="483"/>
      <c r="I37" s="67" t="s">
        <v>501</v>
      </c>
    </row>
    <row r="38" spans="1:9">
      <c r="B38" s="214" t="s">
        <v>502</v>
      </c>
      <c r="C38" s="208" t="s">
        <v>503</v>
      </c>
      <c r="D38" s="226"/>
      <c r="E38" s="292"/>
      <c r="F38" s="130"/>
      <c r="G38" s="130"/>
      <c r="H38" s="66"/>
    </row>
    <row r="39" spans="1:9" ht="46.5" customHeight="1">
      <c r="A39" s="192"/>
      <c r="B39" s="223" t="s">
        <v>504</v>
      </c>
      <c r="C39" s="207" t="s">
        <v>505</v>
      </c>
      <c r="D39" s="207" t="s">
        <v>506</v>
      </c>
      <c r="E39" s="293"/>
      <c r="F39" s="130"/>
      <c r="G39" s="130"/>
      <c r="H39" s="133"/>
    </row>
    <row r="40" spans="1:9" ht="25.5" customHeight="1">
      <c r="A40" s="463" t="s">
        <v>507</v>
      </c>
      <c r="B40" s="464"/>
      <c r="C40" s="464"/>
      <c r="D40" s="464"/>
      <c r="E40" s="464"/>
      <c r="F40" s="130"/>
      <c r="G40" s="130"/>
    </row>
    <row r="41" spans="1:9" ht="45.75">
      <c r="A41" s="224" t="s">
        <v>508</v>
      </c>
      <c r="B41" s="214" t="s">
        <v>509</v>
      </c>
      <c r="C41" s="205" t="s">
        <v>510</v>
      </c>
      <c r="D41" s="206" t="s">
        <v>511</v>
      </c>
      <c r="E41" s="294"/>
      <c r="F41" s="130"/>
      <c r="G41" s="130"/>
      <c r="H41" s="259"/>
    </row>
    <row r="42" spans="1:9" ht="29.25" customHeight="1">
      <c r="A42" s="452" t="s">
        <v>512</v>
      </c>
      <c r="B42" s="231" t="s">
        <v>513</v>
      </c>
      <c r="C42" s="203" t="s">
        <v>514</v>
      </c>
      <c r="D42" s="213"/>
      <c r="E42" s="290"/>
      <c r="F42" s="130"/>
      <c r="G42" s="130"/>
      <c r="H42" s="259"/>
    </row>
    <row r="43" spans="1:9" ht="15.75" customHeight="1">
      <c r="A43" s="461"/>
      <c r="B43" s="208" t="s">
        <v>515</v>
      </c>
      <c r="C43" s="209" t="s">
        <v>516</v>
      </c>
      <c r="D43" s="203"/>
      <c r="E43" s="290"/>
      <c r="F43" s="130"/>
      <c r="G43" s="130"/>
      <c r="H43" s="259"/>
    </row>
    <row r="44" spans="1:9">
      <c r="A44" s="447"/>
      <c r="B44" s="469" t="s">
        <v>491</v>
      </c>
      <c r="C44" s="470" t="s">
        <v>517</v>
      </c>
      <c r="D44" s="203" t="s">
        <v>518</v>
      </c>
      <c r="E44" s="290"/>
      <c r="F44" s="130"/>
      <c r="G44" s="130"/>
    </row>
    <row r="45" spans="1:9" ht="39" customHeight="1">
      <c r="A45" s="453"/>
      <c r="B45" s="469"/>
      <c r="C45" s="470"/>
      <c r="D45" s="203" t="s">
        <v>235</v>
      </c>
      <c r="E45" s="290"/>
      <c r="F45" s="130"/>
      <c r="G45" s="130"/>
    </row>
    <row r="46" spans="1:9">
      <c r="A46" s="447"/>
      <c r="B46" s="469" t="s">
        <v>519</v>
      </c>
      <c r="C46" s="470" t="s">
        <v>520</v>
      </c>
      <c r="D46" s="203" t="s">
        <v>518</v>
      </c>
      <c r="E46" s="290"/>
      <c r="F46" s="130"/>
      <c r="G46" s="130"/>
    </row>
    <row r="47" spans="1:9" ht="51" customHeight="1">
      <c r="A47" s="453"/>
      <c r="B47" s="469"/>
      <c r="C47" s="470"/>
      <c r="D47" s="203" t="s">
        <v>235</v>
      </c>
      <c r="E47" s="290"/>
      <c r="F47" s="130"/>
      <c r="G47" s="130"/>
    </row>
    <row r="48" spans="1:9">
      <c r="A48" s="447"/>
      <c r="B48" s="474" t="s">
        <v>521</v>
      </c>
      <c r="C48" s="474" t="s">
        <v>522</v>
      </c>
      <c r="D48" s="213" t="s">
        <v>518</v>
      </c>
      <c r="E48" s="290"/>
      <c r="F48" s="130"/>
      <c r="G48" s="130"/>
    </row>
    <row r="49" spans="1:8" ht="33.75" customHeight="1">
      <c r="A49" s="448"/>
      <c r="B49" s="470"/>
      <c r="C49" s="470"/>
      <c r="D49" s="208" t="s">
        <v>235</v>
      </c>
      <c r="E49" s="287"/>
      <c r="F49" s="130"/>
      <c r="G49" s="130"/>
    </row>
    <row r="50" spans="1:8" ht="33.75" customHeight="1">
      <c r="A50" s="466" t="s">
        <v>523</v>
      </c>
      <c r="B50" s="466"/>
      <c r="C50" s="466"/>
      <c r="D50" s="466"/>
      <c r="E50" s="467"/>
      <c r="F50" s="130"/>
      <c r="G50" s="130"/>
    </row>
    <row r="51" spans="1:8" ht="33.75" customHeight="1">
      <c r="A51" s="194"/>
      <c r="B51" s="217" t="s">
        <v>524</v>
      </c>
      <c r="C51" s="212" t="s">
        <v>525</v>
      </c>
      <c r="D51" s="219" t="s">
        <v>526</v>
      </c>
      <c r="E51" s="295"/>
    </row>
    <row r="52" spans="1:8" ht="46.5" customHeight="1">
      <c r="B52" s="215" t="s">
        <v>527</v>
      </c>
      <c r="C52" s="210" t="s">
        <v>528</v>
      </c>
      <c r="D52" s="204" t="s">
        <v>529</v>
      </c>
      <c r="E52" s="296"/>
    </row>
    <row r="53" spans="1:8">
      <c r="A53" s="462" t="s">
        <v>530</v>
      </c>
      <c r="B53" s="216" t="s">
        <v>531</v>
      </c>
      <c r="C53" s="211" t="s">
        <v>532</v>
      </c>
      <c r="D53" s="204" t="s">
        <v>207</v>
      </c>
      <c r="E53" s="296"/>
      <c r="H53" s="483"/>
    </row>
    <row r="54" spans="1:8">
      <c r="A54" s="462"/>
      <c r="B54" s="216" t="s">
        <v>533</v>
      </c>
      <c r="C54" s="211" t="s">
        <v>534</v>
      </c>
      <c r="D54" s="204" t="s">
        <v>535</v>
      </c>
      <c r="E54" s="296"/>
      <c r="H54" s="483"/>
    </row>
    <row r="55" spans="1:8" ht="47.25" customHeight="1">
      <c r="A55" s="462"/>
      <c r="B55" s="479" t="s">
        <v>536</v>
      </c>
      <c r="C55" s="481" t="s">
        <v>537</v>
      </c>
      <c r="D55" s="204" t="s">
        <v>237</v>
      </c>
      <c r="E55" s="296"/>
      <c r="H55" s="483"/>
    </row>
    <row r="56" spans="1:8" ht="15" customHeight="1">
      <c r="A56" s="462"/>
      <c r="B56" s="480"/>
      <c r="C56" s="482"/>
      <c r="D56" s="204" t="s">
        <v>207</v>
      </c>
      <c r="E56" s="296"/>
      <c r="H56" s="483"/>
    </row>
    <row r="57" spans="1:8" ht="39" customHeight="1">
      <c r="A57" s="462"/>
      <c r="B57" s="479" t="s">
        <v>538</v>
      </c>
      <c r="C57" s="481" t="s">
        <v>539</v>
      </c>
      <c r="D57" s="204" t="s">
        <v>535</v>
      </c>
      <c r="E57" s="296"/>
      <c r="H57" s="483"/>
    </row>
    <row r="58" spans="1:8">
      <c r="A58" s="462"/>
      <c r="B58" s="480"/>
      <c r="C58" s="482"/>
      <c r="D58" s="204" t="s">
        <v>237</v>
      </c>
      <c r="E58" s="296"/>
      <c r="H58" s="483"/>
    </row>
    <row r="59" spans="1:8" ht="44.25">
      <c r="A59" s="200" t="s">
        <v>540</v>
      </c>
      <c r="B59" s="217" t="s">
        <v>541</v>
      </c>
      <c r="C59" s="212"/>
      <c r="D59" s="204"/>
      <c r="E59" s="297" t="s">
        <v>542</v>
      </c>
      <c r="H59" s="66"/>
    </row>
    <row r="60" spans="1:8">
      <c r="B60" s="217" t="s">
        <v>543</v>
      </c>
      <c r="C60" s="212"/>
      <c r="D60" s="232"/>
      <c r="E60" s="298" t="s">
        <v>542</v>
      </c>
      <c r="H60" s="66"/>
    </row>
    <row r="61" spans="1:8" ht="30.75">
      <c r="B61" s="215" t="s">
        <v>544</v>
      </c>
      <c r="C61" s="210"/>
      <c r="D61" s="204" t="s">
        <v>545</v>
      </c>
      <c r="E61" s="295"/>
    </row>
    <row r="62" spans="1:8" ht="42" customHeight="1">
      <c r="B62" s="215" t="s">
        <v>546</v>
      </c>
      <c r="C62" s="210" t="s">
        <v>547</v>
      </c>
      <c r="D62" s="204" t="s">
        <v>548</v>
      </c>
      <c r="E62" s="296"/>
    </row>
    <row r="63" spans="1:8" ht="29.25">
      <c r="A63" s="192"/>
      <c r="B63" s="216" t="s">
        <v>549</v>
      </c>
      <c r="C63" s="211" t="s">
        <v>550</v>
      </c>
      <c r="D63" s="227" t="s">
        <v>235</v>
      </c>
      <c r="E63" s="297"/>
    </row>
    <row r="64" spans="1:8" ht="16.5" customHeight="1">
      <c r="A64" s="454" t="s">
        <v>551</v>
      </c>
      <c r="B64" s="455"/>
      <c r="C64" s="455"/>
      <c r="D64" s="455"/>
      <c r="E64" s="455"/>
      <c r="F64" s="130"/>
      <c r="G64" s="130"/>
    </row>
    <row r="65" spans="1:7">
      <c r="A65" s="194"/>
      <c r="B65" s="475" t="s">
        <v>552</v>
      </c>
      <c r="C65" s="475" t="s">
        <v>553</v>
      </c>
      <c r="D65" s="206" t="s">
        <v>554</v>
      </c>
      <c r="E65" s="292"/>
      <c r="F65" s="130"/>
      <c r="G65" s="130"/>
    </row>
    <row r="66" spans="1:7" ht="43.5">
      <c r="B66" s="476"/>
      <c r="C66" s="476"/>
      <c r="D66" s="212" t="s">
        <v>555</v>
      </c>
      <c r="E66" s="296"/>
    </row>
    <row r="67" spans="1:7" ht="30.75">
      <c r="B67" s="196" t="s">
        <v>556</v>
      </c>
      <c r="C67" s="195" t="s">
        <v>557</v>
      </c>
      <c r="D67" s="210" t="s">
        <v>558</v>
      </c>
      <c r="E67" s="296"/>
    </row>
    <row r="68" spans="1:7">
      <c r="A68" s="447"/>
      <c r="B68" s="457" t="s">
        <v>559</v>
      </c>
      <c r="C68" s="456" t="s">
        <v>560</v>
      </c>
      <c r="D68" s="210" t="s">
        <v>343</v>
      </c>
      <c r="E68" s="296"/>
    </row>
    <row r="69" spans="1:7" ht="34.5" customHeight="1">
      <c r="A69" s="453"/>
      <c r="B69" s="457"/>
      <c r="C69" s="456"/>
      <c r="D69" s="210" t="s">
        <v>554</v>
      </c>
      <c r="E69" s="296"/>
    </row>
    <row r="70" spans="1:7">
      <c r="A70" s="447"/>
      <c r="B70" s="457" t="s">
        <v>561</v>
      </c>
      <c r="C70" s="456" t="s">
        <v>562</v>
      </c>
      <c r="D70" s="210" t="s">
        <v>563</v>
      </c>
      <c r="E70" s="296"/>
    </row>
    <row r="71" spans="1:7" ht="34.5" customHeight="1">
      <c r="A71" s="453"/>
      <c r="B71" s="457"/>
      <c r="C71" s="456"/>
      <c r="D71" s="210" t="s">
        <v>564</v>
      </c>
      <c r="E71" s="296"/>
    </row>
    <row r="72" spans="1:7">
      <c r="A72" s="447"/>
      <c r="B72" s="457" t="s">
        <v>565</v>
      </c>
      <c r="C72" s="456" t="s">
        <v>566</v>
      </c>
      <c r="D72" s="210" t="s">
        <v>563</v>
      </c>
      <c r="E72" s="296"/>
    </row>
    <row r="73" spans="1:7" ht="63" customHeight="1">
      <c r="A73" s="453"/>
      <c r="B73" s="457"/>
      <c r="C73" s="456"/>
      <c r="D73" s="210" t="s">
        <v>567</v>
      </c>
      <c r="E73" s="296"/>
    </row>
    <row r="74" spans="1:7" ht="15" customHeight="1">
      <c r="A74" s="447"/>
      <c r="B74" s="478" t="s">
        <v>568</v>
      </c>
      <c r="C74" s="456" t="s">
        <v>569</v>
      </c>
      <c r="D74" s="228" t="s">
        <v>563</v>
      </c>
      <c r="E74" s="296"/>
    </row>
    <row r="75" spans="1:7" ht="60" customHeight="1">
      <c r="A75" s="453"/>
      <c r="B75" s="478"/>
      <c r="C75" s="459"/>
      <c r="D75" s="228" t="s">
        <v>570</v>
      </c>
      <c r="E75" s="296"/>
    </row>
    <row r="76" spans="1:7" ht="30.75" customHeight="1">
      <c r="A76" s="447"/>
      <c r="B76" s="458" t="s">
        <v>571</v>
      </c>
      <c r="C76" s="458" t="s">
        <v>572</v>
      </c>
      <c r="D76" s="229" t="s">
        <v>573</v>
      </c>
      <c r="E76" s="296"/>
    </row>
    <row r="77" spans="1:7" ht="59.25" customHeight="1">
      <c r="A77" s="453"/>
      <c r="B77" s="459"/>
      <c r="C77" s="459"/>
      <c r="D77" s="230"/>
      <c r="E77" s="296"/>
    </row>
    <row r="78" spans="1:7" ht="30.75">
      <c r="B78" s="198" t="s">
        <v>574</v>
      </c>
      <c r="C78" s="195"/>
      <c r="D78" s="210"/>
      <c r="E78" s="296"/>
    </row>
    <row r="79" spans="1:7" ht="15" customHeight="1">
      <c r="B79" s="456" t="s">
        <v>575</v>
      </c>
      <c r="C79" s="456" t="s">
        <v>572</v>
      </c>
      <c r="D79" s="210" t="s">
        <v>576</v>
      </c>
      <c r="E79" s="296"/>
    </row>
    <row r="80" spans="1:7" ht="53.25" customHeight="1">
      <c r="B80" s="459"/>
      <c r="C80" s="459"/>
      <c r="D80" s="195" t="s">
        <v>138</v>
      </c>
      <c r="E80" s="296"/>
    </row>
    <row r="81" spans="1:5" ht="45.75">
      <c r="B81" s="198" t="s">
        <v>577</v>
      </c>
      <c r="C81" s="195"/>
      <c r="D81" s="195"/>
      <c r="E81" s="296"/>
    </row>
    <row r="82" spans="1:5">
      <c r="A82" s="447"/>
      <c r="B82" s="457" t="s">
        <v>578</v>
      </c>
      <c r="C82" s="456" t="s">
        <v>579</v>
      </c>
      <c r="D82" s="195" t="s">
        <v>563</v>
      </c>
      <c r="E82" s="296"/>
    </row>
    <row r="83" spans="1:5">
      <c r="A83" s="448"/>
      <c r="B83" s="477"/>
      <c r="C83" s="458"/>
      <c r="D83" s="227" t="s">
        <v>580</v>
      </c>
      <c r="E83" s="297"/>
    </row>
    <row r="84" spans="1:5" ht="17.25" customHeight="1">
      <c r="A84" s="449" t="s">
        <v>581</v>
      </c>
      <c r="B84" s="195" t="s">
        <v>582</v>
      </c>
      <c r="C84" s="195" t="s">
        <v>583</v>
      </c>
      <c r="D84" s="234" t="s">
        <v>584</v>
      </c>
      <c r="E84" s="296"/>
    </row>
    <row r="85" spans="1:5" ht="30.75">
      <c r="A85" s="449"/>
      <c r="B85" s="195" t="s">
        <v>585</v>
      </c>
      <c r="C85" s="195" t="s">
        <v>586</v>
      </c>
      <c r="D85" s="234" t="s">
        <v>584</v>
      </c>
      <c r="E85" s="296"/>
    </row>
    <row r="86" spans="1:5">
      <c r="A86" s="450"/>
      <c r="B86" s="192" t="s">
        <v>587</v>
      </c>
      <c r="C86" s="192" t="s">
        <v>588</v>
      </c>
      <c r="D86" s="235" t="s">
        <v>584</v>
      </c>
      <c r="E86" s="297"/>
    </row>
    <row r="87" spans="1:5" ht="29.25" customHeight="1">
      <c r="A87" s="451" t="s">
        <v>589</v>
      </c>
      <c r="B87" s="195"/>
      <c r="C87" s="195"/>
      <c r="D87" s="195" t="s">
        <v>590</v>
      </c>
      <c r="E87" s="296"/>
    </row>
    <row r="88" spans="1:5" ht="15.75" customHeight="1">
      <c r="A88" s="451"/>
      <c r="B88" s="195"/>
      <c r="C88" s="195"/>
      <c r="D88" s="233" t="s">
        <v>591</v>
      </c>
      <c r="E88" s="296"/>
    </row>
    <row r="89" spans="1:5" ht="15.75" customHeight="1">
      <c r="A89" s="452"/>
      <c r="B89" s="192"/>
      <c r="C89" s="192"/>
      <c r="D89" s="236" t="s">
        <v>592</v>
      </c>
      <c r="E89" s="297"/>
    </row>
    <row r="90" spans="1:5" ht="29.25" customHeight="1">
      <c r="A90" s="451" t="s">
        <v>593</v>
      </c>
      <c r="B90" s="195"/>
      <c r="C90" s="195"/>
      <c r="D90" s="195" t="s">
        <v>594</v>
      </c>
      <c r="E90" s="296"/>
    </row>
    <row r="91" spans="1:5" ht="15.75" customHeight="1">
      <c r="A91" s="451"/>
      <c r="B91" s="195"/>
      <c r="C91" s="195"/>
      <c r="D91" s="233" t="s">
        <v>595</v>
      </c>
      <c r="E91" s="296"/>
    </row>
    <row r="92" spans="1:5" ht="15.75" customHeight="1">
      <c r="A92" s="451"/>
      <c r="B92" s="195"/>
      <c r="C92" s="195"/>
      <c r="D92" s="233" t="s">
        <v>596</v>
      </c>
      <c r="E92" s="296"/>
    </row>
    <row r="93" spans="1:5" ht="15.75" customHeight="1">
      <c r="A93" s="451"/>
      <c r="B93" s="195"/>
      <c r="C93" s="195"/>
      <c r="D93" s="195" t="s">
        <v>597</v>
      </c>
      <c r="E93" s="296"/>
    </row>
    <row r="94" spans="1:5" ht="15.75" customHeight="1">
      <c r="A94" s="451"/>
      <c r="B94" s="195"/>
      <c r="C94" s="195"/>
      <c r="D94" s="233" t="s">
        <v>598</v>
      </c>
      <c r="E94" s="296"/>
    </row>
    <row r="95" spans="1:5" ht="15.75" customHeight="1">
      <c r="A95" s="452"/>
      <c r="B95" s="192"/>
      <c r="C95" s="192"/>
      <c r="D95" s="236" t="s">
        <v>599</v>
      </c>
      <c r="E95" s="297"/>
    </row>
    <row r="96" spans="1:5" ht="29.25">
      <c r="A96" s="200" t="s">
        <v>600</v>
      </c>
      <c r="B96" s="195"/>
      <c r="C96" s="195"/>
      <c r="D96" s="195"/>
      <c r="E96" s="296"/>
    </row>
    <row r="97" spans="1:1">
      <c r="A97" s="193"/>
    </row>
    <row r="98" spans="1:1">
      <c r="A98" s="181"/>
    </row>
    <row r="99" spans="1:1">
      <c r="A99" s="181"/>
    </row>
    <row r="100" spans="1:1">
      <c r="A100" s="181"/>
    </row>
    <row r="101" spans="1:1">
      <c r="A101" s="181"/>
    </row>
    <row r="102" spans="1:1">
      <c r="A102" s="181"/>
    </row>
    <row r="103" spans="1:1">
      <c r="A103" s="181"/>
    </row>
    <row r="104" spans="1:1">
      <c r="A104" s="181"/>
    </row>
    <row r="105" spans="1:1">
      <c r="A105" s="181"/>
    </row>
    <row r="106" spans="1:1">
      <c r="A106" s="181"/>
    </row>
    <row r="107" spans="1:1">
      <c r="A107" s="181"/>
    </row>
    <row r="108" spans="1:1">
      <c r="A108" s="181"/>
    </row>
    <row r="109" spans="1:1">
      <c r="A109" s="181"/>
    </row>
    <row r="110" spans="1:1">
      <c r="A110" s="181"/>
    </row>
    <row r="111" spans="1:1">
      <c r="A111" s="181"/>
    </row>
    <row r="112" spans="1:1">
      <c r="A112" s="181"/>
    </row>
    <row r="113" spans="1:1">
      <c r="A113" s="181"/>
    </row>
    <row r="114" spans="1:1">
      <c r="A114" s="181"/>
    </row>
    <row r="115" spans="1:1">
      <c r="A115" s="181"/>
    </row>
    <row r="116" spans="1:1">
      <c r="A116" s="181"/>
    </row>
    <row r="117" spans="1:1">
      <c r="A117" s="181"/>
    </row>
    <row r="118" spans="1:1">
      <c r="A118" s="181"/>
    </row>
    <row r="119" spans="1:1">
      <c r="A119" s="181"/>
    </row>
    <row r="120" spans="1:1">
      <c r="A120" s="181"/>
    </row>
    <row r="121" spans="1:1">
      <c r="A121" s="181"/>
    </row>
    <row r="122" spans="1:1">
      <c r="A122" s="181"/>
    </row>
    <row r="123" spans="1:1">
      <c r="A123" s="181"/>
    </row>
    <row r="124" spans="1:1">
      <c r="A124" s="181"/>
    </row>
    <row r="125" spans="1:1">
      <c r="A125" s="181"/>
    </row>
    <row r="126" spans="1:1">
      <c r="A126" s="181"/>
    </row>
    <row r="127" spans="1:1">
      <c r="A127" s="181"/>
    </row>
    <row r="128" spans="1:1">
      <c r="A128" s="181"/>
    </row>
    <row r="129" spans="1:1">
      <c r="A129" s="181"/>
    </row>
    <row r="130" spans="1:1">
      <c r="A130" s="181"/>
    </row>
    <row r="131" spans="1:1">
      <c r="A131" s="181"/>
    </row>
    <row r="132" spans="1:1">
      <c r="A132" s="181"/>
    </row>
    <row r="133" spans="1:1">
      <c r="A133" s="181"/>
    </row>
    <row r="134" spans="1:1">
      <c r="A134" s="181"/>
    </row>
    <row r="135" spans="1:1">
      <c r="A135" s="181"/>
    </row>
    <row r="136" spans="1:1">
      <c r="A136" s="181"/>
    </row>
    <row r="137" spans="1:1">
      <c r="A137" s="181"/>
    </row>
    <row r="138" spans="1:1">
      <c r="A138" s="181"/>
    </row>
    <row r="139" spans="1:1">
      <c r="A139" s="181"/>
    </row>
    <row r="140" spans="1:1">
      <c r="A140" s="181"/>
    </row>
    <row r="141" spans="1:1">
      <c r="A141" s="181"/>
    </row>
    <row r="142" spans="1:1">
      <c r="A142" s="181"/>
    </row>
    <row r="143" spans="1:1">
      <c r="A143" s="181"/>
    </row>
    <row r="144" spans="1:1">
      <c r="A144" s="181"/>
    </row>
    <row r="145" spans="1:1">
      <c r="A145" s="181"/>
    </row>
    <row r="146" spans="1:1">
      <c r="A146" s="181"/>
    </row>
    <row r="147" spans="1:1">
      <c r="A147" s="181"/>
    </row>
    <row r="148" spans="1:1">
      <c r="A148" s="181"/>
    </row>
    <row r="149" spans="1:1">
      <c r="A149" s="181"/>
    </row>
    <row r="150" spans="1:1">
      <c r="A150" s="181"/>
    </row>
    <row r="151" spans="1:1">
      <c r="A151" s="181"/>
    </row>
    <row r="152" spans="1:1">
      <c r="A152" s="181"/>
    </row>
    <row r="153" spans="1:1">
      <c r="A153" s="181"/>
    </row>
    <row r="154" spans="1:1">
      <c r="A154" s="181"/>
    </row>
    <row r="155" spans="1:1">
      <c r="A155" s="181"/>
    </row>
    <row r="156" spans="1:1">
      <c r="A156" s="181"/>
    </row>
    <row r="157" spans="1:1">
      <c r="A157" s="181"/>
    </row>
    <row r="158" spans="1:1">
      <c r="A158" s="181"/>
    </row>
    <row r="159" spans="1:1">
      <c r="A159" s="181"/>
    </row>
    <row r="160" spans="1:1">
      <c r="A160" s="181"/>
    </row>
    <row r="161" spans="1:1">
      <c r="A161" s="181"/>
    </row>
    <row r="162" spans="1:1">
      <c r="A162" s="181"/>
    </row>
    <row r="163" spans="1:1">
      <c r="A163" s="181"/>
    </row>
    <row r="164" spans="1:1">
      <c r="A164" s="181"/>
    </row>
    <row r="165" spans="1:1">
      <c r="A165" s="181"/>
    </row>
    <row r="166" spans="1:1">
      <c r="A166" s="181"/>
    </row>
    <row r="167" spans="1:1">
      <c r="A167" s="181"/>
    </row>
    <row r="168" spans="1:1">
      <c r="A168" s="181"/>
    </row>
    <row r="169" spans="1:1">
      <c r="A169" s="181"/>
    </row>
    <row r="170" spans="1:1">
      <c r="A170" s="181"/>
    </row>
    <row r="171" spans="1:1">
      <c r="A171" s="181"/>
    </row>
    <row r="172" spans="1:1">
      <c r="A172" s="181"/>
    </row>
    <row r="173" spans="1:1">
      <c r="A173" s="181"/>
    </row>
    <row r="174" spans="1:1">
      <c r="A174" s="181"/>
    </row>
    <row r="175" spans="1:1">
      <c r="A175" s="181"/>
    </row>
    <row r="176" spans="1:1">
      <c r="A176" s="181"/>
    </row>
    <row r="177" spans="1:1">
      <c r="A177" s="181"/>
    </row>
    <row r="178" spans="1:1">
      <c r="A178" s="181"/>
    </row>
    <row r="179" spans="1:1">
      <c r="A179" s="181"/>
    </row>
    <row r="180" spans="1:1">
      <c r="A180" s="181"/>
    </row>
    <row r="181" spans="1:1">
      <c r="A181" s="181"/>
    </row>
    <row r="182" spans="1:1">
      <c r="A182" s="181"/>
    </row>
    <row r="183" spans="1:1">
      <c r="A183" s="181"/>
    </row>
    <row r="184" spans="1:1">
      <c r="A184" s="181"/>
    </row>
    <row r="185" spans="1:1">
      <c r="A185" s="181"/>
    </row>
    <row r="186" spans="1:1">
      <c r="A186" s="181"/>
    </row>
    <row r="187" spans="1:1">
      <c r="A187" s="181"/>
    </row>
    <row r="188" spans="1:1">
      <c r="A188" s="181"/>
    </row>
    <row r="189" spans="1:1">
      <c r="A189" s="181"/>
    </row>
    <row r="190" spans="1:1">
      <c r="A190" s="181"/>
    </row>
    <row r="191" spans="1:1">
      <c r="A191" s="181"/>
    </row>
    <row r="192" spans="1:1">
      <c r="A192" s="181"/>
    </row>
    <row r="193" spans="1:1">
      <c r="A193" s="181"/>
    </row>
    <row r="194" spans="1:1">
      <c r="A194" s="181"/>
    </row>
    <row r="195" spans="1:1">
      <c r="A195" s="181"/>
    </row>
    <row r="196" spans="1:1">
      <c r="A196" s="181"/>
    </row>
    <row r="197" spans="1:1">
      <c r="A197" s="181"/>
    </row>
    <row r="198" spans="1:1">
      <c r="A198" s="181"/>
    </row>
    <row r="199" spans="1:1">
      <c r="A199" s="181"/>
    </row>
    <row r="200" spans="1:1">
      <c r="A200" s="181"/>
    </row>
    <row r="201" spans="1:1">
      <c r="A201" s="181"/>
    </row>
    <row r="202" spans="1:1">
      <c r="A202" s="181"/>
    </row>
    <row r="203" spans="1:1">
      <c r="A203" s="181"/>
    </row>
    <row r="204" spans="1:1">
      <c r="A204" s="181"/>
    </row>
    <row r="205" spans="1:1">
      <c r="A205" s="181"/>
    </row>
    <row r="206" spans="1:1">
      <c r="A206" s="181"/>
    </row>
    <row r="207" spans="1:1">
      <c r="A207" s="181"/>
    </row>
    <row r="208" spans="1:1">
      <c r="A208" s="181"/>
    </row>
    <row r="209" spans="1:1">
      <c r="A209" s="181"/>
    </row>
    <row r="210" spans="1:1">
      <c r="A210" s="181"/>
    </row>
    <row r="211" spans="1:1">
      <c r="A211" s="181"/>
    </row>
    <row r="212" spans="1:1">
      <c r="A212" s="181"/>
    </row>
    <row r="213" spans="1:1">
      <c r="A213" s="181"/>
    </row>
    <row r="214" spans="1:1">
      <c r="A214" s="194"/>
    </row>
  </sheetData>
  <mergeCells count="72">
    <mergeCell ref="C22:C23"/>
    <mergeCell ref="B55:B56"/>
    <mergeCell ref="C55:C56"/>
    <mergeCell ref="H53:H58"/>
    <mergeCell ref="B57:B58"/>
    <mergeCell ref="C57:C58"/>
    <mergeCell ref="H27:H35"/>
    <mergeCell ref="B36:B37"/>
    <mergeCell ref="H22:H23"/>
    <mergeCell ref="H36:H37"/>
    <mergeCell ref="B33:B35"/>
    <mergeCell ref="C33:C35"/>
    <mergeCell ref="C44:C45"/>
    <mergeCell ref="B44:B45"/>
    <mergeCell ref="B46:B47"/>
    <mergeCell ref="C46:C47"/>
    <mergeCell ref="C12:C13"/>
    <mergeCell ref="B12:B13"/>
    <mergeCell ref="C14:C15"/>
    <mergeCell ref="B14:B15"/>
    <mergeCell ref="C16:C17"/>
    <mergeCell ref="B16:B17"/>
    <mergeCell ref="C48:C49"/>
    <mergeCell ref="B48:B49"/>
    <mergeCell ref="B65:B66"/>
    <mergeCell ref="C65:C66"/>
    <mergeCell ref="C82:C83"/>
    <mergeCell ref="B82:B83"/>
    <mergeCell ref="C70:C71"/>
    <mergeCell ref="B70:B71"/>
    <mergeCell ref="B72:B73"/>
    <mergeCell ref="C72:C73"/>
    <mergeCell ref="B74:B75"/>
    <mergeCell ref="C74:C75"/>
    <mergeCell ref="B76:B77"/>
    <mergeCell ref="C76:C77"/>
    <mergeCell ref="B79:B80"/>
    <mergeCell ref="C79:C80"/>
    <mergeCell ref="A53:A58"/>
    <mergeCell ref="A1:E1"/>
    <mergeCell ref="A4:E4"/>
    <mergeCell ref="A21:E21"/>
    <mergeCell ref="A50:E50"/>
    <mergeCell ref="A22:A23"/>
    <mergeCell ref="A40:E40"/>
    <mergeCell ref="B22:B23"/>
    <mergeCell ref="C27:C29"/>
    <mergeCell ref="B27:B29"/>
    <mergeCell ref="B30:B32"/>
    <mergeCell ref="C30:C32"/>
    <mergeCell ref="B7:B8"/>
    <mergeCell ref="C7:C8"/>
    <mergeCell ref="B9:B10"/>
    <mergeCell ref="C9:C10"/>
    <mergeCell ref="A24:A26"/>
    <mergeCell ref="A27:A35"/>
    <mergeCell ref="A42:A43"/>
    <mergeCell ref="A48:A49"/>
    <mergeCell ref="A46:A47"/>
    <mergeCell ref="A44:A45"/>
    <mergeCell ref="A70:A71"/>
    <mergeCell ref="A68:A69"/>
    <mergeCell ref="A74:A75"/>
    <mergeCell ref="A76:A77"/>
    <mergeCell ref="A64:E64"/>
    <mergeCell ref="C68:C69"/>
    <mergeCell ref="B68:B69"/>
    <mergeCell ref="A82:A83"/>
    <mergeCell ref="A84:A86"/>
    <mergeCell ref="A87:A89"/>
    <mergeCell ref="A90:A95"/>
    <mergeCell ref="A72:A73"/>
  </mergeCells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7101B-1E06-44E1-9ECF-AA83EFB89D4B}">
  <dimension ref="A3:K33"/>
  <sheetViews>
    <sheetView workbookViewId="0">
      <selection activeCell="B30" sqref="B30"/>
    </sheetView>
  </sheetViews>
  <sheetFormatPr defaultRowHeight="15"/>
  <cols>
    <col min="1" max="1" width="19" customWidth="1"/>
    <col min="2" max="2" width="37.42578125" customWidth="1"/>
    <col min="3" max="3" width="21.85546875" customWidth="1"/>
    <col min="4" max="4" width="17.7109375" customWidth="1"/>
    <col min="5" max="5" width="22.42578125" customWidth="1"/>
  </cols>
  <sheetData>
    <row r="3" spans="1:11">
      <c r="A3" s="175" t="s">
        <v>120</v>
      </c>
      <c r="B3" s="1" t="s">
        <v>601</v>
      </c>
    </row>
    <row r="4" spans="1:11">
      <c r="A4" s="1"/>
      <c r="B4" s="1"/>
    </row>
    <row r="6" spans="1:11">
      <c r="A6" s="164" t="s">
        <v>121</v>
      </c>
      <c r="B6" s="165" t="s">
        <v>123</v>
      </c>
      <c r="C6" s="165" t="s">
        <v>128</v>
      </c>
      <c r="D6" s="165" t="s">
        <v>129</v>
      </c>
      <c r="E6" s="165" t="s">
        <v>136</v>
      </c>
      <c r="G6" s="485" t="s">
        <v>602</v>
      </c>
      <c r="H6" s="485"/>
      <c r="I6" s="485"/>
      <c r="J6" s="485"/>
      <c r="K6" s="485"/>
    </row>
    <row r="7" spans="1:11">
      <c r="A7" s="167" t="s">
        <v>149</v>
      </c>
      <c r="B7" s="137" t="s">
        <v>151</v>
      </c>
      <c r="C7" s="34" t="s">
        <v>155</v>
      </c>
      <c r="D7" s="34" t="s">
        <v>155</v>
      </c>
      <c r="E7" s="34" t="s">
        <v>158</v>
      </c>
      <c r="G7" t="s">
        <v>603</v>
      </c>
    </row>
    <row r="8" spans="1:11">
      <c r="A8" s="167" t="s">
        <v>162</v>
      </c>
      <c r="B8" s="34" t="s">
        <v>164</v>
      </c>
      <c r="C8" s="34" t="s">
        <v>168</v>
      </c>
      <c r="D8" s="34" t="s">
        <v>169</v>
      </c>
      <c r="E8" s="140" t="s">
        <v>175</v>
      </c>
      <c r="G8" t="s">
        <v>604</v>
      </c>
    </row>
    <row r="9" spans="1:11">
      <c r="A9" s="167" t="s">
        <v>186</v>
      </c>
      <c r="B9" s="147">
        <v>7986655</v>
      </c>
      <c r="C9" s="139">
        <v>1</v>
      </c>
      <c r="D9" s="139">
        <v>1</v>
      </c>
      <c r="E9" s="139">
        <v>1</v>
      </c>
      <c r="G9" t="s">
        <v>605</v>
      </c>
    </row>
    <row r="10" spans="1:11">
      <c r="A10" s="164" t="s">
        <v>202</v>
      </c>
      <c r="B10" s="177" t="s">
        <v>203</v>
      </c>
      <c r="C10" s="176" t="s">
        <v>198</v>
      </c>
      <c r="D10" s="177" t="s">
        <v>197</v>
      </c>
      <c r="E10" s="176" t="s">
        <v>198</v>
      </c>
      <c r="G10" t="s">
        <v>606</v>
      </c>
    </row>
    <row r="11" spans="1:11">
      <c r="A11" s="1"/>
      <c r="B11" s="179"/>
      <c r="C11" s="1"/>
      <c r="D11" s="179"/>
      <c r="E11" s="1"/>
      <c r="G11" t="s">
        <v>607</v>
      </c>
    </row>
    <row r="12" spans="1:11">
      <c r="C12" s="178" t="s">
        <v>608</v>
      </c>
      <c r="D12" s="178" t="s">
        <v>608</v>
      </c>
      <c r="G12" t="s">
        <v>609</v>
      </c>
    </row>
    <row r="13" spans="1:11">
      <c r="A13" s="87" t="s">
        <v>121</v>
      </c>
      <c r="B13" s="1"/>
      <c r="C13" t="s">
        <v>610</v>
      </c>
      <c r="D13" t="s">
        <v>611</v>
      </c>
      <c r="E13" t="s">
        <v>612</v>
      </c>
    </row>
    <row r="14" spans="1:11">
      <c r="C14" t="s">
        <v>613</v>
      </c>
      <c r="D14" s="174" t="s">
        <v>614</v>
      </c>
    </row>
    <row r="17" spans="1:2">
      <c r="A17" s="175" t="s">
        <v>204</v>
      </c>
      <c r="B17" s="1"/>
    </row>
    <row r="18" spans="1:2">
      <c r="A18" s="1"/>
      <c r="B18" s="1"/>
    </row>
    <row r="19" spans="1:2">
      <c r="A19" s="155" t="s">
        <v>121</v>
      </c>
      <c r="B19" s="156" t="s">
        <v>214</v>
      </c>
    </row>
    <row r="20" spans="1:2">
      <c r="A20" s="159" t="s">
        <v>149</v>
      </c>
      <c r="B20" s="88" t="s">
        <v>243</v>
      </c>
    </row>
    <row r="21" spans="1:2">
      <c r="A21" s="159" t="s">
        <v>162</v>
      </c>
      <c r="B21" s="88" t="s">
        <v>214</v>
      </c>
    </row>
    <row r="22" spans="1:2">
      <c r="A22" s="159" t="s">
        <v>186</v>
      </c>
      <c r="B22" s="88" t="s">
        <v>188</v>
      </c>
    </row>
    <row r="23" spans="1:2">
      <c r="A23" s="161" t="s">
        <v>202</v>
      </c>
      <c r="B23" s="180" t="s">
        <v>198</v>
      </c>
    </row>
    <row r="25" spans="1:2">
      <c r="A25" s="87" t="s">
        <v>121</v>
      </c>
      <c r="B25" t="s">
        <v>615</v>
      </c>
    </row>
    <row r="28" spans="1:2">
      <c r="A28" t="s">
        <v>616</v>
      </c>
    </row>
    <row r="29" spans="1:2">
      <c r="A29" t="s">
        <v>617</v>
      </c>
    </row>
    <row r="30" spans="1:2">
      <c r="A30" t="s">
        <v>618</v>
      </c>
      <c r="B30" t="s">
        <v>619</v>
      </c>
    </row>
    <row r="31" spans="1:2">
      <c r="A31" t="s">
        <v>620</v>
      </c>
      <c r="B31" t="s">
        <v>621</v>
      </c>
    </row>
    <row r="32" spans="1:2">
      <c r="A32" t="s">
        <v>622</v>
      </c>
      <c r="B32" t="s">
        <v>623</v>
      </c>
    </row>
    <row r="33" spans="1:1">
      <c r="A33" t="s">
        <v>624</v>
      </c>
    </row>
  </sheetData>
  <mergeCells count="1">
    <mergeCell ref="G6:K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D97BF-0453-4487-93CA-6F3519DCDB8C}">
  <dimension ref="A1:BE1190"/>
  <sheetViews>
    <sheetView topLeftCell="L25" workbookViewId="0">
      <selection activeCell="N45" sqref="N45"/>
    </sheetView>
  </sheetViews>
  <sheetFormatPr defaultRowHeight="15"/>
  <cols>
    <col min="2" max="2" width="28.7109375" style="88" customWidth="1"/>
    <col min="4" max="4" width="22.85546875" style="3" customWidth="1"/>
    <col min="5" max="5" width="18.28515625" customWidth="1"/>
    <col min="6" max="6" width="25.140625" customWidth="1"/>
    <col min="8" max="17" width="42.140625" style="3" customWidth="1"/>
    <col min="19" max="19" width="31.7109375" customWidth="1"/>
    <col min="20" max="20" width="16.85546875" customWidth="1"/>
    <col min="21" max="21" width="16.5703125" style="88" customWidth="1"/>
    <col min="23" max="23" width="22.5703125" customWidth="1"/>
    <col min="27" max="27" width="22.7109375" customWidth="1"/>
    <col min="30" max="30" width="19.28515625" customWidth="1"/>
    <col min="31" max="31" width="21.42578125" customWidth="1"/>
    <col min="35" max="35" width="15.28515625" customWidth="1"/>
    <col min="43" max="43" width="15.85546875" customWidth="1"/>
    <col min="47" max="47" width="23.7109375" customWidth="1"/>
    <col min="51" max="51" width="17.42578125" customWidth="1"/>
    <col min="55" max="55" width="19.7109375" customWidth="1"/>
    <col min="64" max="64" width="9.28515625" bestFit="1" customWidth="1"/>
    <col min="76" max="76" width="9.28515625" bestFit="1" customWidth="1"/>
    <col min="82" max="82" width="9.28515625" bestFit="1" customWidth="1"/>
  </cols>
  <sheetData>
    <row r="1" spans="1:57" ht="15.75">
      <c r="B1" s="486" t="s">
        <v>625</v>
      </c>
      <c r="C1" s="486"/>
      <c r="D1" s="487"/>
      <c r="F1" s="488" t="s">
        <v>626</v>
      </c>
      <c r="G1" s="488"/>
      <c r="H1" s="488"/>
      <c r="I1" s="362"/>
      <c r="J1" s="488" t="s">
        <v>627</v>
      </c>
      <c r="K1" s="488"/>
      <c r="L1" s="488"/>
      <c r="M1" s="362"/>
      <c r="N1" s="488" t="s">
        <v>628</v>
      </c>
      <c r="O1" s="488"/>
      <c r="P1" s="488"/>
      <c r="Q1" s="362"/>
      <c r="S1" s="488" t="s">
        <v>629</v>
      </c>
      <c r="T1" s="488"/>
      <c r="U1" s="488"/>
      <c r="W1" s="488" t="s">
        <v>630</v>
      </c>
      <c r="X1" s="488"/>
      <c r="Y1" s="488"/>
      <c r="AA1" s="488" t="s">
        <v>631</v>
      </c>
      <c r="AB1" s="488"/>
      <c r="AC1" s="488"/>
      <c r="AE1" s="488" t="s">
        <v>632</v>
      </c>
      <c r="AF1" s="488"/>
      <c r="AG1" s="488"/>
      <c r="AI1" s="488" t="s">
        <v>633</v>
      </c>
      <c r="AJ1" s="488"/>
      <c r="AK1" s="488"/>
      <c r="AM1" s="488" t="s">
        <v>634</v>
      </c>
      <c r="AN1" s="488"/>
      <c r="AO1" s="488"/>
      <c r="AQ1" s="488" t="s">
        <v>635</v>
      </c>
      <c r="AR1" s="488"/>
      <c r="AS1" s="488"/>
      <c r="AU1" s="489" t="s">
        <v>636</v>
      </c>
      <c r="AV1" s="488"/>
      <c r="AW1" s="488"/>
      <c r="AY1" s="489" t="s">
        <v>637</v>
      </c>
      <c r="AZ1" s="488"/>
      <c r="BA1" s="488"/>
      <c r="BC1" s="489" t="s">
        <v>638</v>
      </c>
      <c r="BD1" s="488"/>
      <c r="BE1" s="488"/>
    </row>
    <row r="2" spans="1:57" s="1" customFormat="1" ht="32.25">
      <c r="A2" s="1" t="s">
        <v>639</v>
      </c>
      <c r="B2" s="182" t="s">
        <v>121</v>
      </c>
      <c r="C2" s="182" t="s">
        <v>640</v>
      </c>
      <c r="D2" s="263" t="s">
        <v>186</v>
      </c>
      <c r="F2" s="182" t="s">
        <v>121</v>
      </c>
      <c r="G2" s="182" t="s">
        <v>640</v>
      </c>
      <c r="H2" s="187" t="s">
        <v>186</v>
      </c>
      <c r="I2" s="363"/>
      <c r="J2" s="182" t="s">
        <v>121</v>
      </c>
      <c r="K2" s="182" t="s">
        <v>640</v>
      </c>
      <c r="L2" s="187" t="s">
        <v>186</v>
      </c>
      <c r="M2" s="363"/>
      <c r="N2" s="182" t="s">
        <v>121</v>
      </c>
      <c r="O2" s="182" t="s">
        <v>640</v>
      </c>
      <c r="P2" s="187" t="s">
        <v>186</v>
      </c>
      <c r="Q2" s="363"/>
      <c r="S2" s="182" t="s">
        <v>641</v>
      </c>
      <c r="T2" s="189" t="s">
        <v>642</v>
      </c>
      <c r="U2" s="187" t="s">
        <v>643</v>
      </c>
      <c r="W2" s="299" t="s">
        <v>121</v>
      </c>
      <c r="X2" s="300" t="s">
        <v>640</v>
      </c>
      <c r="Y2" s="301" t="s">
        <v>186</v>
      </c>
      <c r="AA2" s="299" t="s">
        <v>121</v>
      </c>
      <c r="AB2" s="300" t="s">
        <v>640</v>
      </c>
      <c r="AC2" s="301" t="s">
        <v>186</v>
      </c>
      <c r="AE2" s="299" t="s">
        <v>121</v>
      </c>
      <c r="AF2" s="300" t="s">
        <v>640</v>
      </c>
      <c r="AG2" s="301" t="s">
        <v>186</v>
      </c>
      <c r="AI2" s="299" t="s">
        <v>121</v>
      </c>
      <c r="AJ2" s="300" t="s">
        <v>640</v>
      </c>
      <c r="AK2" s="301" t="s">
        <v>186</v>
      </c>
      <c r="AM2" s="299" t="s">
        <v>121</v>
      </c>
      <c r="AN2" s="300" t="s">
        <v>640</v>
      </c>
      <c r="AO2" s="187" t="s">
        <v>186</v>
      </c>
      <c r="AQ2" s="299" t="s">
        <v>121</v>
      </c>
      <c r="AR2" s="300" t="s">
        <v>640</v>
      </c>
      <c r="AS2" s="301" t="s">
        <v>186</v>
      </c>
      <c r="AU2" s="299" t="s">
        <v>121</v>
      </c>
      <c r="AV2" s="300" t="s">
        <v>640</v>
      </c>
      <c r="AW2" s="301" t="s">
        <v>186</v>
      </c>
      <c r="AY2" s="299" t="s">
        <v>121</v>
      </c>
      <c r="AZ2" s="300" t="s">
        <v>640</v>
      </c>
      <c r="BA2" s="301" t="s">
        <v>186</v>
      </c>
      <c r="BC2" s="299" t="s">
        <v>121</v>
      </c>
      <c r="BD2" s="300" t="s">
        <v>640</v>
      </c>
      <c r="BE2" s="301" t="s">
        <v>186</v>
      </c>
    </row>
    <row r="3" spans="1:57" ht="15.75">
      <c r="B3" s="269" t="s">
        <v>644</v>
      </c>
      <c r="C3" s="184" t="s">
        <v>645</v>
      </c>
      <c r="D3" s="264">
        <v>73623833</v>
      </c>
      <c r="F3" s="88" t="s">
        <v>646</v>
      </c>
      <c r="G3" s="88" t="s">
        <v>645</v>
      </c>
      <c r="H3" s="262">
        <v>19652629</v>
      </c>
      <c r="I3" s="364"/>
      <c r="J3" s="364" t="s">
        <v>647</v>
      </c>
      <c r="K3" s="364" t="s">
        <v>645</v>
      </c>
      <c r="L3" s="364" t="s">
        <v>643</v>
      </c>
      <c r="M3" s="364"/>
      <c r="N3" s="367" t="s">
        <v>644</v>
      </c>
      <c r="O3" s="367" t="s">
        <v>645</v>
      </c>
      <c r="P3" s="364" t="s">
        <v>643</v>
      </c>
      <c r="Q3" s="364"/>
      <c r="S3" s="302" t="s">
        <v>648</v>
      </c>
      <c r="T3" s="268" t="s">
        <v>642</v>
      </c>
      <c r="U3" s="88" t="s">
        <v>643</v>
      </c>
      <c r="W3" s="88" t="s">
        <v>649</v>
      </c>
      <c r="X3" s="88" t="s">
        <v>645</v>
      </c>
      <c r="Y3" s="88" t="s">
        <v>643</v>
      </c>
      <c r="AA3" s="88" t="s">
        <v>650</v>
      </c>
      <c r="AB3" s="88" t="s">
        <v>642</v>
      </c>
      <c r="AC3" s="88" t="s">
        <v>643</v>
      </c>
      <c r="AE3" s="88" t="s">
        <v>651</v>
      </c>
      <c r="AF3" s="88" t="s">
        <v>642</v>
      </c>
      <c r="AG3" s="88" t="s">
        <v>643</v>
      </c>
      <c r="AI3" s="88" t="s">
        <v>629</v>
      </c>
      <c r="AJ3" s="88" t="s">
        <v>642</v>
      </c>
      <c r="AK3" s="88" t="s">
        <v>643</v>
      </c>
      <c r="AM3" s="88" t="s">
        <v>629</v>
      </c>
      <c r="AN3" s="88" t="s">
        <v>642</v>
      </c>
      <c r="AO3" t="s">
        <v>643</v>
      </c>
      <c r="AQ3" s="88" t="s">
        <v>629</v>
      </c>
      <c r="AR3" s="88" t="s">
        <v>642</v>
      </c>
      <c r="AS3" s="88" t="s">
        <v>643</v>
      </c>
      <c r="AU3" s="151" t="s">
        <v>644</v>
      </c>
      <c r="AV3" s="151" t="s">
        <v>645</v>
      </c>
      <c r="AW3" s="88" t="s">
        <v>643</v>
      </c>
      <c r="AY3" s="88" t="s">
        <v>652</v>
      </c>
      <c r="AZ3" s="88" t="s">
        <v>653</v>
      </c>
      <c r="BA3" s="88"/>
      <c r="BC3" s="88" t="s">
        <v>650</v>
      </c>
      <c r="BD3" s="88" t="s">
        <v>642</v>
      </c>
      <c r="BE3" s="88" t="s">
        <v>643</v>
      </c>
    </row>
    <row r="4" spans="1:57" ht="15.75">
      <c r="B4" s="281" t="s">
        <v>654</v>
      </c>
      <c r="C4" s="184" t="s">
        <v>645</v>
      </c>
      <c r="D4" s="191">
        <v>333</v>
      </c>
      <c r="F4" s="151" t="s">
        <v>644</v>
      </c>
      <c r="G4" s="88" t="s">
        <v>645</v>
      </c>
      <c r="H4" s="262">
        <v>115111966</v>
      </c>
      <c r="I4" s="364"/>
      <c r="J4" s="364" t="s">
        <v>655</v>
      </c>
      <c r="K4" s="364" t="s">
        <v>642</v>
      </c>
      <c r="L4" s="364" t="s">
        <v>643</v>
      </c>
      <c r="M4" s="364"/>
      <c r="N4" s="364" t="s">
        <v>656</v>
      </c>
      <c r="O4" s="364" t="s">
        <v>645</v>
      </c>
      <c r="P4">
        <v>8347173</v>
      </c>
      <c r="Q4" s="364"/>
      <c r="S4" s="88" t="s">
        <v>657</v>
      </c>
      <c r="T4" s="268" t="s">
        <v>642</v>
      </c>
      <c r="U4" s="88" t="s">
        <v>643</v>
      </c>
      <c r="W4" s="88" t="s">
        <v>658</v>
      </c>
      <c r="X4" s="88" t="s">
        <v>645</v>
      </c>
      <c r="Y4" s="88" t="s">
        <v>643</v>
      </c>
      <c r="AA4" s="88" t="s">
        <v>659</v>
      </c>
      <c r="AB4" s="88" t="s">
        <v>642</v>
      </c>
      <c r="AC4" s="88" t="s">
        <v>643</v>
      </c>
      <c r="AE4" s="88" t="s">
        <v>660</v>
      </c>
      <c r="AF4" s="88" t="s">
        <v>642</v>
      </c>
      <c r="AG4" s="88" t="s">
        <v>643</v>
      </c>
      <c r="AI4" s="88" t="s">
        <v>661</v>
      </c>
      <c r="AJ4" s="88" t="s">
        <v>642</v>
      </c>
      <c r="AK4" s="88" t="s">
        <v>643</v>
      </c>
      <c r="AM4" s="88" t="s">
        <v>641</v>
      </c>
      <c r="AN4" s="88" t="s">
        <v>642</v>
      </c>
      <c r="AO4" t="s">
        <v>643</v>
      </c>
      <c r="AQ4" s="88" t="s">
        <v>641</v>
      </c>
      <c r="AR4" s="88" t="s">
        <v>642</v>
      </c>
      <c r="AS4" s="88" t="s">
        <v>643</v>
      </c>
      <c r="AU4" s="88" t="s">
        <v>656</v>
      </c>
      <c r="AV4" s="88" t="s">
        <v>645</v>
      </c>
      <c r="AW4" s="88" t="s">
        <v>643</v>
      </c>
      <c r="AY4" s="151" t="s">
        <v>662</v>
      </c>
      <c r="AZ4" s="151" t="s">
        <v>653</v>
      </c>
      <c r="BA4" s="88"/>
      <c r="BC4" s="88" t="s">
        <v>663</v>
      </c>
      <c r="BD4" s="88" t="s">
        <v>642</v>
      </c>
      <c r="BE4" s="88" t="s">
        <v>643</v>
      </c>
    </row>
    <row r="5" spans="1:57" ht="15.75">
      <c r="B5" s="271" t="s">
        <v>664</v>
      </c>
      <c r="C5" s="184" t="s">
        <v>645</v>
      </c>
      <c r="D5" s="264">
        <v>11185005</v>
      </c>
      <c r="F5" s="88" t="s">
        <v>665</v>
      </c>
      <c r="G5" s="88" t="s">
        <v>642</v>
      </c>
      <c r="H5" s="186" t="s">
        <v>666</v>
      </c>
      <c r="J5" s="3" t="s">
        <v>667</v>
      </c>
      <c r="K5" s="3" t="s">
        <v>642</v>
      </c>
      <c r="L5" s="3" t="s">
        <v>643</v>
      </c>
      <c r="N5" s="3" t="s">
        <v>668</v>
      </c>
      <c r="O5" s="3" t="s">
        <v>645</v>
      </c>
      <c r="P5">
        <v>6018</v>
      </c>
      <c r="S5" s="88" t="s">
        <v>669</v>
      </c>
      <c r="T5" s="268" t="s">
        <v>642</v>
      </c>
      <c r="U5" s="88" t="s">
        <v>643</v>
      </c>
      <c r="W5" s="88" t="s">
        <v>670</v>
      </c>
      <c r="X5" s="88" t="s">
        <v>645</v>
      </c>
      <c r="Y5" s="88" t="s">
        <v>643</v>
      </c>
      <c r="AA5" s="88" t="s">
        <v>671</v>
      </c>
      <c r="AB5" s="88" t="s">
        <v>642</v>
      </c>
      <c r="AC5" s="88" t="s">
        <v>643</v>
      </c>
      <c r="AE5" s="88" t="s">
        <v>672</v>
      </c>
      <c r="AF5" s="88" t="s">
        <v>645</v>
      </c>
      <c r="AG5" s="88" t="s">
        <v>643</v>
      </c>
      <c r="AI5" s="88" t="s">
        <v>673</v>
      </c>
      <c r="AJ5" s="88" t="s">
        <v>642</v>
      </c>
      <c r="AK5" s="88" t="s">
        <v>643</v>
      </c>
      <c r="AM5" s="88" t="s">
        <v>648</v>
      </c>
      <c r="AN5" s="88" t="s">
        <v>642</v>
      </c>
      <c r="AO5" t="s">
        <v>643</v>
      </c>
      <c r="AQ5" s="88" t="s">
        <v>648</v>
      </c>
      <c r="AR5" s="88" t="s">
        <v>642</v>
      </c>
      <c r="AS5" s="88" t="s">
        <v>643</v>
      </c>
      <c r="AU5" s="88" t="s">
        <v>674</v>
      </c>
      <c r="AV5" s="88" t="s">
        <v>645</v>
      </c>
      <c r="AW5" s="88" t="s">
        <v>643</v>
      </c>
      <c r="AY5" s="88" t="s">
        <v>675</v>
      </c>
      <c r="AZ5" s="88" t="s">
        <v>676</v>
      </c>
      <c r="BA5" s="88"/>
      <c r="BC5" s="88" t="s">
        <v>659</v>
      </c>
      <c r="BD5" s="88" t="s">
        <v>642</v>
      </c>
      <c r="BE5" s="88" t="s">
        <v>643</v>
      </c>
    </row>
    <row r="6" spans="1:57" ht="16.5">
      <c r="B6" s="183" t="s">
        <v>677</v>
      </c>
      <c r="C6" s="184" t="s">
        <v>642</v>
      </c>
      <c r="D6" s="191" t="s">
        <v>678</v>
      </c>
      <c r="F6" s="88" t="s">
        <v>679</v>
      </c>
      <c r="G6" s="88" t="s">
        <v>642</v>
      </c>
      <c r="H6" s="186" t="s">
        <v>680</v>
      </c>
      <c r="J6" s="3" t="s">
        <v>681</v>
      </c>
      <c r="K6" s="3" t="s">
        <v>642</v>
      </c>
      <c r="L6" s="3" t="s">
        <v>643</v>
      </c>
      <c r="N6" s="3" t="s">
        <v>682</v>
      </c>
      <c r="O6" s="3" t="s">
        <v>645</v>
      </c>
      <c r="P6"/>
      <c r="S6" s="88" t="s">
        <v>683</v>
      </c>
      <c r="T6" s="268" t="s">
        <v>642</v>
      </c>
      <c r="U6" s="88" t="s">
        <v>643</v>
      </c>
      <c r="W6" s="88" t="s">
        <v>668</v>
      </c>
      <c r="X6" s="88" t="s">
        <v>645</v>
      </c>
      <c r="Y6" s="88" t="s">
        <v>643</v>
      </c>
      <c r="AA6" s="88" t="s">
        <v>684</v>
      </c>
      <c r="AB6" s="88" t="s">
        <v>685</v>
      </c>
      <c r="AC6" s="88" t="s">
        <v>643</v>
      </c>
      <c r="AE6" s="88" t="s">
        <v>686</v>
      </c>
      <c r="AF6" s="88" t="s">
        <v>645</v>
      </c>
      <c r="AG6" s="88" t="s">
        <v>643</v>
      </c>
      <c r="AI6" s="88" t="s">
        <v>687</v>
      </c>
      <c r="AJ6" s="88" t="s">
        <v>642</v>
      </c>
      <c r="AK6" s="88" t="s">
        <v>643</v>
      </c>
      <c r="AM6" s="88" t="s">
        <v>657</v>
      </c>
      <c r="AN6" s="88" t="s">
        <v>642</v>
      </c>
      <c r="AO6" t="s">
        <v>643</v>
      </c>
      <c r="AQ6" s="88" t="s">
        <v>657</v>
      </c>
      <c r="AR6" s="88" t="s">
        <v>642</v>
      </c>
      <c r="AS6" s="88" t="s">
        <v>643</v>
      </c>
      <c r="AU6" s="88" t="s">
        <v>647</v>
      </c>
      <c r="AV6" s="88" t="s">
        <v>645</v>
      </c>
      <c r="AW6" s="88" t="s">
        <v>643</v>
      </c>
      <c r="AY6" s="88" t="s">
        <v>688</v>
      </c>
      <c r="AZ6" s="88" t="s">
        <v>676</v>
      </c>
      <c r="BA6" s="88"/>
      <c r="BC6" s="88" t="s">
        <v>671</v>
      </c>
      <c r="BD6" s="88" t="s">
        <v>642</v>
      </c>
      <c r="BE6" s="88" t="s">
        <v>643</v>
      </c>
    </row>
    <row r="7" spans="1:57" ht="15.75">
      <c r="B7" s="183" t="s">
        <v>689</v>
      </c>
      <c r="C7" s="184" t="s">
        <v>642</v>
      </c>
      <c r="D7" s="191"/>
      <c r="F7" s="88" t="s">
        <v>690</v>
      </c>
      <c r="G7" s="88" t="s">
        <v>642</v>
      </c>
      <c r="H7" s="186" t="s">
        <v>691</v>
      </c>
      <c r="J7" s="3" t="s">
        <v>692</v>
      </c>
      <c r="K7" s="3" t="s">
        <v>693</v>
      </c>
      <c r="L7" s="3" t="s">
        <v>643</v>
      </c>
      <c r="N7" s="3" t="s">
        <v>654</v>
      </c>
      <c r="O7" s="3" t="s">
        <v>694</v>
      </c>
      <c r="P7">
        <v>476</v>
      </c>
      <c r="S7" s="280" t="s">
        <v>695</v>
      </c>
      <c r="T7" s="268" t="s">
        <v>642</v>
      </c>
      <c r="U7" s="88" t="s">
        <v>643</v>
      </c>
      <c r="W7" s="88" t="s">
        <v>696</v>
      </c>
      <c r="X7" s="88" t="s">
        <v>645</v>
      </c>
      <c r="Y7" s="88" t="s">
        <v>643</v>
      </c>
      <c r="AA7" s="88" t="s">
        <v>697</v>
      </c>
      <c r="AB7" s="88" t="s">
        <v>642</v>
      </c>
      <c r="AC7" s="88" t="s">
        <v>643</v>
      </c>
      <c r="AE7" s="88" t="s">
        <v>698</v>
      </c>
      <c r="AF7" s="88" t="s">
        <v>645</v>
      </c>
      <c r="AG7" s="88" t="s">
        <v>643</v>
      </c>
      <c r="AI7" s="88" t="s">
        <v>699</v>
      </c>
      <c r="AJ7" s="88" t="s">
        <v>642</v>
      </c>
      <c r="AK7" s="88" t="s">
        <v>643</v>
      </c>
      <c r="AM7" s="88" t="s">
        <v>669</v>
      </c>
      <c r="AN7" s="88" t="s">
        <v>642</v>
      </c>
      <c r="AO7" t="s">
        <v>643</v>
      </c>
      <c r="AQ7" s="88" t="s">
        <v>669</v>
      </c>
      <c r="AR7" s="88" t="s">
        <v>642</v>
      </c>
      <c r="AS7" s="88" t="s">
        <v>643</v>
      </c>
      <c r="AU7" s="88" t="s">
        <v>700</v>
      </c>
      <c r="AV7" s="88" t="s">
        <v>645</v>
      </c>
      <c r="AW7" s="88" t="s">
        <v>643</v>
      </c>
      <c r="AY7" s="88" t="s">
        <v>701</v>
      </c>
      <c r="AZ7" s="88" t="s">
        <v>676</v>
      </c>
      <c r="BA7" s="88"/>
      <c r="BC7" s="88" t="s">
        <v>684</v>
      </c>
      <c r="BD7" s="88" t="s">
        <v>642</v>
      </c>
      <c r="BE7" s="88" t="s">
        <v>643</v>
      </c>
    </row>
    <row r="8" spans="1:57" ht="16.5">
      <c r="B8" s="183" t="s">
        <v>702</v>
      </c>
      <c r="C8" s="184" t="s">
        <v>642</v>
      </c>
      <c r="D8" s="191" t="s">
        <v>703</v>
      </c>
      <c r="F8" s="88" t="s">
        <v>704</v>
      </c>
      <c r="G8" s="88" t="s">
        <v>642</v>
      </c>
      <c r="H8" s="186" t="s">
        <v>705</v>
      </c>
      <c r="J8" s="3" t="s">
        <v>706</v>
      </c>
      <c r="K8" s="3" t="s">
        <v>693</v>
      </c>
      <c r="L8" s="3" t="s">
        <v>643</v>
      </c>
      <c r="N8" s="3" t="s">
        <v>707</v>
      </c>
      <c r="O8" s="3" t="s">
        <v>645</v>
      </c>
      <c r="P8">
        <v>833288</v>
      </c>
      <c r="S8" s="88"/>
      <c r="T8" s="268" t="s">
        <v>708</v>
      </c>
      <c r="U8" s="88" t="s">
        <v>708</v>
      </c>
      <c r="W8" s="88" t="s">
        <v>709</v>
      </c>
      <c r="X8" s="88" t="s">
        <v>645</v>
      </c>
      <c r="Y8" s="88" t="s">
        <v>643</v>
      </c>
      <c r="AA8" s="88" t="s">
        <v>710</v>
      </c>
      <c r="AB8" s="88" t="s">
        <v>642</v>
      </c>
      <c r="AC8" s="88" t="s">
        <v>643</v>
      </c>
      <c r="AE8" s="88" t="s">
        <v>711</v>
      </c>
      <c r="AF8" s="88" t="s">
        <v>645</v>
      </c>
      <c r="AG8" s="88" t="s">
        <v>643</v>
      </c>
      <c r="AI8" s="88" t="s">
        <v>669</v>
      </c>
      <c r="AJ8" s="88" t="s">
        <v>642</v>
      </c>
      <c r="AK8" s="88" t="s">
        <v>643</v>
      </c>
      <c r="AM8" s="88" t="s">
        <v>683</v>
      </c>
      <c r="AN8" s="88" t="s">
        <v>642</v>
      </c>
      <c r="AO8" t="s">
        <v>643</v>
      </c>
      <c r="AQ8" s="88" t="s">
        <v>683</v>
      </c>
      <c r="AR8" s="88" t="s">
        <v>642</v>
      </c>
      <c r="AS8" s="88" t="s">
        <v>643</v>
      </c>
      <c r="AU8" s="88" t="s">
        <v>712</v>
      </c>
      <c r="AV8" s="88" t="s">
        <v>645</v>
      </c>
      <c r="AW8" s="88" t="s">
        <v>643</v>
      </c>
      <c r="AY8" s="88" t="s">
        <v>713</v>
      </c>
      <c r="AZ8" s="88" t="s">
        <v>676</v>
      </c>
      <c r="BA8" s="88"/>
      <c r="BC8" s="88" t="s">
        <v>697</v>
      </c>
      <c r="BD8" s="88" t="s">
        <v>642</v>
      </c>
      <c r="BE8" s="88" t="s">
        <v>643</v>
      </c>
    </row>
    <row r="9" spans="1:57" ht="15.75">
      <c r="B9" s="183" t="s">
        <v>714</v>
      </c>
      <c r="C9" s="184" t="s">
        <v>642</v>
      </c>
      <c r="D9" s="191"/>
      <c r="F9" s="88" t="s">
        <v>715</v>
      </c>
      <c r="G9" s="88" t="s">
        <v>642</v>
      </c>
      <c r="H9" s="186" t="s">
        <v>716</v>
      </c>
      <c r="J9" s="3" t="s">
        <v>717</v>
      </c>
      <c r="K9" s="3" t="s">
        <v>160</v>
      </c>
      <c r="N9" s="3" t="s">
        <v>664</v>
      </c>
      <c r="O9" s="3" t="s">
        <v>718</v>
      </c>
      <c r="P9"/>
      <c r="S9" s="270" t="s">
        <v>719</v>
      </c>
      <c r="T9" s="268" t="s">
        <v>708</v>
      </c>
      <c r="U9" s="88" t="s">
        <v>708</v>
      </c>
      <c r="W9" s="88" t="s">
        <v>720</v>
      </c>
      <c r="X9" s="88" t="s">
        <v>645</v>
      </c>
      <c r="Y9" s="88" t="s">
        <v>643</v>
      </c>
      <c r="AA9" s="88" t="s">
        <v>721</v>
      </c>
      <c r="AB9" s="88" t="s">
        <v>642</v>
      </c>
      <c r="AC9" s="88" t="s">
        <v>643</v>
      </c>
      <c r="AE9" s="88" t="s">
        <v>722</v>
      </c>
      <c r="AF9" s="88" t="s">
        <v>645</v>
      </c>
      <c r="AG9" s="88" t="s">
        <v>643</v>
      </c>
      <c r="AI9" s="88" t="s">
        <v>648</v>
      </c>
      <c r="AJ9" s="88" t="s">
        <v>642</v>
      </c>
      <c r="AK9" s="88" t="s">
        <v>643</v>
      </c>
      <c r="AM9" s="88" t="s">
        <v>695</v>
      </c>
      <c r="AN9" s="88" t="s">
        <v>642</v>
      </c>
      <c r="AO9" t="s">
        <v>643</v>
      </c>
      <c r="AQ9" s="88" t="s">
        <v>695</v>
      </c>
      <c r="AR9" s="88" t="s">
        <v>642</v>
      </c>
      <c r="AS9" s="88" t="s">
        <v>643</v>
      </c>
      <c r="AU9" s="88" t="s">
        <v>668</v>
      </c>
      <c r="AV9" s="88" t="s">
        <v>645</v>
      </c>
      <c r="AW9" s="88" t="s">
        <v>643</v>
      </c>
      <c r="AY9" s="88" t="s">
        <v>723</v>
      </c>
      <c r="AZ9" s="88" t="s">
        <v>676</v>
      </c>
      <c r="BA9" s="88"/>
      <c r="BC9" s="88" t="s">
        <v>724</v>
      </c>
      <c r="BD9" s="88" t="s">
        <v>642</v>
      </c>
      <c r="BE9" s="88" t="s">
        <v>643</v>
      </c>
    </row>
    <row r="10" spans="1:57" ht="16.5">
      <c r="B10" s="183" t="s">
        <v>725</v>
      </c>
      <c r="C10" s="184" t="s">
        <v>642</v>
      </c>
      <c r="D10" s="191" t="s">
        <v>726</v>
      </c>
      <c r="F10" s="88" t="s">
        <v>727</v>
      </c>
      <c r="G10" s="88" t="s">
        <v>642</v>
      </c>
      <c r="H10" s="186"/>
      <c r="N10" s="3" t="s">
        <v>728</v>
      </c>
      <c r="O10" s="3" t="s">
        <v>729</v>
      </c>
      <c r="P10">
        <v>1</v>
      </c>
      <c r="S10" s="88" t="s">
        <v>730</v>
      </c>
      <c r="T10" s="268" t="s">
        <v>731</v>
      </c>
      <c r="U10" s="88" t="s">
        <v>732</v>
      </c>
      <c r="W10" s="151" t="s">
        <v>644</v>
      </c>
      <c r="X10" s="88" t="s">
        <v>645</v>
      </c>
      <c r="Y10" s="88" t="s">
        <v>643</v>
      </c>
      <c r="AA10" s="88" t="s">
        <v>733</v>
      </c>
      <c r="AB10" s="88" t="s">
        <v>685</v>
      </c>
      <c r="AC10" s="88" t="s">
        <v>643</v>
      </c>
      <c r="AE10" s="88" t="s">
        <v>734</v>
      </c>
      <c r="AF10" s="88" t="s">
        <v>642</v>
      </c>
      <c r="AG10" s="88" t="s">
        <v>643</v>
      </c>
      <c r="AI10" s="88" t="s">
        <v>695</v>
      </c>
      <c r="AJ10" s="88" t="s">
        <v>642</v>
      </c>
      <c r="AK10" s="88" t="s">
        <v>643</v>
      </c>
      <c r="AN10" t="s">
        <v>708</v>
      </c>
      <c r="AO10" t="s">
        <v>708</v>
      </c>
      <c r="AR10" t="s">
        <v>708</v>
      </c>
      <c r="AS10" t="s">
        <v>708</v>
      </c>
      <c r="AU10" s="88" t="s">
        <v>735</v>
      </c>
      <c r="AV10" s="88" t="s">
        <v>645</v>
      </c>
      <c r="AW10" s="88" t="s">
        <v>643</v>
      </c>
      <c r="AY10" s="88" t="s">
        <v>736</v>
      </c>
      <c r="AZ10" s="88" t="s">
        <v>653</v>
      </c>
      <c r="BA10" s="88"/>
      <c r="BC10" s="88" t="s">
        <v>737</v>
      </c>
      <c r="BD10" s="88" t="s">
        <v>642</v>
      </c>
      <c r="BE10" s="88" t="s">
        <v>643</v>
      </c>
    </row>
    <row r="11" spans="1:57" ht="15.75">
      <c r="B11" s="183" t="s">
        <v>738</v>
      </c>
      <c r="C11" s="184" t="s">
        <v>642</v>
      </c>
      <c r="D11" s="191"/>
      <c r="F11" s="88" t="s">
        <v>739</v>
      </c>
      <c r="G11" s="88" t="s">
        <v>693</v>
      </c>
      <c r="H11" s="186"/>
      <c r="N11" s="3" t="s">
        <v>740</v>
      </c>
      <c r="O11" s="3" t="s">
        <v>729</v>
      </c>
      <c r="P11">
        <v>0</v>
      </c>
      <c r="S11" s="88"/>
      <c r="T11" s="268" t="s">
        <v>708</v>
      </c>
      <c r="U11" s="88" t="s">
        <v>708</v>
      </c>
      <c r="W11" s="88" t="s">
        <v>741</v>
      </c>
      <c r="X11" s="88" t="s">
        <v>642</v>
      </c>
      <c r="Y11" s="88" t="s">
        <v>643</v>
      </c>
      <c r="AA11" s="88" t="s">
        <v>742</v>
      </c>
      <c r="AB11" s="88" t="s">
        <v>642</v>
      </c>
      <c r="AC11" s="88" t="s">
        <v>643</v>
      </c>
      <c r="AE11" s="88" t="s">
        <v>743</v>
      </c>
      <c r="AF11" s="88" t="s">
        <v>645</v>
      </c>
      <c r="AG11" s="88" t="s">
        <v>643</v>
      </c>
      <c r="AJ11" t="s">
        <v>708</v>
      </c>
      <c r="AK11" t="s">
        <v>708</v>
      </c>
      <c r="AM11" t="s">
        <v>719</v>
      </c>
      <c r="AN11" t="s">
        <v>708</v>
      </c>
      <c r="AO11" t="s">
        <v>708</v>
      </c>
      <c r="AQ11" t="s">
        <v>719</v>
      </c>
      <c r="AR11" t="s">
        <v>708</v>
      </c>
      <c r="AS11" t="s">
        <v>708</v>
      </c>
      <c r="AU11" s="88" t="s">
        <v>682</v>
      </c>
      <c r="AV11" s="88" t="s">
        <v>645</v>
      </c>
      <c r="AW11" s="88" t="s">
        <v>643</v>
      </c>
      <c r="AY11" s="88" t="s">
        <v>744</v>
      </c>
      <c r="AZ11" s="88" t="s">
        <v>653</v>
      </c>
      <c r="BA11" s="88"/>
      <c r="BC11" s="88" t="s">
        <v>745</v>
      </c>
      <c r="BD11" s="88" t="s">
        <v>642</v>
      </c>
      <c r="BE11" s="88" t="s">
        <v>643</v>
      </c>
    </row>
    <row r="12" spans="1:57" ht="15.75">
      <c r="B12" s="183" t="s">
        <v>746</v>
      </c>
      <c r="C12" s="184" t="s">
        <v>642</v>
      </c>
      <c r="D12" s="191">
        <v>9493313074</v>
      </c>
      <c r="F12" s="88" t="s">
        <v>747</v>
      </c>
      <c r="G12" s="88" t="s">
        <v>642</v>
      </c>
      <c r="H12" s="186"/>
      <c r="N12" s="3" t="s">
        <v>748</v>
      </c>
      <c r="O12" s="3" t="s">
        <v>729</v>
      </c>
      <c r="P12">
        <v>1</v>
      </c>
      <c r="S12" s="88" t="s">
        <v>695</v>
      </c>
      <c r="T12" s="268" t="s">
        <v>749</v>
      </c>
      <c r="W12" s="88" t="s">
        <v>750</v>
      </c>
      <c r="X12" s="88" t="s">
        <v>645</v>
      </c>
      <c r="Y12" s="88" t="s">
        <v>643</v>
      </c>
      <c r="AA12" s="151" t="s">
        <v>644</v>
      </c>
      <c r="AB12" s="151" t="s">
        <v>685</v>
      </c>
      <c r="AC12" s="88" t="s">
        <v>643</v>
      </c>
      <c r="AE12" s="88" t="s">
        <v>751</v>
      </c>
      <c r="AF12" s="88" t="s">
        <v>645</v>
      </c>
      <c r="AG12" s="88" t="s">
        <v>643</v>
      </c>
      <c r="AI12" t="s">
        <v>719</v>
      </c>
      <c r="AJ12" t="s">
        <v>708</v>
      </c>
      <c r="AK12" t="s">
        <v>708</v>
      </c>
      <c r="AM12" t="s">
        <v>730</v>
      </c>
      <c r="AN12" t="s">
        <v>731</v>
      </c>
      <c r="AO12" t="s">
        <v>732</v>
      </c>
      <c r="AQ12" t="s">
        <v>730</v>
      </c>
      <c r="AR12" t="s">
        <v>731</v>
      </c>
      <c r="AS12" t="s">
        <v>732</v>
      </c>
      <c r="AU12" s="88" t="s">
        <v>752</v>
      </c>
      <c r="AV12" s="88" t="s">
        <v>645</v>
      </c>
      <c r="AW12" s="88" t="s">
        <v>643</v>
      </c>
      <c r="AY12" s="88" t="s">
        <v>753</v>
      </c>
      <c r="AZ12" s="88" t="s">
        <v>676</v>
      </c>
      <c r="BA12" s="88"/>
      <c r="BC12" s="88" t="s">
        <v>754</v>
      </c>
      <c r="BD12" s="88" t="s">
        <v>642</v>
      </c>
      <c r="BE12" s="88" t="s">
        <v>643</v>
      </c>
    </row>
    <row r="13" spans="1:57" ht="15.75">
      <c r="B13" s="183" t="s">
        <v>755</v>
      </c>
      <c r="C13" s="184" t="s">
        <v>642</v>
      </c>
      <c r="D13" s="191"/>
      <c r="F13" s="88" t="s">
        <v>756</v>
      </c>
      <c r="G13" s="88" t="s">
        <v>642</v>
      </c>
      <c r="H13" s="186" t="s">
        <v>757</v>
      </c>
      <c r="N13" s="3" t="s">
        <v>758</v>
      </c>
      <c r="O13" s="3" t="s">
        <v>729</v>
      </c>
      <c r="P13">
        <v>1</v>
      </c>
      <c r="S13" s="88" t="s">
        <v>758</v>
      </c>
      <c r="T13" s="268" t="s">
        <v>729</v>
      </c>
      <c r="U13" s="88">
        <v>1</v>
      </c>
      <c r="W13" s="88" t="s">
        <v>759</v>
      </c>
      <c r="X13" s="88" t="s">
        <v>642</v>
      </c>
      <c r="Y13" s="88" t="s">
        <v>643</v>
      </c>
      <c r="AA13" s="88" t="s">
        <v>754</v>
      </c>
      <c r="AB13" s="88" t="s">
        <v>685</v>
      </c>
      <c r="AC13" s="88" t="s">
        <v>643</v>
      </c>
      <c r="AE13" s="88" t="s">
        <v>760</v>
      </c>
      <c r="AF13" s="88" t="s">
        <v>645</v>
      </c>
      <c r="AG13" s="88" t="s">
        <v>643</v>
      </c>
      <c r="AI13" t="s">
        <v>730</v>
      </c>
      <c r="AJ13" t="s">
        <v>731</v>
      </c>
      <c r="AK13" t="s">
        <v>732</v>
      </c>
      <c r="AN13" t="s">
        <v>708</v>
      </c>
      <c r="AO13" t="s">
        <v>708</v>
      </c>
      <c r="AR13" t="s">
        <v>708</v>
      </c>
      <c r="AS13" t="s">
        <v>708</v>
      </c>
      <c r="AU13" s="88" t="s">
        <v>761</v>
      </c>
      <c r="AV13" s="88" t="s">
        <v>645</v>
      </c>
      <c r="AW13" s="88" t="s">
        <v>643</v>
      </c>
      <c r="AY13" s="88" t="s">
        <v>762</v>
      </c>
      <c r="AZ13" s="88" t="s">
        <v>653</v>
      </c>
      <c r="BA13" s="88"/>
      <c r="BC13" s="88" t="s">
        <v>763</v>
      </c>
      <c r="BD13" s="88" t="s">
        <v>642</v>
      </c>
      <c r="BE13" s="88" t="s">
        <v>643</v>
      </c>
    </row>
    <row r="14" spans="1:57" ht="15.75">
      <c r="B14" s="183" t="s">
        <v>764</v>
      </c>
      <c r="C14" s="184" t="s">
        <v>642</v>
      </c>
      <c r="D14" s="191"/>
      <c r="F14" s="88" t="s">
        <v>765</v>
      </c>
      <c r="G14" s="88" t="s">
        <v>642</v>
      </c>
      <c r="H14" s="186" t="s">
        <v>757</v>
      </c>
      <c r="N14" s="3" t="s">
        <v>766</v>
      </c>
      <c r="O14" s="3" t="s">
        <v>729</v>
      </c>
      <c r="P14">
        <v>1</v>
      </c>
      <c r="S14" s="88" t="s">
        <v>766</v>
      </c>
      <c r="T14" s="268" t="s">
        <v>729</v>
      </c>
      <c r="U14" s="88">
        <v>1</v>
      </c>
      <c r="W14" s="88" t="s">
        <v>693</v>
      </c>
      <c r="X14" s="88" t="s">
        <v>693</v>
      </c>
      <c r="Y14" s="88" t="s">
        <v>643</v>
      </c>
      <c r="AA14" s="88" t="s">
        <v>763</v>
      </c>
      <c r="AB14" s="88" t="s">
        <v>642</v>
      </c>
      <c r="AC14" s="88" t="s">
        <v>643</v>
      </c>
      <c r="AE14" s="88" t="s">
        <v>767</v>
      </c>
      <c r="AF14" s="88" t="s">
        <v>645</v>
      </c>
      <c r="AG14" s="88" t="s">
        <v>643</v>
      </c>
      <c r="AJ14" t="s">
        <v>708</v>
      </c>
      <c r="AK14" t="s">
        <v>708</v>
      </c>
      <c r="AM14" t="s">
        <v>695</v>
      </c>
      <c r="AN14" t="s">
        <v>749</v>
      </c>
      <c r="AQ14" t="s">
        <v>695</v>
      </c>
      <c r="AR14" t="s">
        <v>749</v>
      </c>
      <c r="AU14" s="88" t="s">
        <v>768</v>
      </c>
      <c r="AV14" s="88" t="s">
        <v>645</v>
      </c>
      <c r="AW14" s="88" t="s">
        <v>643</v>
      </c>
      <c r="AY14" s="88" t="s">
        <v>769</v>
      </c>
      <c r="AZ14" s="88" t="s">
        <v>653</v>
      </c>
      <c r="BA14" s="88"/>
      <c r="BC14" s="88" t="s">
        <v>770</v>
      </c>
      <c r="BD14" s="88" t="s">
        <v>642</v>
      </c>
      <c r="BE14" s="88" t="s">
        <v>643</v>
      </c>
    </row>
    <row r="15" spans="1:57" ht="15.75">
      <c r="B15" s="183" t="s">
        <v>771</v>
      </c>
      <c r="C15" s="184" t="s">
        <v>642</v>
      </c>
      <c r="D15" s="191"/>
      <c r="F15" s="88" t="s">
        <v>772</v>
      </c>
      <c r="G15" s="88" t="s">
        <v>642</v>
      </c>
      <c r="H15" s="186"/>
      <c r="N15" s="3" t="s">
        <v>773</v>
      </c>
      <c r="O15" s="3" t="s">
        <v>729</v>
      </c>
      <c r="P15"/>
      <c r="S15" s="88" t="s">
        <v>773</v>
      </c>
      <c r="T15" s="268" t="s">
        <v>729</v>
      </c>
      <c r="W15" s="88" t="s">
        <v>774</v>
      </c>
      <c r="X15" s="88" t="s">
        <v>642</v>
      </c>
      <c r="Y15" s="88" t="s">
        <v>643</v>
      </c>
      <c r="AA15" s="88" t="s">
        <v>770</v>
      </c>
      <c r="AB15" s="88" t="s">
        <v>642</v>
      </c>
      <c r="AC15" s="88" t="s">
        <v>643</v>
      </c>
      <c r="AE15" s="88" t="s">
        <v>775</v>
      </c>
      <c r="AF15" s="88" t="s">
        <v>645</v>
      </c>
      <c r="AG15" s="88" t="s">
        <v>643</v>
      </c>
      <c r="AI15" t="s">
        <v>695</v>
      </c>
      <c r="AJ15" t="s">
        <v>160</v>
      </c>
      <c r="AU15" s="88" t="s">
        <v>776</v>
      </c>
      <c r="AV15" s="88" t="s">
        <v>645</v>
      </c>
      <c r="AW15" s="88" t="s">
        <v>643</v>
      </c>
      <c r="AY15" s="88" t="s">
        <v>777</v>
      </c>
      <c r="AZ15" s="88" t="s">
        <v>676</v>
      </c>
      <c r="BA15" s="88"/>
      <c r="BC15" s="88" t="s">
        <v>778</v>
      </c>
      <c r="BD15" s="88" t="s">
        <v>642</v>
      </c>
      <c r="BE15" s="88" t="s">
        <v>643</v>
      </c>
    </row>
    <row r="16" spans="1:57" ht="15.75">
      <c r="B16" s="183" t="s">
        <v>779</v>
      </c>
      <c r="C16" s="184" t="s">
        <v>642</v>
      </c>
      <c r="D16" s="191"/>
      <c r="F16" s="88" t="s">
        <v>780</v>
      </c>
      <c r="G16" s="88" t="s">
        <v>693</v>
      </c>
      <c r="H16" s="186"/>
      <c r="N16" s="3" t="s">
        <v>781</v>
      </c>
      <c r="O16" s="3" t="s">
        <v>642</v>
      </c>
      <c r="P16"/>
      <c r="S16" s="88" t="s">
        <v>781</v>
      </c>
      <c r="T16" s="268" t="s">
        <v>642</v>
      </c>
      <c r="W16" s="88" t="s">
        <v>782</v>
      </c>
      <c r="X16" s="88" t="s">
        <v>642</v>
      </c>
      <c r="Y16" s="88" t="s">
        <v>643</v>
      </c>
      <c r="AA16" s="88" t="s">
        <v>783</v>
      </c>
      <c r="AB16" s="88" t="s">
        <v>642</v>
      </c>
      <c r="AC16" s="88" t="s">
        <v>643</v>
      </c>
      <c r="AE16" s="88" t="s">
        <v>784</v>
      </c>
      <c r="AF16" s="88" t="s">
        <v>645</v>
      </c>
      <c r="AG16" s="88" t="s">
        <v>643</v>
      </c>
      <c r="AU16" s="151" t="s">
        <v>785</v>
      </c>
      <c r="AV16" s="151" t="s">
        <v>645</v>
      </c>
      <c r="AW16" s="88" t="s">
        <v>643</v>
      </c>
      <c r="AY16" s="88" t="s">
        <v>786</v>
      </c>
      <c r="AZ16" s="88" t="s">
        <v>653</v>
      </c>
      <c r="BA16" s="88"/>
      <c r="BC16" s="88" t="s">
        <v>787</v>
      </c>
      <c r="BD16" s="88" t="s">
        <v>642</v>
      </c>
      <c r="BE16" s="88" t="s">
        <v>643</v>
      </c>
    </row>
    <row r="17" spans="2:57" ht="15.75">
      <c r="B17" s="183" t="s">
        <v>788</v>
      </c>
      <c r="C17" s="184" t="s">
        <v>642</v>
      </c>
      <c r="D17" s="191"/>
      <c r="F17" s="88" t="s">
        <v>789</v>
      </c>
      <c r="G17" s="88" t="s">
        <v>642</v>
      </c>
      <c r="H17" s="186" t="s">
        <v>790</v>
      </c>
      <c r="N17" s="3" t="s">
        <v>677</v>
      </c>
      <c r="O17" s="3" t="s">
        <v>642</v>
      </c>
      <c r="P17"/>
      <c r="S17" s="88" t="s">
        <v>677</v>
      </c>
      <c r="T17" s="268" t="s">
        <v>642</v>
      </c>
      <c r="W17" s="88" t="s">
        <v>791</v>
      </c>
      <c r="X17" s="88" t="s">
        <v>642</v>
      </c>
      <c r="Y17" s="88" t="s">
        <v>643</v>
      </c>
      <c r="AA17" s="88" t="s">
        <v>792</v>
      </c>
      <c r="AB17" s="88" t="s">
        <v>685</v>
      </c>
      <c r="AC17" s="88" t="s">
        <v>643</v>
      </c>
      <c r="AE17" s="88" t="s">
        <v>793</v>
      </c>
      <c r="AF17" s="88" t="s">
        <v>645</v>
      </c>
      <c r="AG17" s="88" t="s">
        <v>643</v>
      </c>
      <c r="AU17" s="88" t="s">
        <v>794</v>
      </c>
      <c r="AV17" s="88" t="s">
        <v>645</v>
      </c>
      <c r="AW17" s="88" t="s">
        <v>643</v>
      </c>
      <c r="AY17" s="88" t="s">
        <v>795</v>
      </c>
      <c r="AZ17" s="88" t="s">
        <v>653</v>
      </c>
      <c r="BA17" s="88"/>
      <c r="BC17" s="88" t="s">
        <v>796</v>
      </c>
      <c r="BD17" s="88" t="s">
        <v>642</v>
      </c>
      <c r="BE17" s="88" t="s">
        <v>643</v>
      </c>
    </row>
    <row r="18" spans="2:57" ht="15.75">
      <c r="B18" s="183" t="s">
        <v>797</v>
      </c>
      <c r="C18" s="184" t="s">
        <v>645</v>
      </c>
      <c r="D18" s="191"/>
      <c r="F18" s="88" t="s">
        <v>798</v>
      </c>
      <c r="G18" s="88" t="s">
        <v>693</v>
      </c>
      <c r="H18" s="188">
        <v>43980.552916666667</v>
      </c>
      <c r="I18" s="365"/>
      <c r="J18" s="365"/>
      <c r="K18" s="365"/>
      <c r="L18" s="365"/>
      <c r="M18" s="365"/>
      <c r="N18" s="365" t="s">
        <v>799</v>
      </c>
      <c r="O18" s="365" t="s">
        <v>693</v>
      </c>
      <c r="P18"/>
      <c r="Q18" s="365"/>
      <c r="S18" s="88" t="s">
        <v>799</v>
      </c>
      <c r="T18" s="268" t="s">
        <v>693</v>
      </c>
      <c r="W18" s="88" t="s">
        <v>800</v>
      </c>
      <c r="X18" s="88" t="s">
        <v>642</v>
      </c>
      <c r="Y18" s="88" t="s">
        <v>643</v>
      </c>
      <c r="AA18" s="88" t="s">
        <v>801</v>
      </c>
      <c r="AB18" s="88" t="s">
        <v>642</v>
      </c>
      <c r="AC18" s="88" t="s">
        <v>643</v>
      </c>
      <c r="AE18" s="88" t="s">
        <v>802</v>
      </c>
      <c r="AF18" s="88" t="s">
        <v>645</v>
      </c>
      <c r="AG18" s="88" t="s">
        <v>643</v>
      </c>
      <c r="AU18" s="88" t="s">
        <v>803</v>
      </c>
      <c r="AV18" s="88" t="s">
        <v>645</v>
      </c>
      <c r="AW18" s="88" t="s">
        <v>643</v>
      </c>
      <c r="AY18" s="88" t="s">
        <v>804</v>
      </c>
      <c r="AZ18" s="88" t="s">
        <v>676</v>
      </c>
      <c r="BA18" s="88"/>
      <c r="BC18" s="88" t="s">
        <v>805</v>
      </c>
      <c r="BD18" s="88" t="s">
        <v>642</v>
      </c>
      <c r="BE18" s="88" t="s">
        <v>643</v>
      </c>
    </row>
    <row r="19" spans="2:57" ht="15.75">
      <c r="B19" s="183" t="s">
        <v>781</v>
      </c>
      <c r="C19" s="184" t="s">
        <v>642</v>
      </c>
      <c r="D19" s="191">
        <v>1</v>
      </c>
      <c r="F19" s="88" t="s">
        <v>806</v>
      </c>
      <c r="G19" s="88" t="s">
        <v>642</v>
      </c>
      <c r="H19" s="186" t="s">
        <v>790</v>
      </c>
      <c r="N19" s="3" t="s">
        <v>807</v>
      </c>
      <c r="O19" s="3" t="s">
        <v>645</v>
      </c>
      <c r="P19"/>
      <c r="S19" s="88" t="s">
        <v>807</v>
      </c>
      <c r="T19" s="268" t="s">
        <v>645</v>
      </c>
      <c r="W19" s="88" t="s">
        <v>808</v>
      </c>
      <c r="X19" s="88" t="s">
        <v>645</v>
      </c>
      <c r="Y19" s="88" t="s">
        <v>643</v>
      </c>
      <c r="AA19" s="88" t="s">
        <v>809</v>
      </c>
      <c r="AB19" s="88" t="s">
        <v>642</v>
      </c>
      <c r="AC19" s="88" t="s">
        <v>643</v>
      </c>
      <c r="AE19" s="88" t="s">
        <v>810</v>
      </c>
      <c r="AF19" s="88" t="s">
        <v>645</v>
      </c>
      <c r="AG19" s="88" t="s">
        <v>643</v>
      </c>
      <c r="AU19" s="88" t="s">
        <v>811</v>
      </c>
      <c r="AV19" s="88" t="s">
        <v>645</v>
      </c>
      <c r="AW19" s="88" t="s">
        <v>643</v>
      </c>
      <c r="AY19" s="88" t="s">
        <v>812</v>
      </c>
      <c r="AZ19" s="88" t="s">
        <v>653</v>
      </c>
      <c r="BA19" s="88"/>
      <c r="BC19" s="88" t="s">
        <v>813</v>
      </c>
      <c r="BD19" s="88" t="s">
        <v>642</v>
      </c>
      <c r="BE19" s="88" t="s">
        <v>643</v>
      </c>
    </row>
    <row r="20" spans="2:57" ht="16.5">
      <c r="B20" s="183" t="s">
        <v>814</v>
      </c>
      <c r="C20" s="184" t="s">
        <v>642</v>
      </c>
      <c r="D20" s="191" t="s">
        <v>815</v>
      </c>
      <c r="F20" s="88" t="s">
        <v>816</v>
      </c>
      <c r="G20" s="88" t="s">
        <v>693</v>
      </c>
      <c r="H20" s="188">
        <v>45192.320902777778</v>
      </c>
      <c r="I20" s="365"/>
      <c r="J20" s="365"/>
      <c r="K20" s="365"/>
      <c r="L20" s="365"/>
      <c r="M20" s="365"/>
      <c r="N20" s="365" t="s">
        <v>817</v>
      </c>
      <c r="O20" s="365" t="s">
        <v>729</v>
      </c>
      <c r="P20"/>
      <c r="Q20" s="365"/>
      <c r="S20" s="88" t="s">
        <v>817</v>
      </c>
      <c r="T20" s="268" t="s">
        <v>729</v>
      </c>
      <c r="W20" s="88" t="s">
        <v>818</v>
      </c>
      <c r="X20" s="88" t="s">
        <v>642</v>
      </c>
      <c r="Y20" s="88" t="s">
        <v>643</v>
      </c>
      <c r="AA20" s="88" t="s">
        <v>819</v>
      </c>
      <c r="AB20" s="88" t="s">
        <v>642</v>
      </c>
      <c r="AC20" s="88" t="s">
        <v>643</v>
      </c>
      <c r="AE20" s="88" t="s">
        <v>820</v>
      </c>
      <c r="AF20" s="88" t="s">
        <v>645</v>
      </c>
      <c r="AG20" s="88" t="s">
        <v>643</v>
      </c>
      <c r="AU20" s="88" t="s">
        <v>821</v>
      </c>
      <c r="AV20" s="88" t="s">
        <v>645</v>
      </c>
      <c r="AW20" s="88" t="s">
        <v>643</v>
      </c>
      <c r="AY20" s="88" t="s">
        <v>822</v>
      </c>
      <c r="AZ20" s="88" t="s">
        <v>653</v>
      </c>
      <c r="BA20" s="88"/>
      <c r="BC20" s="88" t="s">
        <v>823</v>
      </c>
      <c r="BD20" s="88" t="s">
        <v>642</v>
      </c>
      <c r="BE20" s="88" t="s">
        <v>643</v>
      </c>
    </row>
    <row r="21" spans="2:57" ht="16.5">
      <c r="B21" s="183" t="s">
        <v>623</v>
      </c>
      <c r="C21" s="184" t="s">
        <v>642</v>
      </c>
      <c r="D21" s="191" t="s">
        <v>824</v>
      </c>
      <c r="F21" s="88" t="s">
        <v>692</v>
      </c>
      <c r="G21" s="88" t="s">
        <v>693</v>
      </c>
      <c r="H21" s="188">
        <v>44392.718275462961</v>
      </c>
      <c r="I21" s="365"/>
      <c r="J21" s="365"/>
      <c r="K21" s="365"/>
      <c r="L21" s="365"/>
      <c r="M21" s="365"/>
      <c r="N21" s="365" t="s">
        <v>825</v>
      </c>
      <c r="O21" s="365" t="s">
        <v>693</v>
      </c>
      <c r="P21"/>
      <c r="Q21" s="365"/>
      <c r="S21" s="88" t="s">
        <v>825</v>
      </c>
      <c r="T21" s="268" t="s">
        <v>693</v>
      </c>
      <c r="W21" s="88" t="s">
        <v>826</v>
      </c>
      <c r="X21" s="88" t="s">
        <v>645</v>
      </c>
      <c r="Y21" s="88" t="s">
        <v>643</v>
      </c>
      <c r="AA21" s="88" t="s">
        <v>827</v>
      </c>
      <c r="AB21" s="88" t="s">
        <v>642</v>
      </c>
      <c r="AC21" s="88" t="s">
        <v>643</v>
      </c>
      <c r="AE21" s="88" t="s">
        <v>828</v>
      </c>
      <c r="AF21" s="88" t="s">
        <v>645</v>
      </c>
      <c r="AG21" s="88" t="s">
        <v>643</v>
      </c>
      <c r="AU21" s="88" t="s">
        <v>829</v>
      </c>
      <c r="AV21" s="88" t="s">
        <v>645</v>
      </c>
      <c r="AW21" s="88" t="s">
        <v>643</v>
      </c>
      <c r="AY21" s="88" t="s">
        <v>830</v>
      </c>
      <c r="AZ21" s="88" t="s">
        <v>653</v>
      </c>
      <c r="BA21" s="88"/>
      <c r="BC21" s="88" t="s">
        <v>831</v>
      </c>
      <c r="BD21" s="88" t="s">
        <v>642</v>
      </c>
      <c r="BE21" s="88" t="s">
        <v>643</v>
      </c>
    </row>
    <row r="22" spans="2:57" ht="16.5">
      <c r="B22" s="183" t="s">
        <v>832</v>
      </c>
      <c r="C22" s="184" t="s">
        <v>642</v>
      </c>
      <c r="D22" s="191" t="s">
        <v>833</v>
      </c>
      <c r="F22" s="284" t="s">
        <v>706</v>
      </c>
      <c r="G22" s="284" t="s">
        <v>834</v>
      </c>
      <c r="H22" s="285">
        <v>45193.125567129631</v>
      </c>
      <c r="I22" s="366"/>
      <c r="J22" s="366"/>
      <c r="K22" s="366"/>
      <c r="L22" s="366"/>
      <c r="M22" s="366"/>
      <c r="N22" s="366" t="s">
        <v>835</v>
      </c>
      <c r="O22" s="366" t="s">
        <v>642</v>
      </c>
      <c r="P22" t="s">
        <v>836</v>
      </c>
      <c r="Q22" s="366"/>
      <c r="S22" s="88" t="s">
        <v>835</v>
      </c>
      <c r="T22" s="268" t="s">
        <v>642</v>
      </c>
      <c r="U22" s="88" t="s">
        <v>836</v>
      </c>
      <c r="W22" s="88" t="s">
        <v>837</v>
      </c>
      <c r="X22" s="88" t="s">
        <v>645</v>
      </c>
      <c r="Y22" s="88" t="s">
        <v>643</v>
      </c>
      <c r="AA22" s="88" t="s">
        <v>838</v>
      </c>
      <c r="AB22" s="88" t="s">
        <v>642</v>
      </c>
      <c r="AC22" s="88" t="s">
        <v>643</v>
      </c>
      <c r="AE22" s="88" t="s">
        <v>839</v>
      </c>
      <c r="AF22" s="88" t="s">
        <v>645</v>
      </c>
      <c r="AG22" s="88" t="s">
        <v>643</v>
      </c>
      <c r="AU22" s="88" t="s">
        <v>840</v>
      </c>
      <c r="AV22" s="88" t="s">
        <v>645</v>
      </c>
      <c r="AW22" s="88" t="s">
        <v>643</v>
      </c>
      <c r="AY22" s="88" t="s">
        <v>841</v>
      </c>
      <c r="AZ22" s="88" t="s">
        <v>653</v>
      </c>
      <c r="BA22" s="88"/>
      <c r="BC22" s="88" t="s">
        <v>842</v>
      </c>
      <c r="BD22" s="88" t="s">
        <v>642</v>
      </c>
      <c r="BE22" s="88" t="s">
        <v>643</v>
      </c>
    </row>
    <row r="23" spans="2:57" ht="15.75">
      <c r="B23" s="184" t="s">
        <v>692</v>
      </c>
      <c r="C23" s="184" t="s">
        <v>642</v>
      </c>
      <c r="D23" s="265">
        <v>41027.000543981485</v>
      </c>
      <c r="N23" s="3" t="s">
        <v>843</v>
      </c>
      <c r="O23" s="3" t="s">
        <v>642</v>
      </c>
      <c r="P23">
        <v>0</v>
      </c>
      <c r="S23" s="88" t="s">
        <v>843</v>
      </c>
      <c r="T23" s="268" t="s">
        <v>642</v>
      </c>
      <c r="U23" s="88">
        <v>0</v>
      </c>
      <c r="W23" s="88" t="s">
        <v>844</v>
      </c>
      <c r="X23" s="88" t="s">
        <v>645</v>
      </c>
      <c r="Y23" s="88" t="s">
        <v>643</v>
      </c>
      <c r="AA23" s="88" t="s">
        <v>845</v>
      </c>
      <c r="AB23" s="88" t="s">
        <v>642</v>
      </c>
      <c r="AC23" s="88" t="s">
        <v>643</v>
      </c>
      <c r="AE23" s="88" t="s">
        <v>846</v>
      </c>
      <c r="AF23" s="88" t="s">
        <v>645</v>
      </c>
      <c r="AG23" s="88" t="s">
        <v>643</v>
      </c>
      <c r="AU23" s="88" t="s">
        <v>847</v>
      </c>
      <c r="AV23" s="88" t="s">
        <v>645</v>
      </c>
      <c r="AW23" s="88" t="s">
        <v>643</v>
      </c>
      <c r="AY23" s="88" t="s">
        <v>848</v>
      </c>
      <c r="AZ23" s="88" t="s">
        <v>676</v>
      </c>
      <c r="BA23" s="88"/>
      <c r="BC23" s="88" t="s">
        <v>849</v>
      </c>
      <c r="BD23" s="88" t="s">
        <v>642</v>
      </c>
      <c r="BE23" s="88" t="s">
        <v>643</v>
      </c>
    </row>
    <row r="24" spans="2:57" ht="15.75">
      <c r="B24" s="282" t="s">
        <v>706</v>
      </c>
      <c r="C24" s="282" t="s">
        <v>642</v>
      </c>
      <c r="D24" s="283">
        <v>45221.902974537035</v>
      </c>
      <c r="N24" s="3" t="s">
        <v>850</v>
      </c>
      <c r="O24" s="3" t="s">
        <v>642</v>
      </c>
      <c r="P24">
        <v>89156</v>
      </c>
      <c r="S24" s="88" t="s">
        <v>850</v>
      </c>
      <c r="T24" s="268" t="s">
        <v>642</v>
      </c>
      <c r="U24" s="88">
        <v>89156</v>
      </c>
      <c r="W24" s="88" t="s">
        <v>851</v>
      </c>
      <c r="X24" s="88" t="s">
        <v>645</v>
      </c>
      <c r="Y24" s="88" t="s">
        <v>643</v>
      </c>
      <c r="AA24" s="88" t="s">
        <v>852</v>
      </c>
      <c r="AB24" s="88" t="s">
        <v>642</v>
      </c>
      <c r="AC24" s="88" t="s">
        <v>643</v>
      </c>
      <c r="AE24" s="88" t="s">
        <v>853</v>
      </c>
      <c r="AF24" s="88" t="s">
        <v>645</v>
      </c>
      <c r="AG24" s="88" t="s">
        <v>643</v>
      </c>
      <c r="AU24" s="88" t="s">
        <v>854</v>
      </c>
      <c r="AV24" s="88" t="s">
        <v>645</v>
      </c>
      <c r="AW24" s="88" t="s">
        <v>643</v>
      </c>
      <c r="AY24" s="88" t="s">
        <v>855</v>
      </c>
      <c r="AZ24" s="88" t="s">
        <v>676</v>
      </c>
      <c r="BA24" s="88"/>
      <c r="BC24" s="88" t="s">
        <v>856</v>
      </c>
      <c r="BD24" s="88" t="s">
        <v>642</v>
      </c>
      <c r="BE24" s="88" t="s">
        <v>643</v>
      </c>
    </row>
    <row r="25" spans="2:57" ht="15.75">
      <c r="B25" s="184" t="s">
        <v>857</v>
      </c>
      <c r="C25" s="184" t="s">
        <v>642</v>
      </c>
      <c r="D25" s="191"/>
      <c r="N25" s="3" t="s">
        <v>858</v>
      </c>
      <c r="O25" s="3" t="s">
        <v>642</v>
      </c>
      <c r="P25" t="s">
        <v>859</v>
      </c>
      <c r="S25" s="88" t="s">
        <v>858</v>
      </c>
      <c r="T25" s="268" t="s">
        <v>642</v>
      </c>
      <c r="U25" s="88" t="s">
        <v>859</v>
      </c>
      <c r="W25" s="88" t="s">
        <v>860</v>
      </c>
      <c r="X25" s="88" t="s">
        <v>642</v>
      </c>
      <c r="Y25" s="88" t="s">
        <v>643</v>
      </c>
      <c r="AA25" s="88" t="s">
        <v>861</v>
      </c>
      <c r="AB25" s="88" t="s">
        <v>642</v>
      </c>
      <c r="AC25" s="88" t="s">
        <v>643</v>
      </c>
      <c r="AE25" s="88" t="s">
        <v>862</v>
      </c>
      <c r="AF25" s="88" t="s">
        <v>645</v>
      </c>
      <c r="AG25" s="88" t="s">
        <v>643</v>
      </c>
      <c r="AU25" s="88" t="s">
        <v>863</v>
      </c>
      <c r="AV25" s="88" t="s">
        <v>645</v>
      </c>
      <c r="AW25" s="88" t="s">
        <v>643</v>
      </c>
      <c r="AY25" s="88" t="s">
        <v>864</v>
      </c>
      <c r="AZ25" s="88" t="s">
        <v>676</v>
      </c>
      <c r="BA25" s="88"/>
      <c r="BC25" s="88" t="s">
        <v>865</v>
      </c>
      <c r="BD25" s="88" t="s">
        <v>642</v>
      </c>
      <c r="BE25" s="88" t="s">
        <v>643</v>
      </c>
    </row>
    <row r="26" spans="2:57" ht="15.75">
      <c r="B26" s="184" t="s">
        <v>866</v>
      </c>
      <c r="C26" s="184" t="s">
        <v>645</v>
      </c>
      <c r="D26" s="191"/>
      <c r="N26" s="3" t="s">
        <v>655</v>
      </c>
      <c r="O26" s="3" t="s">
        <v>642</v>
      </c>
      <c r="P26" t="s">
        <v>867</v>
      </c>
      <c r="S26" s="88" t="s">
        <v>655</v>
      </c>
      <c r="T26" s="268" t="s">
        <v>642</v>
      </c>
      <c r="U26" s="88" t="s">
        <v>867</v>
      </c>
      <c r="W26" s="88" t="s">
        <v>868</v>
      </c>
      <c r="X26" s="88" t="s">
        <v>642</v>
      </c>
      <c r="Y26" s="88" t="s">
        <v>643</v>
      </c>
      <c r="AA26" s="88" t="s">
        <v>869</v>
      </c>
      <c r="AB26" s="88" t="s">
        <v>642</v>
      </c>
      <c r="AC26" s="88" t="s">
        <v>643</v>
      </c>
      <c r="AE26" s="88" t="s">
        <v>870</v>
      </c>
      <c r="AF26" s="88" t="s">
        <v>645</v>
      </c>
      <c r="AG26" s="88" t="s">
        <v>643</v>
      </c>
      <c r="AU26" s="88" t="s">
        <v>871</v>
      </c>
      <c r="AV26" s="88" t="s">
        <v>645</v>
      </c>
      <c r="AW26" s="88" t="s">
        <v>643</v>
      </c>
      <c r="AY26" s="88" t="s">
        <v>872</v>
      </c>
      <c r="AZ26" s="88" t="s">
        <v>676</v>
      </c>
      <c r="BA26" s="88"/>
      <c r="BC26" s="88" t="s">
        <v>873</v>
      </c>
      <c r="BD26" s="88" t="s">
        <v>642</v>
      </c>
      <c r="BE26" s="88" t="s">
        <v>643</v>
      </c>
    </row>
    <row r="27" spans="2:57" ht="15.75">
      <c r="B27" s="184" t="s">
        <v>874</v>
      </c>
      <c r="C27" s="184" t="s">
        <v>642</v>
      </c>
      <c r="D27" s="191"/>
      <c r="N27" s="3" t="s">
        <v>875</v>
      </c>
      <c r="O27" s="3" t="s">
        <v>642</v>
      </c>
      <c r="P27">
        <v>1</v>
      </c>
      <c r="S27" s="88" t="s">
        <v>875</v>
      </c>
      <c r="T27" s="268" t="s">
        <v>642</v>
      </c>
      <c r="U27" s="88">
        <v>1</v>
      </c>
      <c r="W27" s="88" t="s">
        <v>876</v>
      </c>
      <c r="X27" s="88" t="s">
        <v>645</v>
      </c>
      <c r="Y27" s="88" t="s">
        <v>643</v>
      </c>
      <c r="AA27" s="88" t="s">
        <v>877</v>
      </c>
      <c r="AB27" s="88" t="s">
        <v>642</v>
      </c>
      <c r="AC27" s="88" t="s">
        <v>643</v>
      </c>
      <c r="AE27" s="88" t="s">
        <v>878</v>
      </c>
      <c r="AF27" s="88" t="s">
        <v>645</v>
      </c>
      <c r="AG27" s="88" t="s">
        <v>643</v>
      </c>
      <c r="AU27" s="88" t="s">
        <v>879</v>
      </c>
      <c r="AV27" s="88" t="s">
        <v>645</v>
      </c>
      <c r="AW27" s="88" t="s">
        <v>643</v>
      </c>
      <c r="AY27" s="88" t="s">
        <v>880</v>
      </c>
      <c r="AZ27" s="88" t="s">
        <v>676</v>
      </c>
      <c r="BA27" s="88"/>
      <c r="BC27" s="88" t="s">
        <v>881</v>
      </c>
      <c r="BD27" s="88" t="s">
        <v>642</v>
      </c>
      <c r="BE27" s="88" t="s">
        <v>643</v>
      </c>
    </row>
    <row r="28" spans="2:57" ht="15.75">
      <c r="B28" s="184" t="s">
        <v>882</v>
      </c>
      <c r="C28" s="184" t="s">
        <v>642</v>
      </c>
      <c r="D28" s="191"/>
      <c r="N28" s="3" t="s">
        <v>782</v>
      </c>
      <c r="O28" s="3" t="s">
        <v>642</v>
      </c>
      <c r="P28" t="s">
        <v>883</v>
      </c>
      <c r="S28" s="88" t="s">
        <v>782</v>
      </c>
      <c r="T28" s="268" t="s">
        <v>642</v>
      </c>
      <c r="U28" s="88" t="s">
        <v>883</v>
      </c>
      <c r="W28" s="88" t="s">
        <v>692</v>
      </c>
      <c r="X28" s="88" t="s">
        <v>693</v>
      </c>
      <c r="Y28" s="88" t="s">
        <v>643</v>
      </c>
      <c r="AA28" s="88" t="s">
        <v>884</v>
      </c>
      <c r="AB28" s="88" t="s">
        <v>642</v>
      </c>
      <c r="AC28" s="88" t="s">
        <v>643</v>
      </c>
      <c r="AE28" s="88" t="s">
        <v>885</v>
      </c>
      <c r="AF28" s="88" t="s">
        <v>645</v>
      </c>
      <c r="AG28" s="88" t="s">
        <v>643</v>
      </c>
      <c r="AU28" s="88" t="s">
        <v>886</v>
      </c>
      <c r="AV28" s="88" t="s">
        <v>645</v>
      </c>
      <c r="AW28" s="88" t="s">
        <v>643</v>
      </c>
      <c r="BC28" s="88" t="s">
        <v>887</v>
      </c>
      <c r="BD28" s="88" t="s">
        <v>642</v>
      </c>
      <c r="BE28" s="88" t="s">
        <v>643</v>
      </c>
    </row>
    <row r="29" spans="2:57" ht="16.5">
      <c r="B29" s="184" t="s">
        <v>888</v>
      </c>
      <c r="C29" s="184" t="s">
        <v>642</v>
      </c>
      <c r="D29" s="191" t="s">
        <v>889</v>
      </c>
      <c r="N29" s="3" t="s">
        <v>890</v>
      </c>
      <c r="O29" s="3" t="s">
        <v>645</v>
      </c>
      <c r="P29"/>
      <c r="S29" s="88" t="s">
        <v>890</v>
      </c>
      <c r="T29" s="268" t="s">
        <v>645</v>
      </c>
      <c r="W29" s="88" t="s">
        <v>706</v>
      </c>
      <c r="X29" s="88" t="s">
        <v>693</v>
      </c>
      <c r="Y29" s="88" t="s">
        <v>643</v>
      </c>
      <c r="AA29" s="88" t="s">
        <v>891</v>
      </c>
      <c r="AB29" s="88" t="s">
        <v>642</v>
      </c>
      <c r="AC29" s="88" t="s">
        <v>643</v>
      </c>
      <c r="AE29" s="88" t="s">
        <v>892</v>
      </c>
      <c r="AF29" s="88" t="s">
        <v>645</v>
      </c>
      <c r="AG29" s="88" t="s">
        <v>643</v>
      </c>
      <c r="AU29" s="88" t="s">
        <v>893</v>
      </c>
      <c r="AV29" s="88" t="s">
        <v>645</v>
      </c>
      <c r="AW29" s="88" t="s">
        <v>643</v>
      </c>
      <c r="BC29" s="88" t="s">
        <v>894</v>
      </c>
      <c r="BD29" s="88" t="s">
        <v>642</v>
      </c>
      <c r="BE29" s="88" t="s">
        <v>643</v>
      </c>
    </row>
    <row r="30" spans="2:57" ht="15.75">
      <c r="B30" s="184" t="s">
        <v>817</v>
      </c>
      <c r="C30" s="184" t="s">
        <v>645</v>
      </c>
      <c r="D30" s="191">
        <v>0</v>
      </c>
      <c r="N30" s="3" t="s">
        <v>895</v>
      </c>
      <c r="O30" s="3" t="s">
        <v>645</v>
      </c>
      <c r="P30"/>
      <c r="S30" s="88" t="s">
        <v>895</v>
      </c>
      <c r="T30" s="268" t="s">
        <v>645</v>
      </c>
      <c r="W30" s="151" t="s">
        <v>896</v>
      </c>
      <c r="X30" s="151" t="s">
        <v>642</v>
      </c>
      <c r="Y30" s="88" t="s">
        <v>643</v>
      </c>
      <c r="AA30" s="88" t="s">
        <v>897</v>
      </c>
      <c r="AB30" s="88" t="s">
        <v>642</v>
      </c>
      <c r="AC30" s="88" t="s">
        <v>643</v>
      </c>
      <c r="AE30" s="88" t="s">
        <v>898</v>
      </c>
      <c r="AF30" s="88" t="s">
        <v>645</v>
      </c>
      <c r="AG30" s="88" t="s">
        <v>643</v>
      </c>
      <c r="AU30" s="88" t="s">
        <v>899</v>
      </c>
      <c r="AV30" s="88" t="s">
        <v>645</v>
      </c>
      <c r="AW30" s="88" t="s">
        <v>643</v>
      </c>
      <c r="BC30" s="88" t="s">
        <v>900</v>
      </c>
      <c r="BD30" s="88" t="s">
        <v>642</v>
      </c>
      <c r="BE30" s="88" t="s">
        <v>643</v>
      </c>
    </row>
    <row r="31" spans="2:57" ht="15.75">
      <c r="B31" s="184" t="s">
        <v>901</v>
      </c>
      <c r="C31" s="184" t="s">
        <v>645</v>
      </c>
      <c r="D31" s="191">
        <v>0</v>
      </c>
      <c r="N31" s="3" t="s">
        <v>902</v>
      </c>
      <c r="O31" s="3" t="s">
        <v>645</v>
      </c>
      <c r="P31"/>
      <c r="S31" s="88" t="s">
        <v>902</v>
      </c>
      <c r="T31" s="268" t="s">
        <v>645</v>
      </c>
      <c r="X31" t="s">
        <v>708</v>
      </c>
      <c r="Y31" t="s">
        <v>708</v>
      </c>
      <c r="AA31" s="88" t="s">
        <v>903</v>
      </c>
      <c r="AB31" s="88" t="s">
        <v>642</v>
      </c>
      <c r="AC31" s="88" t="s">
        <v>643</v>
      </c>
      <c r="AE31" s="88" t="s">
        <v>904</v>
      </c>
      <c r="AF31" s="88" t="s">
        <v>645</v>
      </c>
      <c r="AG31" s="88" t="s">
        <v>643</v>
      </c>
      <c r="AU31" s="88" t="s">
        <v>905</v>
      </c>
      <c r="AV31" s="88" t="s">
        <v>645</v>
      </c>
      <c r="AW31" s="88" t="s">
        <v>643</v>
      </c>
      <c r="BC31" s="88" t="s">
        <v>906</v>
      </c>
      <c r="BD31" s="88" t="s">
        <v>642</v>
      </c>
      <c r="BE31" s="88" t="s">
        <v>643</v>
      </c>
    </row>
    <row r="32" spans="2:57" ht="15.75">
      <c r="B32" s="184" t="s">
        <v>825</v>
      </c>
      <c r="C32" s="184" t="s">
        <v>642</v>
      </c>
      <c r="D32" s="265">
        <v>41028.166666666664</v>
      </c>
      <c r="N32" s="3" t="s">
        <v>907</v>
      </c>
      <c r="O32" s="3" t="s">
        <v>645</v>
      </c>
      <c r="P32"/>
      <c r="S32" s="88" t="s">
        <v>907</v>
      </c>
      <c r="T32" s="268" t="s">
        <v>645</v>
      </c>
      <c r="W32" t="s">
        <v>719</v>
      </c>
      <c r="X32" t="s">
        <v>708</v>
      </c>
      <c r="Y32" t="s">
        <v>708</v>
      </c>
      <c r="AA32" s="88" t="s">
        <v>908</v>
      </c>
      <c r="AB32" s="88" t="s">
        <v>642</v>
      </c>
      <c r="AC32" s="88" t="s">
        <v>643</v>
      </c>
      <c r="AE32" s="88" t="s">
        <v>909</v>
      </c>
      <c r="AF32" s="88" t="s">
        <v>645</v>
      </c>
      <c r="AG32" s="88" t="s">
        <v>643</v>
      </c>
      <c r="AU32" s="88" t="s">
        <v>654</v>
      </c>
      <c r="AV32" s="88" t="s">
        <v>694</v>
      </c>
      <c r="AW32" s="88" t="s">
        <v>643</v>
      </c>
      <c r="BC32" s="88" t="s">
        <v>910</v>
      </c>
      <c r="BD32" s="88" t="s">
        <v>642</v>
      </c>
      <c r="BE32" s="88" t="s">
        <v>643</v>
      </c>
    </row>
    <row r="33" spans="2:57" ht="15.75">
      <c r="B33" s="184" t="s">
        <v>773</v>
      </c>
      <c r="C33" s="184" t="s">
        <v>645</v>
      </c>
      <c r="D33" s="191">
        <v>0</v>
      </c>
      <c r="N33" s="3" t="s">
        <v>911</v>
      </c>
      <c r="O33" s="3" t="s">
        <v>694</v>
      </c>
      <c r="P33"/>
      <c r="S33" s="88" t="s">
        <v>911</v>
      </c>
      <c r="T33" s="268" t="s">
        <v>694</v>
      </c>
      <c r="W33" t="s">
        <v>730</v>
      </c>
      <c r="X33" t="s">
        <v>731</v>
      </c>
      <c r="Y33" t="s">
        <v>732</v>
      </c>
      <c r="AA33" s="88" t="s">
        <v>912</v>
      </c>
      <c r="AB33" s="88" t="s">
        <v>642</v>
      </c>
      <c r="AC33" s="88" t="s">
        <v>643</v>
      </c>
      <c r="AE33" s="88" t="s">
        <v>913</v>
      </c>
      <c r="AF33" s="88" t="s">
        <v>645</v>
      </c>
      <c r="AG33" s="88" t="s">
        <v>643</v>
      </c>
      <c r="AU33" s="88" t="s">
        <v>664</v>
      </c>
      <c r="AV33" s="88" t="s">
        <v>685</v>
      </c>
      <c r="AW33" s="88" t="s">
        <v>643</v>
      </c>
      <c r="BC33" s="88" t="s">
        <v>914</v>
      </c>
      <c r="BD33" s="88" t="s">
        <v>642</v>
      </c>
      <c r="BE33" s="88" t="s">
        <v>643</v>
      </c>
    </row>
    <row r="34" spans="2:57" ht="15.75">
      <c r="B34" s="184" t="s">
        <v>915</v>
      </c>
      <c r="C34" s="184" t="s">
        <v>642</v>
      </c>
      <c r="D34" s="191">
        <v>416</v>
      </c>
      <c r="N34" s="3" t="s">
        <v>916</v>
      </c>
      <c r="O34" s="3" t="s">
        <v>645</v>
      </c>
      <c r="P34"/>
      <c r="S34" s="88" t="s">
        <v>916</v>
      </c>
      <c r="T34" s="268" t="s">
        <v>645</v>
      </c>
      <c r="X34" t="s">
        <v>708</v>
      </c>
      <c r="Y34" t="s">
        <v>708</v>
      </c>
      <c r="AA34" s="88" t="s">
        <v>917</v>
      </c>
      <c r="AB34" s="88" t="s">
        <v>642</v>
      </c>
      <c r="AC34" s="88" t="s">
        <v>643</v>
      </c>
      <c r="AE34" s="88" t="s">
        <v>918</v>
      </c>
      <c r="AF34" s="88" t="s">
        <v>645</v>
      </c>
      <c r="AG34" s="88" t="s">
        <v>643</v>
      </c>
      <c r="AU34" s="88" t="s">
        <v>707</v>
      </c>
      <c r="AV34" s="88" t="s">
        <v>645</v>
      </c>
      <c r="AW34" s="88" t="s">
        <v>643</v>
      </c>
      <c r="BC34" s="88" t="s">
        <v>919</v>
      </c>
      <c r="BD34" s="88" t="s">
        <v>642</v>
      </c>
      <c r="BE34" s="88" t="s">
        <v>643</v>
      </c>
    </row>
    <row r="35" spans="2:57" ht="15.75">
      <c r="B35" s="184" t="s">
        <v>920</v>
      </c>
      <c r="C35" s="184" t="s">
        <v>645</v>
      </c>
      <c r="D35" s="191"/>
      <c r="N35" s="3" t="s">
        <v>921</v>
      </c>
      <c r="O35" s="3" t="s">
        <v>645</v>
      </c>
      <c r="P35"/>
      <c r="S35" s="88" t="s">
        <v>921</v>
      </c>
      <c r="T35" s="268" t="s">
        <v>645</v>
      </c>
      <c r="W35" t="s">
        <v>896</v>
      </c>
      <c r="X35" t="s">
        <v>922</v>
      </c>
      <c r="AA35" s="88" t="s">
        <v>923</v>
      </c>
      <c r="AB35" s="88" t="s">
        <v>642</v>
      </c>
      <c r="AC35" s="88" t="s">
        <v>643</v>
      </c>
      <c r="AE35" s="88" t="s">
        <v>924</v>
      </c>
      <c r="AF35" s="88" t="s">
        <v>645</v>
      </c>
      <c r="AG35" s="88" t="s">
        <v>643</v>
      </c>
      <c r="AU35" s="88" t="s">
        <v>925</v>
      </c>
      <c r="AV35" s="88" t="s">
        <v>645</v>
      </c>
      <c r="AW35" s="88" t="s">
        <v>643</v>
      </c>
      <c r="BC35" s="88" t="s">
        <v>926</v>
      </c>
      <c r="BD35" s="88" t="s">
        <v>642</v>
      </c>
      <c r="BE35" s="88" t="s">
        <v>643</v>
      </c>
    </row>
    <row r="36" spans="2:57" ht="15.75">
      <c r="B36" s="184" t="s">
        <v>927</v>
      </c>
      <c r="C36" s="184" t="s">
        <v>645</v>
      </c>
      <c r="D36" s="191"/>
      <c r="N36" s="3" t="s">
        <v>928</v>
      </c>
      <c r="O36" s="3" t="s">
        <v>645</v>
      </c>
      <c r="P36"/>
      <c r="S36" s="88" t="s">
        <v>928</v>
      </c>
      <c r="T36" s="268" t="s">
        <v>645</v>
      </c>
      <c r="AA36" s="88" t="s">
        <v>929</v>
      </c>
      <c r="AB36" s="88" t="s">
        <v>642</v>
      </c>
      <c r="AC36" s="88" t="s">
        <v>643</v>
      </c>
      <c r="AE36" s="88" t="s">
        <v>930</v>
      </c>
      <c r="AF36" s="88" t="s">
        <v>645</v>
      </c>
      <c r="AG36" s="88" t="s">
        <v>643</v>
      </c>
      <c r="AU36" s="88" t="s">
        <v>931</v>
      </c>
      <c r="AV36" s="88" t="s">
        <v>645</v>
      </c>
      <c r="AW36" s="88" t="s">
        <v>643</v>
      </c>
      <c r="BC36" s="88" t="s">
        <v>932</v>
      </c>
      <c r="BD36" s="88" t="s">
        <v>642</v>
      </c>
      <c r="BE36" s="88" t="s">
        <v>643</v>
      </c>
    </row>
    <row r="37" spans="2:57" ht="15.75">
      <c r="B37" s="184" t="s">
        <v>933</v>
      </c>
      <c r="C37" s="184" t="s">
        <v>645</v>
      </c>
      <c r="D37" s="191">
        <v>76</v>
      </c>
      <c r="N37" s="3" t="s">
        <v>934</v>
      </c>
      <c r="O37" s="3" t="s">
        <v>645</v>
      </c>
      <c r="P37"/>
      <c r="S37" s="88" t="s">
        <v>934</v>
      </c>
      <c r="T37" s="268" t="s">
        <v>645</v>
      </c>
      <c r="AA37" s="88" t="s">
        <v>935</v>
      </c>
      <c r="AB37" s="88" t="s">
        <v>642</v>
      </c>
      <c r="AC37" s="88" t="s">
        <v>643</v>
      </c>
      <c r="AE37" s="88" t="s">
        <v>936</v>
      </c>
      <c r="AF37" s="88" t="s">
        <v>645</v>
      </c>
      <c r="AG37" s="88" t="s">
        <v>643</v>
      </c>
      <c r="AU37" s="88" t="s">
        <v>937</v>
      </c>
      <c r="AV37" s="88" t="s">
        <v>645</v>
      </c>
      <c r="AW37" s="88" t="s">
        <v>643</v>
      </c>
      <c r="BC37" s="88" t="s">
        <v>938</v>
      </c>
      <c r="BD37" s="88" t="s">
        <v>642</v>
      </c>
      <c r="BE37" s="88" t="s">
        <v>643</v>
      </c>
    </row>
    <row r="38" spans="2:57" ht="15.75">
      <c r="B38" s="184" t="s">
        <v>939</v>
      </c>
      <c r="C38" s="184" t="s">
        <v>645</v>
      </c>
      <c r="D38" s="191">
        <v>1</v>
      </c>
      <c r="N38" s="3" t="s">
        <v>940</v>
      </c>
      <c r="O38" s="3" t="s">
        <v>645</v>
      </c>
      <c r="P38"/>
      <c r="S38" s="88" t="s">
        <v>940</v>
      </c>
      <c r="T38" s="268" t="s">
        <v>645</v>
      </c>
      <c r="AA38" s="88" t="s">
        <v>941</v>
      </c>
      <c r="AB38" s="88" t="s">
        <v>642</v>
      </c>
      <c r="AC38" s="88" t="s">
        <v>643</v>
      </c>
      <c r="AE38" s="88" t="s">
        <v>942</v>
      </c>
      <c r="AF38" s="88" t="s">
        <v>645</v>
      </c>
      <c r="AG38" s="88" t="s">
        <v>643</v>
      </c>
      <c r="AU38" s="88" t="s">
        <v>943</v>
      </c>
      <c r="AV38" s="88" t="s">
        <v>645</v>
      </c>
      <c r="AW38" s="88" t="s">
        <v>643</v>
      </c>
      <c r="BC38" s="88" t="s">
        <v>944</v>
      </c>
      <c r="BD38" s="88" t="s">
        <v>642</v>
      </c>
      <c r="BE38" s="88" t="s">
        <v>643</v>
      </c>
    </row>
    <row r="39" spans="2:57" ht="15.75">
      <c r="B39" s="184" t="s">
        <v>945</v>
      </c>
      <c r="C39" s="184" t="s">
        <v>642</v>
      </c>
      <c r="D39" s="191">
        <v>1</v>
      </c>
      <c r="N39" s="3" t="s">
        <v>946</v>
      </c>
      <c r="O39" s="3" t="s">
        <v>645</v>
      </c>
      <c r="P39"/>
      <c r="S39" s="88" t="s">
        <v>946</v>
      </c>
      <c r="T39" s="268" t="s">
        <v>645</v>
      </c>
      <c r="AA39" s="88" t="s">
        <v>947</v>
      </c>
      <c r="AB39" s="88" t="s">
        <v>642</v>
      </c>
      <c r="AC39" s="88" t="s">
        <v>643</v>
      </c>
      <c r="AE39" s="88" t="s">
        <v>948</v>
      </c>
      <c r="AF39" s="88" t="s">
        <v>645</v>
      </c>
      <c r="AG39" s="88" t="s">
        <v>643</v>
      </c>
      <c r="AU39" s="88" t="s">
        <v>949</v>
      </c>
      <c r="AV39" s="88" t="s">
        <v>645</v>
      </c>
      <c r="AW39" s="88" t="s">
        <v>643</v>
      </c>
      <c r="BC39" s="88" t="s">
        <v>950</v>
      </c>
      <c r="BD39" s="88" t="s">
        <v>642</v>
      </c>
      <c r="BE39" s="88" t="s">
        <v>643</v>
      </c>
    </row>
    <row r="40" spans="2:57" ht="16.5">
      <c r="B40" s="184" t="s">
        <v>951</v>
      </c>
      <c r="C40" s="184" t="s">
        <v>642</v>
      </c>
      <c r="D40" s="191" t="s">
        <v>952</v>
      </c>
      <c r="N40" s="3" t="s">
        <v>953</v>
      </c>
      <c r="O40" s="3" t="s">
        <v>645</v>
      </c>
      <c r="P40"/>
      <c r="S40" s="88" t="s">
        <v>953</v>
      </c>
      <c r="T40" s="268" t="s">
        <v>645</v>
      </c>
      <c r="AA40" s="88" t="s">
        <v>954</v>
      </c>
      <c r="AB40" s="88" t="s">
        <v>642</v>
      </c>
      <c r="AC40" s="88" t="s">
        <v>643</v>
      </c>
      <c r="AE40" s="88" t="s">
        <v>770</v>
      </c>
      <c r="AF40" s="88" t="s">
        <v>642</v>
      </c>
      <c r="AG40" s="88" t="s">
        <v>643</v>
      </c>
      <c r="AU40" s="88" t="s">
        <v>955</v>
      </c>
      <c r="AV40" s="88" t="s">
        <v>645</v>
      </c>
      <c r="AW40" s="88" t="s">
        <v>643</v>
      </c>
      <c r="BC40" s="88" t="s">
        <v>956</v>
      </c>
      <c r="BD40" s="88" t="s">
        <v>642</v>
      </c>
      <c r="BE40" s="88" t="s">
        <v>643</v>
      </c>
    </row>
    <row r="41" spans="2:57" ht="15.75">
      <c r="B41" s="184" t="s">
        <v>957</v>
      </c>
      <c r="C41" s="190" t="s">
        <v>642</v>
      </c>
      <c r="D41" s="134"/>
      <c r="N41" s="3" t="s">
        <v>958</v>
      </c>
      <c r="O41" s="3" t="s">
        <v>645</v>
      </c>
      <c r="P41"/>
      <c r="S41" s="88" t="s">
        <v>958</v>
      </c>
      <c r="T41" s="268" t="s">
        <v>645</v>
      </c>
      <c r="AA41" s="88" t="s">
        <v>959</v>
      </c>
      <c r="AB41" s="88" t="s">
        <v>642</v>
      </c>
      <c r="AC41" s="88" t="s">
        <v>643</v>
      </c>
      <c r="AE41" s="88" t="s">
        <v>960</v>
      </c>
      <c r="AF41" s="88" t="s">
        <v>645</v>
      </c>
      <c r="AG41" s="88" t="s">
        <v>643</v>
      </c>
      <c r="AU41" s="88" t="s">
        <v>961</v>
      </c>
      <c r="AV41" s="88" t="s">
        <v>645</v>
      </c>
      <c r="AW41" s="88" t="s">
        <v>643</v>
      </c>
      <c r="BC41" s="88" t="s">
        <v>962</v>
      </c>
      <c r="BD41" s="88" t="s">
        <v>642</v>
      </c>
      <c r="BE41" s="88" t="s">
        <v>643</v>
      </c>
    </row>
    <row r="42" spans="2:57" ht="15.75">
      <c r="B42" s="184" t="s">
        <v>963</v>
      </c>
      <c r="C42" s="184" t="s">
        <v>642</v>
      </c>
      <c r="D42" s="191"/>
      <c r="N42" s="3" t="s">
        <v>964</v>
      </c>
      <c r="O42" s="3" t="s">
        <v>645</v>
      </c>
      <c r="P42"/>
      <c r="S42" s="88" t="s">
        <v>964</v>
      </c>
      <c r="T42" s="268" t="s">
        <v>645</v>
      </c>
      <c r="AA42" s="88" t="s">
        <v>965</v>
      </c>
      <c r="AB42" s="88" t="s">
        <v>642</v>
      </c>
      <c r="AC42" s="88" t="s">
        <v>643</v>
      </c>
      <c r="AE42" s="88" t="s">
        <v>966</v>
      </c>
      <c r="AF42" s="88" t="s">
        <v>645</v>
      </c>
      <c r="AG42" s="88" t="s">
        <v>643</v>
      </c>
      <c r="AU42" s="88" t="s">
        <v>967</v>
      </c>
      <c r="AV42" s="88" t="s">
        <v>645</v>
      </c>
      <c r="AW42" s="88" t="s">
        <v>643</v>
      </c>
      <c r="BC42" s="88" t="s">
        <v>968</v>
      </c>
      <c r="BD42" s="88" t="s">
        <v>642</v>
      </c>
      <c r="BE42" s="88" t="s">
        <v>643</v>
      </c>
    </row>
    <row r="43" spans="2:57" ht="15.75">
      <c r="B43" s="184" t="s">
        <v>969</v>
      </c>
      <c r="C43" s="184" t="s">
        <v>642</v>
      </c>
      <c r="D43" s="191"/>
      <c r="N43" s="3" t="s">
        <v>970</v>
      </c>
      <c r="O43" s="3" t="s">
        <v>645</v>
      </c>
      <c r="P43"/>
      <c r="S43" s="88" t="s">
        <v>970</v>
      </c>
      <c r="T43" s="268" t="s">
        <v>645</v>
      </c>
      <c r="AA43" s="88" t="s">
        <v>971</v>
      </c>
      <c r="AB43" s="88" t="s">
        <v>642</v>
      </c>
      <c r="AC43" s="88" t="s">
        <v>643</v>
      </c>
      <c r="AE43" s="88" t="s">
        <v>972</v>
      </c>
      <c r="AF43" s="88" t="s">
        <v>645</v>
      </c>
      <c r="AG43" s="88" t="s">
        <v>643</v>
      </c>
      <c r="AU43" s="88" t="s">
        <v>973</v>
      </c>
      <c r="AV43" s="88" t="s">
        <v>645</v>
      </c>
      <c r="AW43" s="88" t="s">
        <v>643</v>
      </c>
      <c r="BC43" s="88" t="s">
        <v>974</v>
      </c>
      <c r="BD43" s="88" t="s">
        <v>642</v>
      </c>
      <c r="BE43" s="88" t="s">
        <v>643</v>
      </c>
    </row>
    <row r="44" spans="2:57" ht="15.75">
      <c r="B44" s="184" t="s">
        <v>975</v>
      </c>
      <c r="C44" s="184" t="s">
        <v>642</v>
      </c>
      <c r="D44" s="191"/>
      <c r="N44" s="3" t="s">
        <v>976</v>
      </c>
      <c r="O44" s="3" t="s">
        <v>645</v>
      </c>
      <c r="P44"/>
      <c r="S44" s="88" t="s">
        <v>976</v>
      </c>
      <c r="T44" s="268" t="s">
        <v>645</v>
      </c>
      <c r="AA44" s="88" t="s">
        <v>977</v>
      </c>
      <c r="AB44" s="88" t="s">
        <v>642</v>
      </c>
      <c r="AC44" s="88" t="s">
        <v>643</v>
      </c>
      <c r="AE44" s="88" t="s">
        <v>978</v>
      </c>
      <c r="AF44" s="88" t="s">
        <v>645</v>
      </c>
      <c r="AG44" s="88" t="s">
        <v>643</v>
      </c>
      <c r="AU44" s="88" t="s">
        <v>979</v>
      </c>
      <c r="AV44" s="88" t="s">
        <v>645</v>
      </c>
      <c r="AW44" s="88" t="s">
        <v>643</v>
      </c>
      <c r="BC44" s="88" t="s">
        <v>980</v>
      </c>
      <c r="BD44" s="88" t="s">
        <v>642</v>
      </c>
      <c r="BE44" s="88" t="s">
        <v>643</v>
      </c>
    </row>
    <row r="45" spans="2:57" ht="15.75">
      <c r="B45" s="184" t="s">
        <v>981</v>
      </c>
      <c r="C45" s="184" t="s">
        <v>642</v>
      </c>
      <c r="D45" s="191"/>
      <c r="N45" s="3" t="s">
        <v>982</v>
      </c>
      <c r="O45" s="3" t="s">
        <v>645</v>
      </c>
      <c r="P45"/>
      <c r="S45" s="88" t="s">
        <v>982</v>
      </c>
      <c r="T45" s="268" t="s">
        <v>645</v>
      </c>
      <c r="AA45" s="88" t="s">
        <v>983</v>
      </c>
      <c r="AB45" s="88" t="s">
        <v>642</v>
      </c>
      <c r="AC45" s="88" t="s">
        <v>643</v>
      </c>
      <c r="AE45" s="88" t="s">
        <v>984</v>
      </c>
      <c r="AF45" s="88" t="s">
        <v>645</v>
      </c>
      <c r="AG45" s="88" t="s">
        <v>643</v>
      </c>
      <c r="AU45" s="88" t="s">
        <v>985</v>
      </c>
      <c r="AV45" s="88" t="s">
        <v>645</v>
      </c>
      <c r="AW45" s="88" t="s">
        <v>643</v>
      </c>
      <c r="BC45" s="88" t="s">
        <v>986</v>
      </c>
      <c r="BD45" s="88" t="s">
        <v>642</v>
      </c>
      <c r="BE45" s="88" t="s">
        <v>643</v>
      </c>
    </row>
    <row r="46" spans="2:57" ht="15.75">
      <c r="B46" s="184" t="s">
        <v>707</v>
      </c>
      <c r="C46" s="184" t="s">
        <v>645</v>
      </c>
      <c r="D46" s="191">
        <v>111850</v>
      </c>
      <c r="N46" s="3" t="s">
        <v>987</v>
      </c>
      <c r="O46" s="3" t="s">
        <v>645</v>
      </c>
      <c r="P46"/>
      <c r="S46" s="88" t="s">
        <v>987</v>
      </c>
      <c r="T46" s="268" t="s">
        <v>645</v>
      </c>
      <c r="AA46" s="88" t="s">
        <v>988</v>
      </c>
      <c r="AB46" s="88" t="s">
        <v>642</v>
      </c>
      <c r="AC46" s="88" t="s">
        <v>643</v>
      </c>
      <c r="AE46" s="88" t="s">
        <v>989</v>
      </c>
      <c r="AF46" s="88" t="s">
        <v>645</v>
      </c>
      <c r="AG46" s="88" t="s">
        <v>643</v>
      </c>
      <c r="AU46" s="88" t="s">
        <v>990</v>
      </c>
      <c r="AV46" s="88" t="s">
        <v>645</v>
      </c>
      <c r="AW46" s="88" t="s">
        <v>643</v>
      </c>
      <c r="BC46" s="88" t="s">
        <v>991</v>
      </c>
      <c r="BD46" s="88" t="s">
        <v>642</v>
      </c>
      <c r="BE46" s="88" t="s">
        <v>643</v>
      </c>
    </row>
    <row r="47" spans="2:57" ht="16.5">
      <c r="B47" s="184" t="s">
        <v>992</v>
      </c>
      <c r="C47" s="184" t="s">
        <v>642</v>
      </c>
      <c r="D47" s="191" t="s">
        <v>993</v>
      </c>
      <c r="N47" s="3" t="s">
        <v>994</v>
      </c>
      <c r="O47" s="3" t="s">
        <v>645</v>
      </c>
      <c r="P47"/>
      <c r="S47" s="88" t="s">
        <v>994</v>
      </c>
      <c r="T47" s="268" t="s">
        <v>645</v>
      </c>
      <c r="AA47" s="88" t="s">
        <v>995</v>
      </c>
      <c r="AB47" s="88" t="s">
        <v>642</v>
      </c>
      <c r="AC47" s="88" t="s">
        <v>643</v>
      </c>
      <c r="AE47" s="88" t="s">
        <v>996</v>
      </c>
      <c r="AF47" s="88" t="s">
        <v>645</v>
      </c>
      <c r="AG47" s="88" t="s">
        <v>643</v>
      </c>
      <c r="AU47" s="88" t="s">
        <v>997</v>
      </c>
      <c r="AV47" s="88" t="s">
        <v>645</v>
      </c>
      <c r="AW47" s="88" t="s">
        <v>643</v>
      </c>
      <c r="BC47" s="88" t="s">
        <v>998</v>
      </c>
      <c r="BD47" s="88" t="s">
        <v>642</v>
      </c>
      <c r="BE47" s="88" t="s">
        <v>643</v>
      </c>
    </row>
    <row r="48" spans="2:57" ht="15.75">
      <c r="B48" s="184" t="s">
        <v>807</v>
      </c>
      <c r="C48" s="184" t="s">
        <v>645</v>
      </c>
      <c r="D48" s="191">
        <v>0</v>
      </c>
      <c r="N48" s="3" t="s">
        <v>999</v>
      </c>
      <c r="O48" s="3" t="s">
        <v>694</v>
      </c>
      <c r="P48"/>
      <c r="S48" s="88" t="s">
        <v>999</v>
      </c>
      <c r="T48" s="268" t="s">
        <v>694</v>
      </c>
      <c r="AA48" s="88" t="s">
        <v>1000</v>
      </c>
      <c r="AB48" s="88" t="s">
        <v>642</v>
      </c>
      <c r="AC48" s="88" t="s">
        <v>643</v>
      </c>
      <c r="AE48" s="88" t="s">
        <v>1001</v>
      </c>
      <c r="AF48" s="88" t="s">
        <v>645</v>
      </c>
      <c r="AG48" s="88" t="s">
        <v>643</v>
      </c>
      <c r="AU48" s="88" t="s">
        <v>1002</v>
      </c>
      <c r="AV48" s="88" t="s">
        <v>645</v>
      </c>
      <c r="AW48" s="88" t="s">
        <v>643</v>
      </c>
      <c r="BC48" s="88" t="s">
        <v>1003</v>
      </c>
      <c r="BD48" s="88" t="s">
        <v>642</v>
      </c>
      <c r="BE48" s="88" t="s">
        <v>643</v>
      </c>
    </row>
    <row r="49" spans="2:57" ht="15.75">
      <c r="B49" s="184" t="s">
        <v>1004</v>
      </c>
      <c r="C49" s="184" t="s">
        <v>642</v>
      </c>
      <c r="D49" s="191"/>
      <c r="N49" s="3" t="s">
        <v>1005</v>
      </c>
      <c r="O49" s="3" t="s">
        <v>729</v>
      </c>
      <c r="P49"/>
      <c r="S49" s="88" t="s">
        <v>1005</v>
      </c>
      <c r="T49" s="268" t="s">
        <v>729</v>
      </c>
      <c r="AA49" s="88" t="s">
        <v>1006</v>
      </c>
      <c r="AB49" s="88" t="s">
        <v>642</v>
      </c>
      <c r="AC49" s="88" t="s">
        <v>643</v>
      </c>
      <c r="AE49" s="88" t="s">
        <v>1007</v>
      </c>
      <c r="AF49" s="88" t="s">
        <v>645</v>
      </c>
      <c r="AG49" s="88" t="s">
        <v>643</v>
      </c>
      <c r="AU49" s="88" t="s">
        <v>1008</v>
      </c>
      <c r="AV49" s="88" t="s">
        <v>645</v>
      </c>
      <c r="AW49" s="88" t="s">
        <v>643</v>
      </c>
      <c r="BC49" s="88" t="s">
        <v>1009</v>
      </c>
      <c r="BD49" s="88" t="s">
        <v>642</v>
      </c>
      <c r="BE49" s="88" t="s">
        <v>643</v>
      </c>
    </row>
    <row r="50" spans="2:57" ht="15.75">
      <c r="B50" s="184" t="s">
        <v>1010</v>
      </c>
      <c r="C50" s="184" t="s">
        <v>645</v>
      </c>
      <c r="D50" s="191">
        <v>0</v>
      </c>
      <c r="N50" s="3" t="s">
        <v>1011</v>
      </c>
      <c r="O50" s="3" t="s">
        <v>729</v>
      </c>
      <c r="P50"/>
      <c r="S50" s="88" t="s">
        <v>1011</v>
      </c>
      <c r="T50" s="268" t="s">
        <v>729</v>
      </c>
      <c r="AA50" s="88" t="s">
        <v>1012</v>
      </c>
      <c r="AB50" s="88" t="s">
        <v>642</v>
      </c>
      <c r="AC50" s="88" t="s">
        <v>643</v>
      </c>
      <c r="AE50" s="88" t="s">
        <v>1013</v>
      </c>
      <c r="AF50" s="88" t="s">
        <v>645</v>
      </c>
      <c r="AG50" s="88" t="s">
        <v>643</v>
      </c>
      <c r="AU50" s="88" t="s">
        <v>1014</v>
      </c>
      <c r="AV50" s="88" t="s">
        <v>645</v>
      </c>
      <c r="AW50" s="88" t="s">
        <v>643</v>
      </c>
      <c r="BC50" s="88" t="s">
        <v>1015</v>
      </c>
      <c r="BD50" s="88" t="s">
        <v>642</v>
      </c>
      <c r="BE50" s="88" t="s">
        <v>643</v>
      </c>
    </row>
    <row r="51" spans="2:57" ht="29.25" customHeight="1">
      <c r="B51" s="184" t="s">
        <v>1016</v>
      </c>
      <c r="C51" s="184" t="s">
        <v>642</v>
      </c>
      <c r="D51" s="191" t="s">
        <v>1017</v>
      </c>
      <c r="N51" s="3" t="s">
        <v>1018</v>
      </c>
      <c r="O51" s="3" t="s">
        <v>729</v>
      </c>
      <c r="P51"/>
      <c r="S51" s="88" t="s">
        <v>1018</v>
      </c>
      <c r="T51" s="268" t="s">
        <v>729</v>
      </c>
      <c r="AA51" s="88" t="s">
        <v>1019</v>
      </c>
      <c r="AB51" s="88" t="s">
        <v>642</v>
      </c>
      <c r="AC51" s="88" t="s">
        <v>643</v>
      </c>
      <c r="AE51" s="88" t="s">
        <v>1020</v>
      </c>
      <c r="AF51" s="88" t="s">
        <v>645</v>
      </c>
      <c r="AG51" s="88" t="s">
        <v>643</v>
      </c>
      <c r="AU51" s="88" t="s">
        <v>1021</v>
      </c>
      <c r="AV51" s="88" t="s">
        <v>645</v>
      </c>
      <c r="AW51" s="88" t="s">
        <v>643</v>
      </c>
      <c r="BC51" s="88" t="s">
        <v>1022</v>
      </c>
      <c r="BD51" s="88" t="s">
        <v>642</v>
      </c>
      <c r="BE51" s="88" t="s">
        <v>643</v>
      </c>
    </row>
    <row r="52" spans="2:57" ht="15.75">
      <c r="B52" s="184" t="s">
        <v>1023</v>
      </c>
      <c r="C52" s="184" t="s">
        <v>645</v>
      </c>
      <c r="D52" s="191">
        <v>0</v>
      </c>
      <c r="N52" s="3" t="s">
        <v>1024</v>
      </c>
      <c r="O52" s="3" t="s">
        <v>729</v>
      </c>
      <c r="P52"/>
      <c r="S52" s="88" t="s">
        <v>1024</v>
      </c>
      <c r="T52" s="268" t="s">
        <v>729</v>
      </c>
      <c r="AA52" s="88" t="s">
        <v>1025</v>
      </c>
      <c r="AB52" s="88" t="s">
        <v>642</v>
      </c>
      <c r="AC52" s="88" t="s">
        <v>643</v>
      </c>
      <c r="AE52" s="88" t="s">
        <v>897</v>
      </c>
      <c r="AF52" s="88" t="s">
        <v>645</v>
      </c>
      <c r="AG52" s="88" t="s">
        <v>643</v>
      </c>
      <c r="AU52" s="88" t="s">
        <v>1026</v>
      </c>
      <c r="AV52" s="88" t="s">
        <v>645</v>
      </c>
      <c r="AW52" s="88" t="s">
        <v>643</v>
      </c>
      <c r="BC52" s="88" t="s">
        <v>1027</v>
      </c>
      <c r="BD52" s="88" t="s">
        <v>642</v>
      </c>
      <c r="BE52" s="88" t="s">
        <v>643</v>
      </c>
    </row>
    <row r="53" spans="2:57" ht="15.75">
      <c r="B53" s="184" t="s">
        <v>1028</v>
      </c>
      <c r="C53" s="184" t="s">
        <v>645</v>
      </c>
      <c r="D53" s="191">
        <v>0</v>
      </c>
      <c r="N53" s="3" t="s">
        <v>1029</v>
      </c>
      <c r="O53" s="3" t="s">
        <v>729</v>
      </c>
      <c r="P53"/>
      <c r="S53" s="88" t="s">
        <v>1029</v>
      </c>
      <c r="T53" s="268" t="s">
        <v>729</v>
      </c>
      <c r="AA53" s="88" t="s">
        <v>1030</v>
      </c>
      <c r="AB53" s="88" t="s">
        <v>642</v>
      </c>
      <c r="AC53" s="88" t="s">
        <v>643</v>
      </c>
      <c r="AE53" s="88" t="s">
        <v>1031</v>
      </c>
      <c r="AF53" s="88" t="s">
        <v>645</v>
      </c>
      <c r="AG53" s="88" t="s">
        <v>643</v>
      </c>
      <c r="AU53" s="88" t="s">
        <v>1032</v>
      </c>
      <c r="AV53" s="88" t="s">
        <v>645</v>
      </c>
      <c r="AW53" s="88" t="s">
        <v>643</v>
      </c>
      <c r="BC53" s="88" t="s">
        <v>1033</v>
      </c>
      <c r="BD53" s="88" t="s">
        <v>642</v>
      </c>
      <c r="BE53" s="88" t="s">
        <v>643</v>
      </c>
    </row>
    <row r="54" spans="2:57" ht="15.75">
      <c r="B54" s="184" t="s">
        <v>1034</v>
      </c>
      <c r="C54" s="184" t="s">
        <v>645</v>
      </c>
      <c r="D54" s="191">
        <v>0</v>
      </c>
      <c r="N54" s="3" t="s">
        <v>1035</v>
      </c>
      <c r="O54" s="3" t="s">
        <v>729</v>
      </c>
      <c r="P54"/>
      <c r="S54" s="88" t="s">
        <v>1035</v>
      </c>
      <c r="T54" s="268" t="s">
        <v>729</v>
      </c>
      <c r="AA54" s="88" t="s">
        <v>1036</v>
      </c>
      <c r="AB54" s="88" t="s">
        <v>642</v>
      </c>
      <c r="AC54" s="88" t="s">
        <v>643</v>
      </c>
      <c r="AE54" s="88" t="s">
        <v>1037</v>
      </c>
      <c r="AF54" s="88" t="s">
        <v>645</v>
      </c>
      <c r="AG54" s="88" t="s">
        <v>643</v>
      </c>
      <c r="AU54" s="88" t="s">
        <v>1038</v>
      </c>
      <c r="AV54" s="88" t="s">
        <v>645</v>
      </c>
      <c r="AW54" s="88" t="s">
        <v>643</v>
      </c>
      <c r="BC54" s="88" t="s">
        <v>1039</v>
      </c>
      <c r="BD54" s="88" t="s">
        <v>642</v>
      </c>
      <c r="BE54" s="88" t="s">
        <v>643</v>
      </c>
    </row>
    <row r="55" spans="2:57" ht="15.75">
      <c r="B55" s="184" t="s">
        <v>1040</v>
      </c>
      <c r="C55" s="184" t="s">
        <v>645</v>
      </c>
      <c r="D55" s="191">
        <v>0</v>
      </c>
      <c r="N55" s="3" t="s">
        <v>1041</v>
      </c>
      <c r="O55" s="3" t="s">
        <v>729</v>
      </c>
      <c r="P55"/>
      <c r="S55" s="88" t="s">
        <v>1041</v>
      </c>
      <c r="T55" s="268" t="s">
        <v>729</v>
      </c>
      <c r="AA55" s="88" t="s">
        <v>1042</v>
      </c>
      <c r="AB55" s="88" t="s">
        <v>642</v>
      </c>
      <c r="AC55" s="88" t="s">
        <v>643</v>
      </c>
      <c r="AE55" s="88" t="s">
        <v>1043</v>
      </c>
      <c r="AF55" s="88" t="s">
        <v>645</v>
      </c>
      <c r="AG55" s="88" t="s">
        <v>643</v>
      </c>
      <c r="AU55" s="88" t="s">
        <v>1044</v>
      </c>
      <c r="AV55" s="88" t="s">
        <v>645</v>
      </c>
      <c r="AW55" s="88" t="s">
        <v>643</v>
      </c>
      <c r="BC55" s="88" t="s">
        <v>1045</v>
      </c>
      <c r="BD55" s="88" t="s">
        <v>642</v>
      </c>
      <c r="BE55" s="88" t="s">
        <v>643</v>
      </c>
    </row>
    <row r="56" spans="2:57" ht="15.75">
      <c r="B56" s="184" t="s">
        <v>1046</v>
      </c>
      <c r="C56" s="184" t="s">
        <v>645</v>
      </c>
      <c r="D56" s="191">
        <v>1160924</v>
      </c>
      <c r="N56" s="3" t="s">
        <v>1047</v>
      </c>
      <c r="O56" s="3" t="s">
        <v>729</v>
      </c>
      <c r="P56"/>
      <c r="S56" s="88" t="s">
        <v>1047</v>
      </c>
      <c r="T56" s="268" t="s">
        <v>729</v>
      </c>
      <c r="AA56" s="88" t="s">
        <v>1048</v>
      </c>
      <c r="AB56" s="88" t="s">
        <v>642</v>
      </c>
      <c r="AC56" s="88" t="s">
        <v>643</v>
      </c>
      <c r="AE56" s="88" t="s">
        <v>1049</v>
      </c>
      <c r="AF56" s="88" t="s">
        <v>645</v>
      </c>
      <c r="AG56" s="88" t="s">
        <v>643</v>
      </c>
      <c r="AU56" s="88" t="s">
        <v>1050</v>
      </c>
      <c r="AV56" s="88" t="s">
        <v>645</v>
      </c>
      <c r="AW56" s="88" t="s">
        <v>643</v>
      </c>
      <c r="BC56" s="88" t="s">
        <v>1051</v>
      </c>
      <c r="BD56" s="88" t="s">
        <v>642</v>
      </c>
      <c r="BE56" s="88" t="s">
        <v>643</v>
      </c>
    </row>
    <row r="57" spans="2:57" ht="16.5">
      <c r="B57" s="184" t="s">
        <v>1052</v>
      </c>
      <c r="C57" s="184" t="s">
        <v>642</v>
      </c>
      <c r="D57" s="191" t="s">
        <v>993</v>
      </c>
      <c r="N57" s="3" t="s">
        <v>1053</v>
      </c>
      <c r="O57" s="3" t="s">
        <v>729</v>
      </c>
      <c r="P57"/>
      <c r="S57" s="88" t="s">
        <v>1053</v>
      </c>
      <c r="T57" s="268" t="s">
        <v>729</v>
      </c>
      <c r="AA57" s="88" t="s">
        <v>1054</v>
      </c>
      <c r="AB57" s="88" t="s">
        <v>642</v>
      </c>
      <c r="AC57" s="88" t="s">
        <v>643</v>
      </c>
      <c r="AE57" s="88" t="s">
        <v>1055</v>
      </c>
      <c r="AF57" s="88" t="s">
        <v>645</v>
      </c>
      <c r="AG57" s="88" t="s">
        <v>643</v>
      </c>
      <c r="AU57" s="88" t="s">
        <v>1056</v>
      </c>
      <c r="AV57" s="88" t="s">
        <v>645</v>
      </c>
      <c r="AW57" s="88" t="s">
        <v>643</v>
      </c>
      <c r="BC57" s="88" t="s">
        <v>1057</v>
      </c>
      <c r="BD57" s="88" t="s">
        <v>642</v>
      </c>
      <c r="BE57" s="88" t="s">
        <v>643</v>
      </c>
    </row>
    <row r="58" spans="2:57" ht="15.75">
      <c r="B58" s="184" t="s">
        <v>1058</v>
      </c>
      <c r="C58" s="184" t="s">
        <v>645</v>
      </c>
      <c r="D58" s="191">
        <v>53783</v>
      </c>
      <c r="N58" s="3" t="s">
        <v>1059</v>
      </c>
      <c r="O58" s="3" t="s">
        <v>729</v>
      </c>
      <c r="P58"/>
      <c r="S58" s="88" t="s">
        <v>1059</v>
      </c>
      <c r="T58" s="268" t="s">
        <v>729</v>
      </c>
      <c r="AA58" s="88" t="s">
        <v>1060</v>
      </c>
      <c r="AB58" s="88" t="s">
        <v>642</v>
      </c>
      <c r="AC58" s="88" t="s">
        <v>643</v>
      </c>
      <c r="AE58" s="88" t="s">
        <v>1061</v>
      </c>
      <c r="AF58" s="88" t="s">
        <v>645</v>
      </c>
      <c r="AG58" s="88" t="s">
        <v>643</v>
      </c>
      <c r="AU58" s="88" t="s">
        <v>1062</v>
      </c>
      <c r="AV58" s="88" t="s">
        <v>645</v>
      </c>
      <c r="AW58" s="88" t="s">
        <v>643</v>
      </c>
      <c r="BC58" s="88" t="s">
        <v>1063</v>
      </c>
      <c r="BD58" s="88" t="s">
        <v>642</v>
      </c>
      <c r="BE58" s="88" t="s">
        <v>643</v>
      </c>
    </row>
    <row r="59" spans="2:57" ht="16.5">
      <c r="B59" s="184" t="s">
        <v>1064</v>
      </c>
      <c r="C59" s="184" t="s">
        <v>642</v>
      </c>
      <c r="D59" s="191" t="s">
        <v>708</v>
      </c>
      <c r="N59" s="3" t="s">
        <v>1065</v>
      </c>
      <c r="O59" s="3" t="s">
        <v>729</v>
      </c>
      <c r="P59"/>
      <c r="S59" s="88" t="s">
        <v>1065</v>
      </c>
      <c r="T59" s="268" t="s">
        <v>729</v>
      </c>
      <c r="AA59" s="88" t="s">
        <v>1066</v>
      </c>
      <c r="AB59" s="88" t="s">
        <v>642</v>
      </c>
      <c r="AC59" s="88" t="s">
        <v>643</v>
      </c>
      <c r="AE59" s="88" t="s">
        <v>1067</v>
      </c>
      <c r="AF59" s="88" t="s">
        <v>645</v>
      </c>
      <c r="AG59" s="88" t="s">
        <v>643</v>
      </c>
      <c r="AU59" s="88" t="s">
        <v>1068</v>
      </c>
      <c r="AV59" s="88" t="s">
        <v>645</v>
      </c>
      <c r="AW59" s="88" t="s">
        <v>643</v>
      </c>
      <c r="BC59" s="88" t="s">
        <v>1069</v>
      </c>
      <c r="BD59" s="88" t="s">
        <v>642</v>
      </c>
      <c r="BE59" s="88" t="s">
        <v>643</v>
      </c>
    </row>
    <row r="60" spans="2:57" ht="15.75">
      <c r="B60" s="184" t="s">
        <v>1070</v>
      </c>
      <c r="C60" s="184" t="s">
        <v>645</v>
      </c>
      <c r="D60" s="191">
        <v>0</v>
      </c>
      <c r="N60" s="3" t="s">
        <v>1071</v>
      </c>
      <c r="O60" s="3" t="s">
        <v>729</v>
      </c>
      <c r="P60"/>
      <c r="S60" s="88" t="s">
        <v>1071</v>
      </c>
      <c r="T60" s="268" t="s">
        <v>729</v>
      </c>
      <c r="AA60" s="88" t="s">
        <v>1072</v>
      </c>
      <c r="AB60" s="88" t="s">
        <v>642</v>
      </c>
      <c r="AC60" s="88" t="s">
        <v>643</v>
      </c>
      <c r="AE60" s="88" t="s">
        <v>1073</v>
      </c>
      <c r="AF60" s="88" t="s">
        <v>645</v>
      </c>
      <c r="AG60" s="88" t="s">
        <v>643</v>
      </c>
      <c r="AU60" s="88" t="s">
        <v>1074</v>
      </c>
      <c r="AV60" s="88" t="s">
        <v>645</v>
      </c>
      <c r="AW60" s="88" t="s">
        <v>643</v>
      </c>
      <c r="BC60" s="88" t="s">
        <v>1075</v>
      </c>
      <c r="BD60" s="88" t="s">
        <v>642</v>
      </c>
      <c r="BE60" s="88" t="s">
        <v>643</v>
      </c>
    </row>
    <row r="61" spans="2:57" ht="16.5">
      <c r="B61" s="184" t="s">
        <v>1076</v>
      </c>
      <c r="C61" s="184" t="s">
        <v>642</v>
      </c>
      <c r="D61" s="191" t="s">
        <v>708</v>
      </c>
      <c r="N61" s="3" t="s">
        <v>1077</v>
      </c>
      <c r="O61" s="3" t="s">
        <v>729</v>
      </c>
      <c r="P61"/>
      <c r="S61" s="88" t="s">
        <v>1077</v>
      </c>
      <c r="T61" s="268" t="s">
        <v>729</v>
      </c>
      <c r="AA61" s="88" t="s">
        <v>1078</v>
      </c>
      <c r="AB61" s="88" t="s">
        <v>642</v>
      </c>
      <c r="AC61" s="88" t="s">
        <v>643</v>
      </c>
      <c r="AE61" s="88" t="s">
        <v>947</v>
      </c>
      <c r="AF61" s="88" t="s">
        <v>645</v>
      </c>
      <c r="AG61" s="88" t="s">
        <v>643</v>
      </c>
      <c r="AU61" s="88" t="s">
        <v>1079</v>
      </c>
      <c r="AV61" s="88" t="s">
        <v>645</v>
      </c>
      <c r="AW61" s="88" t="s">
        <v>643</v>
      </c>
      <c r="BC61" s="88" t="s">
        <v>1080</v>
      </c>
      <c r="BD61" s="88" t="s">
        <v>642</v>
      </c>
      <c r="BE61" s="88" t="s">
        <v>643</v>
      </c>
    </row>
    <row r="62" spans="2:57" ht="16.5">
      <c r="B62" s="184" t="s">
        <v>1081</v>
      </c>
      <c r="C62" s="184" t="s">
        <v>642</v>
      </c>
      <c r="D62" s="191" t="s">
        <v>1082</v>
      </c>
      <c r="N62" s="3" t="s">
        <v>1083</v>
      </c>
      <c r="O62" s="3" t="s">
        <v>729</v>
      </c>
      <c r="P62"/>
      <c r="S62" s="88" t="s">
        <v>1083</v>
      </c>
      <c r="T62" s="268" t="s">
        <v>729</v>
      </c>
      <c r="AA62" s="88" t="s">
        <v>1084</v>
      </c>
      <c r="AB62" s="88" t="s">
        <v>642</v>
      </c>
      <c r="AC62" s="88" t="s">
        <v>643</v>
      </c>
      <c r="AE62" s="88" t="s">
        <v>954</v>
      </c>
      <c r="AF62" s="88" t="s">
        <v>645</v>
      </c>
      <c r="AG62" s="88" t="s">
        <v>643</v>
      </c>
      <c r="AU62" s="88" t="s">
        <v>1085</v>
      </c>
      <c r="AV62" s="88" t="s">
        <v>645</v>
      </c>
      <c r="AW62" s="88" t="s">
        <v>643</v>
      </c>
      <c r="BC62" s="88" t="s">
        <v>1086</v>
      </c>
      <c r="BD62" s="88" t="s">
        <v>642</v>
      </c>
      <c r="BE62" s="88" t="s">
        <v>643</v>
      </c>
    </row>
    <row r="63" spans="2:57" ht="15.75">
      <c r="B63" s="184" t="s">
        <v>1087</v>
      </c>
      <c r="C63" s="184" t="s">
        <v>642</v>
      </c>
      <c r="D63" s="191">
        <v>1</v>
      </c>
      <c r="N63" s="3" t="s">
        <v>1088</v>
      </c>
      <c r="O63" s="3" t="s">
        <v>729</v>
      </c>
      <c r="P63"/>
      <c r="S63" s="88" t="s">
        <v>1088</v>
      </c>
      <c r="T63" s="268" t="s">
        <v>729</v>
      </c>
      <c r="AA63" s="88" t="s">
        <v>1089</v>
      </c>
      <c r="AB63" s="88" t="s">
        <v>642</v>
      </c>
      <c r="AC63" s="88" t="s">
        <v>643</v>
      </c>
      <c r="AE63" s="88" t="s">
        <v>1090</v>
      </c>
      <c r="AF63" s="88" t="s">
        <v>645</v>
      </c>
      <c r="AG63" s="88" t="s">
        <v>643</v>
      </c>
      <c r="AU63" s="88" t="s">
        <v>1091</v>
      </c>
      <c r="AV63" s="88" t="s">
        <v>645</v>
      </c>
      <c r="AW63" s="88" t="s">
        <v>643</v>
      </c>
      <c r="BC63" s="88" t="s">
        <v>1092</v>
      </c>
      <c r="BD63" s="88" t="s">
        <v>642</v>
      </c>
      <c r="BE63" s="88" t="s">
        <v>643</v>
      </c>
    </row>
    <row r="64" spans="2:57" ht="16.5">
      <c r="B64" s="184" t="s">
        <v>1093</v>
      </c>
      <c r="C64" s="184" t="s">
        <v>642</v>
      </c>
      <c r="D64" s="191" t="s">
        <v>708</v>
      </c>
      <c r="N64" s="3" t="s">
        <v>1094</v>
      </c>
      <c r="O64" s="3" t="s">
        <v>729</v>
      </c>
      <c r="P64"/>
      <c r="S64" s="88" t="s">
        <v>1094</v>
      </c>
      <c r="T64" s="268" t="s">
        <v>729</v>
      </c>
      <c r="AA64" s="88" t="s">
        <v>1095</v>
      </c>
      <c r="AB64" s="88" t="s">
        <v>642</v>
      </c>
      <c r="AC64" s="88" t="s">
        <v>643</v>
      </c>
      <c r="AE64" s="88" t="s">
        <v>1096</v>
      </c>
      <c r="AF64" s="88" t="s">
        <v>645</v>
      </c>
      <c r="AG64" s="88" t="s">
        <v>643</v>
      </c>
      <c r="AU64" s="88" t="s">
        <v>1097</v>
      </c>
      <c r="AV64" s="88" t="s">
        <v>645</v>
      </c>
      <c r="AW64" s="88" t="s">
        <v>643</v>
      </c>
      <c r="BC64" s="88" t="s">
        <v>1098</v>
      </c>
      <c r="BD64" s="88" t="s">
        <v>642</v>
      </c>
      <c r="BE64" s="88" t="s">
        <v>643</v>
      </c>
    </row>
    <row r="65" spans="2:57" ht="15.75">
      <c r="B65" s="184" t="s">
        <v>1099</v>
      </c>
      <c r="C65" s="184" t="s">
        <v>645</v>
      </c>
      <c r="D65" s="191">
        <v>0</v>
      </c>
      <c r="N65" s="3" t="s">
        <v>1100</v>
      </c>
      <c r="O65" s="3" t="s">
        <v>729</v>
      </c>
      <c r="P65"/>
      <c r="S65" s="88" t="s">
        <v>1100</v>
      </c>
      <c r="T65" s="268" t="s">
        <v>729</v>
      </c>
      <c r="AA65" s="88" t="s">
        <v>1101</v>
      </c>
      <c r="AB65" s="88" t="s">
        <v>642</v>
      </c>
      <c r="AC65" s="88" t="s">
        <v>643</v>
      </c>
      <c r="AE65" s="88" t="s">
        <v>1102</v>
      </c>
      <c r="AF65" s="88" t="s">
        <v>645</v>
      </c>
      <c r="AG65" s="88" t="s">
        <v>643</v>
      </c>
      <c r="AU65" s="88" t="s">
        <v>1103</v>
      </c>
      <c r="AV65" s="88" t="s">
        <v>645</v>
      </c>
      <c r="AW65" s="88" t="s">
        <v>643</v>
      </c>
      <c r="BC65" s="88" t="s">
        <v>1104</v>
      </c>
      <c r="BD65" s="88" t="s">
        <v>642</v>
      </c>
      <c r="BE65" s="88" t="s">
        <v>643</v>
      </c>
    </row>
    <row r="66" spans="2:57" ht="15.75">
      <c r="B66" s="184" t="s">
        <v>1105</v>
      </c>
      <c r="C66" s="184" t="s">
        <v>645</v>
      </c>
      <c r="D66" s="191">
        <v>0</v>
      </c>
      <c r="N66" s="3" t="s">
        <v>1106</v>
      </c>
      <c r="O66" s="3" t="s">
        <v>729</v>
      </c>
      <c r="P66"/>
      <c r="S66" s="88" t="s">
        <v>1106</v>
      </c>
      <c r="T66" s="268" t="s">
        <v>729</v>
      </c>
      <c r="AA66" s="88" t="s">
        <v>1107</v>
      </c>
      <c r="AB66" s="88" t="s">
        <v>642</v>
      </c>
      <c r="AC66" s="88" t="s">
        <v>643</v>
      </c>
      <c r="AE66" s="88" t="s">
        <v>1108</v>
      </c>
      <c r="AF66" s="88" t="s">
        <v>645</v>
      </c>
      <c r="AG66" s="88" t="s">
        <v>643</v>
      </c>
      <c r="AU66" s="88" t="s">
        <v>1109</v>
      </c>
      <c r="AV66" s="88" t="s">
        <v>645</v>
      </c>
      <c r="AW66" s="88" t="s">
        <v>643</v>
      </c>
      <c r="BC66" s="88" t="s">
        <v>1110</v>
      </c>
      <c r="BD66" s="88" t="s">
        <v>642</v>
      </c>
      <c r="BE66" s="88" t="s">
        <v>643</v>
      </c>
    </row>
    <row r="67" spans="2:57" ht="16.5">
      <c r="B67" s="184" t="s">
        <v>1111</v>
      </c>
      <c r="C67" s="184" t="s">
        <v>642</v>
      </c>
      <c r="D67" s="191" t="s">
        <v>680</v>
      </c>
      <c r="N67" s="3" t="s">
        <v>1112</v>
      </c>
      <c r="O67" s="3" t="s">
        <v>729</v>
      </c>
      <c r="P67"/>
      <c r="S67" s="88" t="s">
        <v>1112</v>
      </c>
      <c r="T67" s="268" t="s">
        <v>729</v>
      </c>
      <c r="AA67" s="88" t="s">
        <v>1113</v>
      </c>
      <c r="AB67" s="88" t="s">
        <v>642</v>
      </c>
      <c r="AC67" s="88" t="s">
        <v>643</v>
      </c>
      <c r="AE67" s="88" t="s">
        <v>1114</v>
      </c>
      <c r="AF67" s="88" t="s">
        <v>645</v>
      </c>
      <c r="AG67" s="88" t="s">
        <v>643</v>
      </c>
      <c r="AU67" s="88" t="s">
        <v>1115</v>
      </c>
      <c r="AV67" s="88" t="s">
        <v>645</v>
      </c>
      <c r="AW67" s="88" t="s">
        <v>643</v>
      </c>
      <c r="BC67" s="88" t="s">
        <v>1116</v>
      </c>
      <c r="BD67" s="88" t="s">
        <v>642</v>
      </c>
      <c r="BE67" s="88" t="s">
        <v>643</v>
      </c>
    </row>
    <row r="68" spans="2:57" ht="15.75">
      <c r="B68" s="184" t="s">
        <v>1117</v>
      </c>
      <c r="C68" s="184" t="s">
        <v>645</v>
      </c>
      <c r="D68" s="191">
        <v>1120429</v>
      </c>
      <c r="N68" s="3" t="s">
        <v>1118</v>
      </c>
      <c r="O68" s="3" t="s">
        <v>729</v>
      </c>
      <c r="P68"/>
      <c r="S68" s="88" t="s">
        <v>1118</v>
      </c>
      <c r="T68" s="268" t="s">
        <v>729</v>
      </c>
      <c r="AA68" s="88" t="s">
        <v>1119</v>
      </c>
      <c r="AB68" s="88" t="s">
        <v>642</v>
      </c>
      <c r="AC68" s="88" t="s">
        <v>643</v>
      </c>
      <c r="AE68" s="88" t="s">
        <v>1120</v>
      </c>
      <c r="AF68" s="88" t="s">
        <v>645</v>
      </c>
      <c r="AG68" s="88" t="s">
        <v>643</v>
      </c>
      <c r="AU68" s="88" t="s">
        <v>1121</v>
      </c>
      <c r="AV68" s="88" t="s">
        <v>645</v>
      </c>
      <c r="AW68" s="88" t="s">
        <v>643</v>
      </c>
      <c r="BC68" s="88" t="s">
        <v>1122</v>
      </c>
      <c r="BD68" s="88" t="s">
        <v>642</v>
      </c>
      <c r="BE68" s="88" t="s">
        <v>643</v>
      </c>
    </row>
    <row r="69" spans="2:57" ht="15.75">
      <c r="B69" s="184" t="s">
        <v>1123</v>
      </c>
      <c r="C69" s="184" t="s">
        <v>642</v>
      </c>
      <c r="D69" s="191">
        <v>1914</v>
      </c>
      <c r="N69" s="3" t="s">
        <v>1124</v>
      </c>
      <c r="O69" s="3" t="s">
        <v>729</v>
      </c>
      <c r="P69"/>
      <c r="S69" s="88" t="s">
        <v>1124</v>
      </c>
      <c r="T69" s="268" t="s">
        <v>729</v>
      </c>
      <c r="AA69" s="88" t="s">
        <v>1125</v>
      </c>
      <c r="AB69" s="88" t="s">
        <v>642</v>
      </c>
      <c r="AC69" s="88" t="s">
        <v>643</v>
      </c>
      <c r="AE69" s="88" t="s">
        <v>995</v>
      </c>
      <c r="AF69" s="88" t="s">
        <v>645</v>
      </c>
      <c r="AG69" s="88" t="s">
        <v>643</v>
      </c>
      <c r="AU69" s="88" t="s">
        <v>1126</v>
      </c>
      <c r="AV69" s="88" t="s">
        <v>645</v>
      </c>
      <c r="AW69" s="88" t="s">
        <v>643</v>
      </c>
      <c r="BC69" s="88" t="s">
        <v>1127</v>
      </c>
      <c r="BD69" s="88" t="s">
        <v>642</v>
      </c>
      <c r="BE69" s="88" t="s">
        <v>643</v>
      </c>
    </row>
    <row r="70" spans="2:57" ht="15.75">
      <c r="B70" s="184" t="s">
        <v>1128</v>
      </c>
      <c r="C70" s="184" t="s">
        <v>645</v>
      </c>
      <c r="D70" s="191">
        <v>5</v>
      </c>
      <c r="N70" s="3" t="s">
        <v>1129</v>
      </c>
      <c r="O70" s="3" t="s">
        <v>729</v>
      </c>
      <c r="P70"/>
      <c r="S70" s="88" t="s">
        <v>1129</v>
      </c>
      <c r="T70" s="268" t="s">
        <v>729</v>
      </c>
      <c r="AA70" s="88" t="s">
        <v>1130</v>
      </c>
      <c r="AB70" s="88" t="s">
        <v>642</v>
      </c>
      <c r="AC70" s="88" t="s">
        <v>643</v>
      </c>
      <c r="AE70" s="88" t="s">
        <v>1131</v>
      </c>
      <c r="AF70" s="88" t="s">
        <v>645</v>
      </c>
      <c r="AG70" s="88" t="s">
        <v>643</v>
      </c>
      <c r="AU70" s="88" t="s">
        <v>1132</v>
      </c>
      <c r="AV70" s="88" t="s">
        <v>645</v>
      </c>
      <c r="AW70" s="88" t="s">
        <v>643</v>
      </c>
      <c r="BC70" s="88" t="s">
        <v>1133</v>
      </c>
      <c r="BD70" s="88" t="s">
        <v>642</v>
      </c>
      <c r="BE70" s="88" t="s">
        <v>643</v>
      </c>
    </row>
    <row r="71" spans="2:57" ht="15.75">
      <c r="B71" s="184" t="s">
        <v>1134</v>
      </c>
      <c r="C71" s="184" t="s">
        <v>645</v>
      </c>
      <c r="D71" s="191">
        <v>0</v>
      </c>
      <c r="N71" s="3" t="s">
        <v>1135</v>
      </c>
      <c r="O71" s="3" t="s">
        <v>729</v>
      </c>
      <c r="P71"/>
      <c r="S71" s="88" t="s">
        <v>1135</v>
      </c>
      <c r="T71" s="268" t="s">
        <v>729</v>
      </c>
      <c r="AA71" s="88" t="s">
        <v>1136</v>
      </c>
      <c r="AB71" s="88" t="s">
        <v>642</v>
      </c>
      <c r="AC71" s="88" t="s">
        <v>643</v>
      </c>
      <c r="AE71" s="88" t="s">
        <v>1137</v>
      </c>
      <c r="AF71" s="88" t="s">
        <v>645</v>
      </c>
      <c r="AG71" s="88" t="s">
        <v>643</v>
      </c>
      <c r="AU71" s="88" t="s">
        <v>1138</v>
      </c>
      <c r="AV71" s="88" t="s">
        <v>645</v>
      </c>
      <c r="AW71" s="88" t="s">
        <v>643</v>
      </c>
      <c r="BC71" s="88" t="s">
        <v>1139</v>
      </c>
      <c r="BD71" s="88" t="s">
        <v>642</v>
      </c>
      <c r="BE71" s="88" t="s">
        <v>643</v>
      </c>
    </row>
    <row r="72" spans="2:57" ht="16.5">
      <c r="B72" s="184" t="s">
        <v>1140</v>
      </c>
      <c r="C72" s="184" t="s">
        <v>642</v>
      </c>
      <c r="D72" s="191" t="s">
        <v>889</v>
      </c>
      <c r="N72" s="3" t="s">
        <v>1141</v>
      </c>
      <c r="O72" s="3" t="s">
        <v>729</v>
      </c>
      <c r="P72"/>
      <c r="S72" s="88" t="s">
        <v>1141</v>
      </c>
      <c r="T72" s="268" t="s">
        <v>729</v>
      </c>
      <c r="AA72" s="88" t="s">
        <v>1142</v>
      </c>
      <c r="AB72" s="88" t="s">
        <v>642</v>
      </c>
      <c r="AC72" s="88" t="s">
        <v>643</v>
      </c>
      <c r="AE72" s="88" t="s">
        <v>1143</v>
      </c>
      <c r="AF72" s="88" t="s">
        <v>645</v>
      </c>
      <c r="AG72" s="88" t="s">
        <v>643</v>
      </c>
      <c r="AU72" s="88" t="s">
        <v>1144</v>
      </c>
      <c r="AV72" s="88" t="s">
        <v>645</v>
      </c>
      <c r="AW72" s="88" t="s">
        <v>643</v>
      </c>
      <c r="BC72" s="88" t="s">
        <v>1145</v>
      </c>
      <c r="BD72" s="88" t="s">
        <v>642</v>
      </c>
      <c r="BE72" s="88" t="s">
        <v>643</v>
      </c>
    </row>
    <row r="73" spans="2:57" ht="16.5">
      <c r="B73" s="184" t="s">
        <v>1146</v>
      </c>
      <c r="C73" s="184" t="s">
        <v>642</v>
      </c>
      <c r="D73" s="191" t="s">
        <v>708</v>
      </c>
      <c r="N73" s="3" t="s">
        <v>1147</v>
      </c>
      <c r="O73" s="3" t="s">
        <v>729</v>
      </c>
      <c r="P73"/>
      <c r="S73" s="88" t="s">
        <v>1147</v>
      </c>
      <c r="T73" s="268" t="s">
        <v>729</v>
      </c>
      <c r="AA73" s="88" t="s">
        <v>1148</v>
      </c>
      <c r="AB73" s="88" t="s">
        <v>642</v>
      </c>
      <c r="AC73" s="88" t="s">
        <v>643</v>
      </c>
      <c r="AE73" s="88" t="s">
        <v>1025</v>
      </c>
      <c r="AF73" s="88" t="s">
        <v>645</v>
      </c>
      <c r="AG73" s="88" t="s">
        <v>643</v>
      </c>
      <c r="AU73" s="88" t="s">
        <v>1149</v>
      </c>
      <c r="AV73" s="88" t="s">
        <v>645</v>
      </c>
      <c r="AW73" s="88" t="s">
        <v>643</v>
      </c>
      <c r="BC73" s="88" t="s">
        <v>1150</v>
      </c>
      <c r="BD73" s="88" t="s">
        <v>642</v>
      </c>
      <c r="BE73" s="88" t="s">
        <v>643</v>
      </c>
    </row>
    <row r="74" spans="2:57" ht="15.75">
      <c r="B74" s="184" t="s">
        <v>1151</v>
      </c>
      <c r="C74" s="184" t="s">
        <v>645</v>
      </c>
      <c r="D74" s="191">
        <v>1120427</v>
      </c>
      <c r="N74" s="3" t="s">
        <v>1152</v>
      </c>
      <c r="O74" s="3" t="s">
        <v>729</v>
      </c>
      <c r="P74"/>
      <c r="S74" s="88" t="s">
        <v>1152</v>
      </c>
      <c r="T74" s="268" t="s">
        <v>729</v>
      </c>
      <c r="AA74" s="88" t="s">
        <v>1153</v>
      </c>
      <c r="AB74" s="88" t="s">
        <v>642</v>
      </c>
      <c r="AC74" s="88" t="s">
        <v>643</v>
      </c>
      <c r="AE74" s="88" t="s">
        <v>1154</v>
      </c>
      <c r="AF74" s="88" t="s">
        <v>645</v>
      </c>
      <c r="AG74" s="88" t="s">
        <v>643</v>
      </c>
      <c r="AU74" s="88" t="s">
        <v>1155</v>
      </c>
      <c r="AV74" s="88" t="s">
        <v>645</v>
      </c>
      <c r="AW74" s="88" t="s">
        <v>643</v>
      </c>
      <c r="BC74" s="88" t="s">
        <v>1156</v>
      </c>
      <c r="BD74" s="88" t="s">
        <v>642</v>
      </c>
      <c r="BE74" s="88" t="s">
        <v>643</v>
      </c>
    </row>
    <row r="75" spans="2:57" ht="15.75">
      <c r="B75" s="184" t="s">
        <v>1157</v>
      </c>
      <c r="C75" s="184" t="s">
        <v>645</v>
      </c>
      <c r="D75" s="191">
        <v>0</v>
      </c>
      <c r="N75" s="3" t="s">
        <v>1158</v>
      </c>
      <c r="O75" s="3" t="s">
        <v>729</v>
      </c>
      <c r="P75"/>
      <c r="S75" s="88" t="s">
        <v>1158</v>
      </c>
      <c r="T75" s="268" t="s">
        <v>729</v>
      </c>
      <c r="AA75" s="88" t="s">
        <v>1159</v>
      </c>
      <c r="AB75" s="88" t="s">
        <v>642</v>
      </c>
      <c r="AC75" s="88" t="s">
        <v>643</v>
      </c>
      <c r="AE75" s="88" t="s">
        <v>1160</v>
      </c>
      <c r="AF75" s="88" t="s">
        <v>645</v>
      </c>
      <c r="AG75" s="88" t="s">
        <v>643</v>
      </c>
      <c r="AU75" s="88" t="s">
        <v>1161</v>
      </c>
      <c r="AV75" s="88" t="s">
        <v>645</v>
      </c>
      <c r="AW75" s="88" t="s">
        <v>643</v>
      </c>
      <c r="BC75" s="88" t="s">
        <v>1162</v>
      </c>
      <c r="BD75" s="88" t="s">
        <v>642</v>
      </c>
      <c r="BE75" s="88" t="s">
        <v>643</v>
      </c>
    </row>
    <row r="76" spans="2:57" ht="16.5">
      <c r="B76" s="184" t="s">
        <v>1163</v>
      </c>
      <c r="C76" s="184" t="s">
        <v>642</v>
      </c>
      <c r="D76" s="191" t="s">
        <v>708</v>
      </c>
      <c r="N76" s="3" t="s">
        <v>1164</v>
      </c>
      <c r="O76" s="3" t="s">
        <v>729</v>
      </c>
      <c r="P76"/>
      <c r="S76" s="88" t="s">
        <v>1164</v>
      </c>
      <c r="T76" s="268" t="s">
        <v>729</v>
      </c>
      <c r="AA76" s="88" t="s">
        <v>1165</v>
      </c>
      <c r="AB76" s="88" t="s">
        <v>642</v>
      </c>
      <c r="AC76" s="88" t="s">
        <v>643</v>
      </c>
      <c r="AE76" s="88" t="s">
        <v>1166</v>
      </c>
      <c r="AF76" s="88" t="s">
        <v>645</v>
      </c>
      <c r="AG76" s="88" t="s">
        <v>643</v>
      </c>
      <c r="AU76" s="88" t="s">
        <v>1167</v>
      </c>
      <c r="AV76" s="88" t="s">
        <v>645</v>
      </c>
      <c r="AW76" s="88" t="s">
        <v>643</v>
      </c>
      <c r="BC76" s="88" t="s">
        <v>1168</v>
      </c>
      <c r="BD76" s="88" t="s">
        <v>642</v>
      </c>
      <c r="BE76" s="88" t="s">
        <v>643</v>
      </c>
    </row>
    <row r="77" spans="2:57" ht="16.5">
      <c r="B77" s="184" t="s">
        <v>1169</v>
      </c>
      <c r="C77" s="184" t="s">
        <v>642</v>
      </c>
      <c r="D77" s="191" t="s">
        <v>1170</v>
      </c>
      <c r="N77" s="3" t="s">
        <v>1171</v>
      </c>
      <c r="O77" s="3" t="s">
        <v>729</v>
      </c>
      <c r="P77"/>
      <c r="S77" s="88" t="s">
        <v>1171</v>
      </c>
      <c r="T77" s="268" t="s">
        <v>729</v>
      </c>
      <c r="AA77" s="88" t="s">
        <v>1172</v>
      </c>
      <c r="AB77" s="88" t="s">
        <v>642</v>
      </c>
      <c r="AC77" s="88" t="s">
        <v>643</v>
      </c>
      <c r="AE77" s="88" t="s">
        <v>1173</v>
      </c>
      <c r="AF77" s="88" t="s">
        <v>645</v>
      </c>
      <c r="AG77" s="88" t="s">
        <v>643</v>
      </c>
      <c r="AU77" s="88" t="s">
        <v>1174</v>
      </c>
      <c r="AV77" s="88" t="s">
        <v>645</v>
      </c>
      <c r="AW77" s="88" t="s">
        <v>643</v>
      </c>
      <c r="BC77" s="88" t="s">
        <v>1175</v>
      </c>
      <c r="BD77" s="88" t="s">
        <v>642</v>
      </c>
      <c r="BE77" s="88" t="s">
        <v>643</v>
      </c>
    </row>
    <row r="78" spans="2:57" ht="16.5">
      <c r="B78" s="184" t="s">
        <v>1176</v>
      </c>
      <c r="C78" s="184" t="s">
        <v>642</v>
      </c>
      <c r="D78" s="191" t="s">
        <v>1177</v>
      </c>
      <c r="N78" s="3" t="s">
        <v>1178</v>
      </c>
      <c r="O78" s="3" t="s">
        <v>729</v>
      </c>
      <c r="P78"/>
      <c r="S78" s="88" t="s">
        <v>1178</v>
      </c>
      <c r="T78" s="268" t="s">
        <v>729</v>
      </c>
      <c r="AA78" s="88" t="s">
        <v>1179</v>
      </c>
      <c r="AB78" s="88" t="s">
        <v>642</v>
      </c>
      <c r="AC78" s="88" t="s">
        <v>643</v>
      </c>
      <c r="AE78" s="88" t="s">
        <v>1048</v>
      </c>
      <c r="AF78" s="88" t="s">
        <v>645</v>
      </c>
      <c r="AG78" s="88" t="s">
        <v>643</v>
      </c>
      <c r="AU78" s="88" t="s">
        <v>1180</v>
      </c>
      <c r="AV78" s="88" t="s">
        <v>645</v>
      </c>
      <c r="AW78" s="88" t="s">
        <v>643</v>
      </c>
      <c r="BC78" s="88" t="s">
        <v>1181</v>
      </c>
      <c r="BD78" s="88" t="s">
        <v>642</v>
      </c>
      <c r="BE78" s="88" t="s">
        <v>643</v>
      </c>
    </row>
    <row r="79" spans="2:57" ht="16.5">
      <c r="B79" s="184" t="s">
        <v>1182</v>
      </c>
      <c r="C79" s="184" t="s">
        <v>642</v>
      </c>
      <c r="D79" s="191" t="s">
        <v>708</v>
      </c>
      <c r="N79" s="3" t="s">
        <v>1183</v>
      </c>
      <c r="O79" s="3" t="s">
        <v>729</v>
      </c>
      <c r="P79"/>
      <c r="S79" s="88" t="s">
        <v>1183</v>
      </c>
      <c r="T79" s="268" t="s">
        <v>729</v>
      </c>
      <c r="AA79" s="88" t="s">
        <v>1184</v>
      </c>
      <c r="AB79" s="88" t="s">
        <v>642</v>
      </c>
      <c r="AC79" s="88" t="s">
        <v>643</v>
      </c>
      <c r="AE79" s="88" t="s">
        <v>1185</v>
      </c>
      <c r="AF79" s="88" t="s">
        <v>645</v>
      </c>
      <c r="AG79" s="88" t="s">
        <v>643</v>
      </c>
      <c r="AU79" s="88" t="s">
        <v>1186</v>
      </c>
      <c r="AV79" s="88" t="s">
        <v>645</v>
      </c>
      <c r="AW79" s="88" t="s">
        <v>643</v>
      </c>
      <c r="BC79" s="88" t="s">
        <v>1187</v>
      </c>
      <c r="BD79" s="88" t="s">
        <v>642</v>
      </c>
      <c r="BE79" s="88" t="s">
        <v>643</v>
      </c>
    </row>
    <row r="80" spans="2:57" ht="15.75">
      <c r="B80" s="184" t="s">
        <v>1188</v>
      </c>
      <c r="C80" s="184" t="s">
        <v>642</v>
      </c>
      <c r="D80" s="191"/>
      <c r="N80" s="3" t="s">
        <v>1189</v>
      </c>
      <c r="O80" s="3" t="s">
        <v>729</v>
      </c>
      <c r="P80"/>
      <c r="S80" s="88" t="s">
        <v>1189</v>
      </c>
      <c r="T80" s="268" t="s">
        <v>729</v>
      </c>
      <c r="AA80" s="88" t="s">
        <v>1190</v>
      </c>
      <c r="AB80" s="88" t="s">
        <v>642</v>
      </c>
      <c r="AC80" s="88" t="s">
        <v>643</v>
      </c>
      <c r="AE80" s="88" t="s">
        <v>1191</v>
      </c>
      <c r="AF80" s="88" t="s">
        <v>645</v>
      </c>
      <c r="AG80" s="88" t="s">
        <v>643</v>
      </c>
      <c r="AU80" s="88" t="s">
        <v>1192</v>
      </c>
      <c r="AV80" s="88" t="s">
        <v>642</v>
      </c>
      <c r="AW80" s="88" t="s">
        <v>643</v>
      </c>
      <c r="BC80" s="88" t="s">
        <v>1193</v>
      </c>
      <c r="BD80" s="88" t="s">
        <v>642</v>
      </c>
      <c r="BE80" s="88" t="s">
        <v>643</v>
      </c>
    </row>
    <row r="81" spans="2:57" ht="30.75" customHeight="1">
      <c r="B81" s="184" t="s">
        <v>1194</v>
      </c>
      <c r="C81" s="184" t="s">
        <v>642</v>
      </c>
      <c r="D81" s="191" t="s">
        <v>1195</v>
      </c>
      <c r="N81" s="3" t="s">
        <v>1196</v>
      </c>
      <c r="O81" s="3" t="s">
        <v>729</v>
      </c>
      <c r="P81"/>
      <c r="S81" s="88" t="s">
        <v>1196</v>
      </c>
      <c r="T81" s="268" t="s">
        <v>729</v>
      </c>
      <c r="AA81" s="88" t="s">
        <v>1197</v>
      </c>
      <c r="AB81" s="88" t="s">
        <v>642</v>
      </c>
      <c r="AC81" s="88" t="s">
        <v>643</v>
      </c>
      <c r="AE81" s="88" t="s">
        <v>1198</v>
      </c>
      <c r="AF81" s="88" t="s">
        <v>645</v>
      </c>
      <c r="AG81" s="88" t="s">
        <v>643</v>
      </c>
      <c r="AU81" s="88" t="s">
        <v>1024</v>
      </c>
      <c r="AV81" s="88" t="s">
        <v>642</v>
      </c>
      <c r="AW81" s="88" t="s">
        <v>643</v>
      </c>
      <c r="BC81" s="88" t="s">
        <v>1199</v>
      </c>
      <c r="BD81" s="88" t="s">
        <v>642</v>
      </c>
      <c r="BE81" s="88" t="s">
        <v>643</v>
      </c>
    </row>
    <row r="82" spans="2:57" ht="15.75">
      <c r="B82" s="360" t="s">
        <v>1200</v>
      </c>
      <c r="C82" s="184" t="s">
        <v>642</v>
      </c>
      <c r="D82" s="191"/>
      <c r="N82" s="3" t="s">
        <v>1201</v>
      </c>
      <c r="O82" s="3" t="s">
        <v>729</v>
      </c>
      <c r="P82"/>
      <c r="S82" s="88" t="s">
        <v>1201</v>
      </c>
      <c r="T82" s="268" t="s">
        <v>729</v>
      </c>
      <c r="AA82" s="88" t="s">
        <v>1202</v>
      </c>
      <c r="AB82" s="88" t="s">
        <v>642</v>
      </c>
      <c r="AC82" s="88" t="s">
        <v>643</v>
      </c>
      <c r="AE82" s="88" t="s">
        <v>1203</v>
      </c>
      <c r="AF82" s="88" t="s">
        <v>645</v>
      </c>
      <c r="AG82" s="88" t="s">
        <v>643</v>
      </c>
      <c r="AU82" s="88" t="s">
        <v>1204</v>
      </c>
      <c r="AV82" s="88" t="s">
        <v>642</v>
      </c>
      <c r="AW82" s="88" t="s">
        <v>643</v>
      </c>
      <c r="BC82" s="88" t="s">
        <v>1205</v>
      </c>
      <c r="BD82" s="88" t="s">
        <v>642</v>
      </c>
      <c r="BE82" s="88" t="s">
        <v>643</v>
      </c>
    </row>
    <row r="83" spans="2:57" ht="15.75">
      <c r="B83" s="184" t="s">
        <v>1206</v>
      </c>
      <c r="C83" s="184" t="s">
        <v>645</v>
      </c>
      <c r="D83" s="191">
        <v>2</v>
      </c>
      <c r="N83" s="3" t="s">
        <v>1207</v>
      </c>
      <c r="O83" s="3" t="s">
        <v>729</v>
      </c>
      <c r="P83"/>
      <c r="S83" s="88" t="s">
        <v>1207</v>
      </c>
      <c r="T83" s="268" t="s">
        <v>729</v>
      </c>
      <c r="AA83" s="88" t="s">
        <v>1208</v>
      </c>
      <c r="AB83" s="88" t="s">
        <v>642</v>
      </c>
      <c r="AC83" s="88" t="s">
        <v>643</v>
      </c>
      <c r="AE83" s="88" t="s">
        <v>1078</v>
      </c>
      <c r="AF83" s="88" t="s">
        <v>645</v>
      </c>
      <c r="AG83" s="88" t="s">
        <v>643</v>
      </c>
      <c r="AU83" s="88" t="s">
        <v>1041</v>
      </c>
      <c r="AV83" s="88" t="s">
        <v>642</v>
      </c>
      <c r="AW83" s="88" t="s">
        <v>643</v>
      </c>
      <c r="BC83" s="88" t="s">
        <v>1209</v>
      </c>
      <c r="BD83" s="88" t="s">
        <v>642</v>
      </c>
      <c r="BE83" s="88" t="s">
        <v>643</v>
      </c>
    </row>
    <row r="84" spans="2:57" ht="15.75">
      <c r="B84" s="184" t="s">
        <v>1210</v>
      </c>
      <c r="C84" s="184" t="s">
        <v>642</v>
      </c>
      <c r="D84" s="191"/>
      <c r="N84" s="3" t="s">
        <v>1211</v>
      </c>
      <c r="O84" s="3" t="s">
        <v>729</v>
      </c>
      <c r="P84"/>
      <c r="S84" s="88" t="s">
        <v>1211</v>
      </c>
      <c r="T84" s="268" t="s">
        <v>729</v>
      </c>
      <c r="AA84" s="88" t="s">
        <v>1212</v>
      </c>
      <c r="AB84" s="88" t="s">
        <v>642</v>
      </c>
      <c r="AC84" s="88" t="s">
        <v>643</v>
      </c>
      <c r="AE84" s="88" t="s">
        <v>1213</v>
      </c>
      <c r="AF84" s="88" t="s">
        <v>645</v>
      </c>
      <c r="AG84" s="88" t="s">
        <v>643</v>
      </c>
      <c r="AU84" s="88" t="s">
        <v>1214</v>
      </c>
      <c r="AV84" s="88" t="s">
        <v>645</v>
      </c>
      <c r="AW84" s="88" t="s">
        <v>643</v>
      </c>
      <c r="BC84" s="88" t="s">
        <v>1215</v>
      </c>
      <c r="BD84" s="88" t="s">
        <v>642</v>
      </c>
      <c r="BE84" s="88" t="s">
        <v>643</v>
      </c>
    </row>
    <row r="85" spans="2:57" ht="15.75">
      <c r="B85" s="184" t="s">
        <v>1216</v>
      </c>
      <c r="C85" s="184" t="s">
        <v>642</v>
      </c>
      <c r="D85" s="191"/>
      <c r="N85" s="3" t="s">
        <v>1217</v>
      </c>
      <c r="O85" s="3" t="s">
        <v>729</v>
      </c>
      <c r="P85"/>
      <c r="S85" s="88" t="s">
        <v>1217</v>
      </c>
      <c r="T85" s="268" t="s">
        <v>729</v>
      </c>
      <c r="AA85" s="88" t="s">
        <v>1218</v>
      </c>
      <c r="AB85" s="88" t="s">
        <v>642</v>
      </c>
      <c r="AC85" s="88" t="s">
        <v>643</v>
      </c>
      <c r="AE85" s="88" t="s">
        <v>1219</v>
      </c>
      <c r="AF85" s="88" t="s">
        <v>645</v>
      </c>
      <c r="AG85" s="88" t="s">
        <v>643</v>
      </c>
      <c r="AU85" s="88" t="s">
        <v>1220</v>
      </c>
      <c r="AV85" s="88" t="s">
        <v>642</v>
      </c>
      <c r="AW85" s="88" t="s">
        <v>643</v>
      </c>
      <c r="BC85" s="88" t="s">
        <v>1221</v>
      </c>
      <c r="BD85" s="88" t="s">
        <v>642</v>
      </c>
      <c r="BE85" s="88" t="s">
        <v>643</v>
      </c>
    </row>
    <row r="86" spans="2:57" ht="15.75">
      <c r="B86" s="184" t="s">
        <v>1222</v>
      </c>
      <c r="C86" s="184" t="s">
        <v>642</v>
      </c>
      <c r="D86" s="191"/>
      <c r="N86" s="3" t="s">
        <v>1223</v>
      </c>
      <c r="O86" s="3" t="s">
        <v>729</v>
      </c>
      <c r="P86"/>
      <c r="S86" s="88" t="s">
        <v>1223</v>
      </c>
      <c r="T86" s="268" t="s">
        <v>729</v>
      </c>
      <c r="AA86" s="88" t="s">
        <v>1224</v>
      </c>
      <c r="AB86" s="88" t="s">
        <v>642</v>
      </c>
      <c r="AC86" s="88" t="s">
        <v>643</v>
      </c>
      <c r="AE86" s="88" t="s">
        <v>1225</v>
      </c>
      <c r="AF86" s="88" t="s">
        <v>645</v>
      </c>
      <c r="AG86" s="88" t="s">
        <v>643</v>
      </c>
      <c r="AU86" s="88" t="s">
        <v>1226</v>
      </c>
      <c r="AV86" s="88" t="s">
        <v>645</v>
      </c>
      <c r="AW86" s="88" t="s">
        <v>643</v>
      </c>
      <c r="BC86" s="88" t="s">
        <v>1227</v>
      </c>
      <c r="BD86" s="88" t="s">
        <v>642</v>
      </c>
      <c r="BE86" s="88" t="s">
        <v>643</v>
      </c>
    </row>
    <row r="87" spans="2:57" ht="15.75">
      <c r="B87" s="184" t="s">
        <v>1228</v>
      </c>
      <c r="C87" s="184" t="s">
        <v>642</v>
      </c>
      <c r="D87" s="191"/>
      <c r="N87" s="3" t="s">
        <v>1229</v>
      </c>
      <c r="O87" s="3" t="s">
        <v>729</v>
      </c>
      <c r="P87"/>
      <c r="S87" s="88" t="s">
        <v>1229</v>
      </c>
      <c r="T87" s="268" t="s">
        <v>729</v>
      </c>
      <c r="AA87" s="88" t="s">
        <v>1230</v>
      </c>
      <c r="AB87" s="88" t="s">
        <v>642</v>
      </c>
      <c r="AC87" s="88" t="s">
        <v>643</v>
      </c>
      <c r="AE87" s="88" t="s">
        <v>1231</v>
      </c>
      <c r="AF87" s="88" t="s">
        <v>645</v>
      </c>
      <c r="AG87" s="88" t="s">
        <v>643</v>
      </c>
      <c r="AU87" s="88" t="s">
        <v>1232</v>
      </c>
      <c r="AV87" s="88" t="s">
        <v>645</v>
      </c>
      <c r="AW87" s="88" t="s">
        <v>643</v>
      </c>
      <c r="BC87" s="88" t="s">
        <v>1233</v>
      </c>
      <c r="BD87" s="88" t="s">
        <v>642</v>
      </c>
      <c r="BE87" s="88" t="s">
        <v>643</v>
      </c>
    </row>
    <row r="88" spans="2:57" ht="15.75">
      <c r="B88" s="184" t="s">
        <v>1234</v>
      </c>
      <c r="C88" s="184" t="s">
        <v>642</v>
      </c>
      <c r="D88" s="191"/>
      <c r="N88" s="3" t="s">
        <v>1235</v>
      </c>
      <c r="O88" s="3" t="s">
        <v>729</v>
      </c>
      <c r="P88"/>
      <c r="S88" s="88" t="s">
        <v>1235</v>
      </c>
      <c r="T88" s="268" t="s">
        <v>729</v>
      </c>
      <c r="AA88" s="88" t="s">
        <v>1236</v>
      </c>
      <c r="AB88" s="88" t="s">
        <v>642</v>
      </c>
      <c r="AC88" s="88" t="s">
        <v>643</v>
      </c>
      <c r="AE88" s="88" t="s">
        <v>1237</v>
      </c>
      <c r="AF88" s="88" t="s">
        <v>645</v>
      </c>
      <c r="AG88" s="88" t="s">
        <v>643</v>
      </c>
      <c r="AU88" s="88" t="s">
        <v>1238</v>
      </c>
      <c r="AV88" s="88" t="s">
        <v>645</v>
      </c>
      <c r="AW88" s="88" t="s">
        <v>643</v>
      </c>
      <c r="BC88" s="88" t="s">
        <v>1239</v>
      </c>
      <c r="BD88" s="88" t="s">
        <v>642</v>
      </c>
      <c r="BE88" s="88" t="s">
        <v>643</v>
      </c>
    </row>
    <row r="89" spans="2:57" ht="15.75">
      <c r="B89" s="184" t="s">
        <v>1240</v>
      </c>
      <c r="C89" s="184" t="s">
        <v>642</v>
      </c>
      <c r="D89" s="191"/>
      <c r="N89" s="3" t="s">
        <v>1241</v>
      </c>
      <c r="O89" s="3" t="s">
        <v>729</v>
      </c>
      <c r="P89"/>
      <c r="S89" s="88" t="s">
        <v>1241</v>
      </c>
      <c r="T89" s="268" t="s">
        <v>729</v>
      </c>
      <c r="AA89" s="88" t="s">
        <v>1242</v>
      </c>
      <c r="AB89" s="88" t="s">
        <v>642</v>
      </c>
      <c r="AC89" s="88" t="s">
        <v>643</v>
      </c>
      <c r="AE89" s="88" t="s">
        <v>1113</v>
      </c>
      <c r="AF89" s="88" t="s">
        <v>645</v>
      </c>
      <c r="AG89" s="88" t="s">
        <v>643</v>
      </c>
      <c r="AU89" s="88" t="s">
        <v>1243</v>
      </c>
      <c r="AV89" s="88" t="s">
        <v>642</v>
      </c>
      <c r="AW89" s="88" t="s">
        <v>643</v>
      </c>
      <c r="BC89" s="88" t="s">
        <v>1244</v>
      </c>
      <c r="BD89" s="88" t="s">
        <v>642</v>
      </c>
      <c r="BE89" s="88" t="s">
        <v>643</v>
      </c>
    </row>
    <row r="90" spans="2:57" ht="15.75">
      <c r="B90" s="184" t="s">
        <v>1245</v>
      </c>
      <c r="C90" s="184" t="s">
        <v>642</v>
      </c>
      <c r="D90" s="191"/>
      <c r="N90" s="3" t="s">
        <v>1246</v>
      </c>
      <c r="O90" s="3" t="s">
        <v>729</v>
      </c>
      <c r="P90"/>
      <c r="S90" s="88" t="s">
        <v>1246</v>
      </c>
      <c r="T90" s="268" t="s">
        <v>729</v>
      </c>
      <c r="AA90" s="88" t="s">
        <v>1247</v>
      </c>
      <c r="AB90" s="88" t="s">
        <v>642</v>
      </c>
      <c r="AC90" s="88" t="s">
        <v>643</v>
      </c>
      <c r="AE90" s="88" t="s">
        <v>1248</v>
      </c>
      <c r="AF90" s="88" t="s">
        <v>645</v>
      </c>
      <c r="AG90" s="88" t="s">
        <v>643</v>
      </c>
      <c r="AU90" s="88" t="s">
        <v>692</v>
      </c>
      <c r="AV90" s="88" t="s">
        <v>693</v>
      </c>
      <c r="AW90" s="88" t="s">
        <v>643</v>
      </c>
      <c r="BC90" s="88" t="s">
        <v>1249</v>
      </c>
      <c r="BD90" s="88" t="s">
        <v>642</v>
      </c>
      <c r="BE90" s="88" t="s">
        <v>643</v>
      </c>
    </row>
    <row r="91" spans="2:57" ht="15.75">
      <c r="B91" s="184" t="s">
        <v>799</v>
      </c>
      <c r="C91" s="184" t="s">
        <v>642</v>
      </c>
      <c r="D91" s="191"/>
      <c r="N91" s="3" t="s">
        <v>1250</v>
      </c>
      <c r="O91" s="3" t="s">
        <v>729</v>
      </c>
      <c r="P91"/>
      <c r="S91" s="88" t="s">
        <v>1250</v>
      </c>
      <c r="T91" s="268" t="s">
        <v>729</v>
      </c>
      <c r="AA91" s="88" t="s">
        <v>1251</v>
      </c>
      <c r="AB91" s="88" t="s">
        <v>642</v>
      </c>
      <c r="AC91" s="88" t="s">
        <v>643</v>
      </c>
      <c r="AE91" s="88" t="s">
        <v>1252</v>
      </c>
      <c r="AF91" s="88" t="s">
        <v>645</v>
      </c>
      <c r="AG91" s="88" t="s">
        <v>643</v>
      </c>
      <c r="AU91" s="88" t="s">
        <v>706</v>
      </c>
      <c r="AV91" s="88" t="s">
        <v>693</v>
      </c>
      <c r="AW91" s="88" t="s">
        <v>643</v>
      </c>
      <c r="BC91" s="88" t="s">
        <v>1253</v>
      </c>
      <c r="BD91" s="88" t="s">
        <v>642</v>
      </c>
      <c r="BE91" s="88" t="s">
        <v>643</v>
      </c>
    </row>
    <row r="92" spans="2:57" ht="15.75">
      <c r="B92" s="184" t="s">
        <v>1254</v>
      </c>
      <c r="C92" s="184" t="s">
        <v>749</v>
      </c>
      <c r="D92" s="191"/>
      <c r="N92" s="3" t="s">
        <v>1255</v>
      </c>
      <c r="O92" s="3" t="s">
        <v>729</v>
      </c>
      <c r="P92"/>
      <c r="S92" s="88" t="s">
        <v>1255</v>
      </c>
      <c r="T92" s="268" t="s">
        <v>729</v>
      </c>
      <c r="AA92" s="88" t="s">
        <v>1256</v>
      </c>
      <c r="AB92" s="88" t="s">
        <v>642</v>
      </c>
      <c r="AC92" s="88" t="s">
        <v>643</v>
      </c>
      <c r="AE92" s="88" t="s">
        <v>1257</v>
      </c>
      <c r="AF92" s="88" t="s">
        <v>645</v>
      </c>
      <c r="AG92" s="88" t="s">
        <v>643</v>
      </c>
      <c r="AU92" s="88" t="s">
        <v>1258</v>
      </c>
      <c r="AV92" s="88" t="s">
        <v>645</v>
      </c>
      <c r="AW92" s="88" t="s">
        <v>643</v>
      </c>
      <c r="BC92" s="88" t="s">
        <v>1259</v>
      </c>
      <c r="BD92" s="88" t="s">
        <v>642</v>
      </c>
      <c r="BE92" s="88" t="s">
        <v>643</v>
      </c>
    </row>
    <row r="93" spans="2:57">
      <c r="B93"/>
      <c r="N93" s="3" t="s">
        <v>1260</v>
      </c>
      <c r="O93" s="3" t="s">
        <v>729</v>
      </c>
      <c r="P93"/>
      <c r="S93" s="88" t="s">
        <v>1260</v>
      </c>
      <c r="T93" s="268" t="s">
        <v>729</v>
      </c>
      <c r="AA93" s="88" t="s">
        <v>1261</v>
      </c>
      <c r="AB93" s="88" t="s">
        <v>642</v>
      </c>
      <c r="AC93" s="88" t="s">
        <v>643</v>
      </c>
      <c r="AE93" s="88" t="s">
        <v>1262</v>
      </c>
      <c r="AF93" s="88" t="s">
        <v>645</v>
      </c>
      <c r="AG93" s="88" t="s">
        <v>643</v>
      </c>
      <c r="AU93" s="88" t="s">
        <v>1263</v>
      </c>
      <c r="AV93" s="88" t="s">
        <v>645</v>
      </c>
      <c r="AW93" s="88" t="s">
        <v>643</v>
      </c>
      <c r="BC93" s="88" t="s">
        <v>1264</v>
      </c>
      <c r="BD93" s="88" t="s">
        <v>642</v>
      </c>
      <c r="BE93" s="88" t="s">
        <v>643</v>
      </c>
    </row>
    <row r="94" spans="2:57">
      <c r="B94"/>
      <c r="N94" s="3" t="s">
        <v>1265</v>
      </c>
      <c r="O94" s="3" t="s">
        <v>729</v>
      </c>
      <c r="P94"/>
      <c r="S94" s="88" t="s">
        <v>1265</v>
      </c>
      <c r="T94" s="268" t="s">
        <v>729</v>
      </c>
      <c r="AA94" s="88" t="s">
        <v>1266</v>
      </c>
      <c r="AB94" s="88" t="s">
        <v>642</v>
      </c>
      <c r="AC94" s="88" t="s">
        <v>643</v>
      </c>
      <c r="AE94" s="88" t="s">
        <v>1267</v>
      </c>
      <c r="AF94" s="88" t="s">
        <v>645</v>
      </c>
      <c r="AG94" s="88" t="s">
        <v>643</v>
      </c>
      <c r="AU94" s="88" t="s">
        <v>1268</v>
      </c>
      <c r="AV94" s="88" t="s">
        <v>645</v>
      </c>
      <c r="AW94" s="88" t="s">
        <v>643</v>
      </c>
      <c r="BC94" s="88" t="s">
        <v>1269</v>
      </c>
      <c r="BD94" s="88" t="s">
        <v>642</v>
      </c>
      <c r="BE94" s="88" t="s">
        <v>643</v>
      </c>
    </row>
    <row r="95" spans="2:57">
      <c r="B95"/>
      <c r="N95" s="3" t="s">
        <v>1270</v>
      </c>
      <c r="O95" s="3" t="s">
        <v>729</v>
      </c>
      <c r="P95"/>
      <c r="S95" s="88" t="s">
        <v>1270</v>
      </c>
      <c r="T95" s="268" t="s">
        <v>729</v>
      </c>
      <c r="AA95" s="88" t="s">
        <v>1271</v>
      </c>
      <c r="AB95" s="88" t="s">
        <v>642</v>
      </c>
      <c r="AC95" s="88" t="s">
        <v>643</v>
      </c>
      <c r="AE95" s="88" t="s">
        <v>1272</v>
      </c>
      <c r="AF95" s="88" t="s">
        <v>645</v>
      </c>
      <c r="AG95" s="88" t="s">
        <v>643</v>
      </c>
      <c r="AU95" s="88" t="s">
        <v>1273</v>
      </c>
      <c r="AV95" s="88" t="s">
        <v>645</v>
      </c>
      <c r="AW95" s="88" t="s">
        <v>643</v>
      </c>
      <c r="BC95" s="88" t="s">
        <v>1274</v>
      </c>
      <c r="BD95" s="88" t="s">
        <v>642</v>
      </c>
      <c r="BE95" s="88" t="s">
        <v>643</v>
      </c>
    </row>
    <row r="96" spans="2:57">
      <c r="B96"/>
      <c r="N96" s="3" t="s">
        <v>1275</v>
      </c>
      <c r="O96" s="3" t="s">
        <v>729</v>
      </c>
      <c r="P96"/>
      <c r="S96" s="88" t="s">
        <v>1275</v>
      </c>
      <c r="T96" s="268" t="s">
        <v>729</v>
      </c>
      <c r="AA96" s="88" t="s">
        <v>1276</v>
      </c>
      <c r="AB96" s="88" t="s">
        <v>642</v>
      </c>
      <c r="AC96" s="88" t="s">
        <v>643</v>
      </c>
      <c r="AE96" s="88" t="s">
        <v>1277</v>
      </c>
      <c r="AF96" s="88" t="s">
        <v>645</v>
      </c>
      <c r="AG96" s="88" t="s">
        <v>643</v>
      </c>
      <c r="AU96" s="88" t="s">
        <v>1278</v>
      </c>
      <c r="AV96" s="88" t="s">
        <v>645</v>
      </c>
      <c r="AW96" s="88" t="s">
        <v>643</v>
      </c>
      <c r="BC96" s="88" t="s">
        <v>1279</v>
      </c>
      <c r="BD96" s="88" t="s">
        <v>642</v>
      </c>
      <c r="BE96" s="88" t="s">
        <v>643</v>
      </c>
    </row>
    <row r="97" spans="2:57">
      <c r="B97"/>
      <c r="N97" s="3" t="s">
        <v>1280</v>
      </c>
      <c r="O97" s="3" t="s">
        <v>729</v>
      </c>
      <c r="P97"/>
      <c r="S97" s="88" t="s">
        <v>1280</v>
      </c>
      <c r="T97" s="268" t="s">
        <v>729</v>
      </c>
      <c r="AA97" s="88" t="s">
        <v>1281</v>
      </c>
      <c r="AB97" s="88" t="s">
        <v>642</v>
      </c>
      <c r="AC97" s="88" t="s">
        <v>643</v>
      </c>
      <c r="AE97" s="88" t="s">
        <v>1159</v>
      </c>
      <c r="AF97" s="88" t="s">
        <v>645</v>
      </c>
      <c r="AG97" s="88" t="s">
        <v>643</v>
      </c>
      <c r="AU97" s="88" t="s">
        <v>1282</v>
      </c>
      <c r="AV97" s="88" t="s">
        <v>645</v>
      </c>
      <c r="AW97" s="88" t="s">
        <v>643</v>
      </c>
      <c r="BC97" s="88" t="s">
        <v>1283</v>
      </c>
      <c r="BD97" s="88" t="s">
        <v>642</v>
      </c>
      <c r="BE97" s="88" t="s">
        <v>643</v>
      </c>
    </row>
    <row r="98" spans="2:57">
      <c r="B98"/>
      <c r="N98" s="3" t="s">
        <v>1284</v>
      </c>
      <c r="O98" s="3" t="s">
        <v>729</v>
      </c>
      <c r="P98"/>
      <c r="S98" s="88" t="s">
        <v>1284</v>
      </c>
      <c r="T98" s="268" t="s">
        <v>729</v>
      </c>
      <c r="AA98" s="88" t="s">
        <v>1285</v>
      </c>
      <c r="AB98" s="88" t="s">
        <v>642</v>
      </c>
      <c r="AC98" s="88" t="s">
        <v>643</v>
      </c>
      <c r="AE98" s="88" t="s">
        <v>1165</v>
      </c>
      <c r="AF98" s="88" t="s">
        <v>645</v>
      </c>
      <c r="AG98" s="88" t="s">
        <v>643</v>
      </c>
      <c r="AU98" s="88" t="s">
        <v>1286</v>
      </c>
      <c r="AV98" s="88" t="s">
        <v>645</v>
      </c>
      <c r="AW98" s="88" t="s">
        <v>643</v>
      </c>
      <c r="BC98" s="88" t="s">
        <v>1287</v>
      </c>
      <c r="BD98" s="88" t="s">
        <v>642</v>
      </c>
      <c r="BE98" s="88" t="s">
        <v>643</v>
      </c>
    </row>
    <row r="99" spans="2:57">
      <c r="B99"/>
      <c r="N99" s="3" t="s">
        <v>1288</v>
      </c>
      <c r="O99" s="3" t="s">
        <v>729</v>
      </c>
      <c r="P99"/>
      <c r="S99" s="88" t="s">
        <v>1288</v>
      </c>
      <c r="T99" s="268" t="s">
        <v>729</v>
      </c>
      <c r="AA99" s="88" t="s">
        <v>1289</v>
      </c>
      <c r="AB99" s="88" t="s">
        <v>642</v>
      </c>
      <c r="AC99" s="88" t="s">
        <v>643</v>
      </c>
      <c r="AE99" s="88" t="s">
        <v>1172</v>
      </c>
      <c r="AF99" s="88" t="s">
        <v>645</v>
      </c>
      <c r="AG99" s="88" t="s">
        <v>643</v>
      </c>
      <c r="AU99" s="88" t="s">
        <v>1290</v>
      </c>
      <c r="AV99" s="88" t="s">
        <v>645</v>
      </c>
      <c r="AW99" s="88" t="s">
        <v>643</v>
      </c>
      <c r="BC99" s="88" t="s">
        <v>1291</v>
      </c>
      <c r="BD99" s="88" t="s">
        <v>642</v>
      </c>
      <c r="BE99" s="88" t="s">
        <v>643</v>
      </c>
    </row>
    <row r="100" spans="2:57">
      <c r="B100"/>
      <c r="N100" s="3" t="s">
        <v>1292</v>
      </c>
      <c r="O100" s="3" t="s">
        <v>729</v>
      </c>
      <c r="P100"/>
      <c r="S100" s="88" t="s">
        <v>1292</v>
      </c>
      <c r="T100" s="268" t="s">
        <v>729</v>
      </c>
      <c r="AA100" s="88" t="s">
        <v>1293</v>
      </c>
      <c r="AB100" s="88" t="s">
        <v>642</v>
      </c>
      <c r="AC100" s="88" t="s">
        <v>643</v>
      </c>
      <c r="AE100" s="88" t="s">
        <v>1179</v>
      </c>
      <c r="AF100" s="88" t="s">
        <v>645</v>
      </c>
      <c r="AG100" s="88" t="s">
        <v>643</v>
      </c>
      <c r="AU100" s="88" t="s">
        <v>1294</v>
      </c>
      <c r="AV100" s="88" t="s">
        <v>645</v>
      </c>
      <c r="AW100" s="88" t="s">
        <v>643</v>
      </c>
      <c r="BC100" s="88" t="s">
        <v>1295</v>
      </c>
      <c r="BD100" s="88" t="s">
        <v>642</v>
      </c>
      <c r="BE100" s="88" t="s">
        <v>643</v>
      </c>
    </row>
    <row r="101" spans="2:57">
      <c r="B101"/>
      <c r="N101" s="3" t="s">
        <v>1296</v>
      </c>
      <c r="O101" s="3" t="s">
        <v>729</v>
      </c>
      <c r="P101"/>
      <c r="S101" s="88" t="s">
        <v>1296</v>
      </c>
      <c r="T101" s="268" t="s">
        <v>729</v>
      </c>
      <c r="AA101" s="88" t="s">
        <v>1297</v>
      </c>
      <c r="AB101" s="88" t="s">
        <v>642</v>
      </c>
      <c r="AC101" s="88" t="s">
        <v>643</v>
      </c>
      <c r="AE101" s="88" t="s">
        <v>1184</v>
      </c>
      <c r="AF101" s="88" t="s">
        <v>645</v>
      </c>
      <c r="AG101" s="88" t="s">
        <v>643</v>
      </c>
      <c r="AU101" s="88" t="s">
        <v>1298</v>
      </c>
      <c r="AV101" s="88" t="s">
        <v>645</v>
      </c>
      <c r="AW101" s="88" t="s">
        <v>643</v>
      </c>
      <c r="BC101" s="88" t="s">
        <v>1299</v>
      </c>
      <c r="BD101" s="88" t="s">
        <v>642</v>
      </c>
      <c r="BE101" s="88" t="s">
        <v>643</v>
      </c>
    </row>
    <row r="102" spans="2:57">
      <c r="B102"/>
      <c r="N102" s="3" t="s">
        <v>1300</v>
      </c>
      <c r="O102" s="3" t="s">
        <v>729</v>
      </c>
      <c r="P102"/>
      <c r="S102" s="88" t="s">
        <v>1300</v>
      </c>
      <c r="T102" s="268" t="s">
        <v>729</v>
      </c>
      <c r="AA102" s="88" t="s">
        <v>1301</v>
      </c>
      <c r="AB102" s="88" t="s">
        <v>642</v>
      </c>
      <c r="AC102" s="88" t="s">
        <v>643</v>
      </c>
      <c r="AE102" s="88" t="s">
        <v>1190</v>
      </c>
      <c r="AF102" s="88" t="s">
        <v>645</v>
      </c>
      <c r="AG102" s="88" t="s">
        <v>643</v>
      </c>
      <c r="AU102" s="88" t="s">
        <v>1302</v>
      </c>
      <c r="AV102" s="88" t="s">
        <v>645</v>
      </c>
      <c r="AW102" s="88" t="s">
        <v>643</v>
      </c>
      <c r="BC102" s="88" t="s">
        <v>1303</v>
      </c>
      <c r="BD102" s="88" t="s">
        <v>642</v>
      </c>
      <c r="BE102" s="88" t="s">
        <v>643</v>
      </c>
    </row>
    <row r="103" spans="2:57">
      <c r="B103"/>
      <c r="N103" s="3" t="s">
        <v>1304</v>
      </c>
      <c r="O103" s="3" t="s">
        <v>729</v>
      </c>
      <c r="P103"/>
      <c r="S103" s="88" t="s">
        <v>1304</v>
      </c>
      <c r="T103" s="268" t="s">
        <v>729</v>
      </c>
      <c r="AA103" s="88" t="s">
        <v>1305</v>
      </c>
      <c r="AB103" s="88" t="s">
        <v>642</v>
      </c>
      <c r="AC103" s="88" t="s">
        <v>643</v>
      </c>
      <c r="AE103" s="88" t="s">
        <v>1197</v>
      </c>
      <c r="AF103" s="88" t="s">
        <v>645</v>
      </c>
      <c r="AG103" s="88" t="s">
        <v>643</v>
      </c>
      <c r="AU103" s="88" t="s">
        <v>1306</v>
      </c>
      <c r="AV103" s="88" t="s">
        <v>645</v>
      </c>
      <c r="AW103" s="88" t="s">
        <v>643</v>
      </c>
      <c r="BC103" s="88" t="s">
        <v>1307</v>
      </c>
      <c r="BD103" s="88" t="s">
        <v>642</v>
      </c>
      <c r="BE103" s="88" t="s">
        <v>643</v>
      </c>
    </row>
    <row r="104" spans="2:57">
      <c r="B104"/>
      <c r="N104" s="3" t="s">
        <v>1308</v>
      </c>
      <c r="O104" s="3" t="s">
        <v>729</v>
      </c>
      <c r="P104"/>
      <c r="S104" s="88" t="s">
        <v>1308</v>
      </c>
      <c r="T104" s="268" t="s">
        <v>729</v>
      </c>
      <c r="AA104" s="88" t="s">
        <v>1309</v>
      </c>
      <c r="AB104" s="88" t="s">
        <v>642</v>
      </c>
      <c r="AC104" s="88" t="s">
        <v>643</v>
      </c>
      <c r="AE104" s="88" t="s">
        <v>1202</v>
      </c>
      <c r="AF104" s="88" t="s">
        <v>645</v>
      </c>
      <c r="AG104" s="88" t="s">
        <v>643</v>
      </c>
      <c r="AU104" s="88" t="s">
        <v>1310</v>
      </c>
      <c r="AV104" s="88" t="s">
        <v>645</v>
      </c>
      <c r="AW104" s="88" t="s">
        <v>643</v>
      </c>
      <c r="BC104" s="88" t="s">
        <v>1311</v>
      </c>
      <c r="BD104" s="88" t="s">
        <v>642</v>
      </c>
      <c r="BE104" s="88" t="s">
        <v>643</v>
      </c>
    </row>
    <row r="105" spans="2:57">
      <c r="B105"/>
      <c r="N105" s="3" t="s">
        <v>1312</v>
      </c>
      <c r="O105" s="3" t="s">
        <v>729</v>
      </c>
      <c r="P105"/>
      <c r="S105" s="88" t="s">
        <v>1312</v>
      </c>
      <c r="T105" s="268" t="s">
        <v>729</v>
      </c>
      <c r="AA105" s="88" t="s">
        <v>1313</v>
      </c>
      <c r="AB105" s="88" t="s">
        <v>642</v>
      </c>
      <c r="AC105" s="88" t="s">
        <v>643</v>
      </c>
      <c r="AE105" s="88" t="s">
        <v>1208</v>
      </c>
      <c r="AF105" s="88" t="s">
        <v>645</v>
      </c>
      <c r="AG105" s="88" t="s">
        <v>643</v>
      </c>
      <c r="AU105" s="88" t="s">
        <v>1314</v>
      </c>
      <c r="AV105" s="88" t="s">
        <v>645</v>
      </c>
      <c r="AW105" s="88" t="s">
        <v>643</v>
      </c>
      <c r="BC105" s="88" t="s">
        <v>1315</v>
      </c>
      <c r="BD105" s="88" t="s">
        <v>642</v>
      </c>
      <c r="BE105" s="88" t="s">
        <v>643</v>
      </c>
    </row>
    <row r="106" spans="2:57">
      <c r="B106"/>
      <c r="N106" s="3" t="s">
        <v>1316</v>
      </c>
      <c r="O106" s="3" t="s">
        <v>729</v>
      </c>
      <c r="P106"/>
      <c r="S106" s="88" t="s">
        <v>1316</v>
      </c>
      <c r="T106" s="268" t="s">
        <v>729</v>
      </c>
      <c r="AA106" s="88" t="s">
        <v>1317</v>
      </c>
      <c r="AB106" s="88" t="s">
        <v>642</v>
      </c>
      <c r="AC106" s="88" t="s">
        <v>643</v>
      </c>
      <c r="AE106" s="88" t="s">
        <v>1318</v>
      </c>
      <c r="AF106" s="88" t="s">
        <v>645</v>
      </c>
      <c r="AG106" s="88" t="s">
        <v>643</v>
      </c>
      <c r="AU106" s="88" t="s">
        <v>1319</v>
      </c>
      <c r="AV106" s="88" t="s">
        <v>645</v>
      </c>
      <c r="AW106" s="88" t="s">
        <v>643</v>
      </c>
      <c r="BC106" s="88" t="s">
        <v>1320</v>
      </c>
      <c r="BD106" s="88" t="s">
        <v>642</v>
      </c>
      <c r="BE106" s="88" t="s">
        <v>643</v>
      </c>
    </row>
    <row r="107" spans="2:57">
      <c r="B107"/>
      <c r="N107" s="3" t="s">
        <v>1321</v>
      </c>
      <c r="O107" s="3" t="s">
        <v>729</v>
      </c>
      <c r="P107"/>
      <c r="S107" s="88" t="s">
        <v>1321</v>
      </c>
      <c r="T107" s="268" t="s">
        <v>729</v>
      </c>
      <c r="AA107" s="88" t="s">
        <v>1322</v>
      </c>
      <c r="AB107" s="88" t="s">
        <v>642</v>
      </c>
      <c r="AC107" s="88" t="s">
        <v>643</v>
      </c>
      <c r="AE107" s="88" t="s">
        <v>1218</v>
      </c>
      <c r="AF107" s="88" t="s">
        <v>645</v>
      </c>
      <c r="AG107" s="88" t="s">
        <v>643</v>
      </c>
      <c r="AU107" s="88" t="s">
        <v>1323</v>
      </c>
      <c r="AV107" s="88" t="s">
        <v>645</v>
      </c>
      <c r="AW107" s="88" t="s">
        <v>643</v>
      </c>
      <c r="BC107" s="88" t="s">
        <v>1324</v>
      </c>
      <c r="BD107" s="88" t="s">
        <v>642</v>
      </c>
      <c r="BE107" s="88" t="s">
        <v>643</v>
      </c>
    </row>
    <row r="108" spans="2:57">
      <c r="B108"/>
      <c r="N108" s="3" t="s">
        <v>1325</v>
      </c>
      <c r="O108" s="3" t="s">
        <v>729</v>
      </c>
      <c r="P108"/>
      <c r="S108" s="88" t="s">
        <v>1325</v>
      </c>
      <c r="T108" s="268" t="s">
        <v>729</v>
      </c>
      <c r="AA108" s="88" t="s">
        <v>1326</v>
      </c>
      <c r="AB108" s="88" t="s">
        <v>642</v>
      </c>
      <c r="AC108" s="88" t="s">
        <v>643</v>
      </c>
      <c r="AE108" s="88" t="s">
        <v>1224</v>
      </c>
      <c r="AF108" s="88" t="s">
        <v>645</v>
      </c>
      <c r="AG108" s="88" t="s">
        <v>643</v>
      </c>
      <c r="AU108" s="88" t="s">
        <v>1327</v>
      </c>
      <c r="AV108" s="88" t="s">
        <v>645</v>
      </c>
      <c r="AW108" s="88" t="s">
        <v>643</v>
      </c>
      <c r="BC108" s="88" t="s">
        <v>1328</v>
      </c>
      <c r="BD108" s="88" t="s">
        <v>642</v>
      </c>
      <c r="BE108" s="88" t="s">
        <v>643</v>
      </c>
    </row>
    <row r="109" spans="2:57">
      <c r="B109"/>
      <c r="N109" s="3" t="s">
        <v>1329</v>
      </c>
      <c r="O109" s="3" t="s">
        <v>729</v>
      </c>
      <c r="P109"/>
      <c r="S109" s="88" t="s">
        <v>1329</v>
      </c>
      <c r="T109" s="268" t="s">
        <v>729</v>
      </c>
      <c r="AA109" s="88" t="s">
        <v>1330</v>
      </c>
      <c r="AB109" s="88" t="s">
        <v>642</v>
      </c>
      <c r="AC109" s="88" t="s">
        <v>643</v>
      </c>
      <c r="AE109" s="88" t="s">
        <v>1230</v>
      </c>
      <c r="AF109" s="88" t="s">
        <v>645</v>
      </c>
      <c r="AG109" s="88" t="s">
        <v>643</v>
      </c>
      <c r="AU109" s="88" t="s">
        <v>1331</v>
      </c>
      <c r="AV109" s="88" t="s">
        <v>645</v>
      </c>
      <c r="AW109" s="88" t="s">
        <v>643</v>
      </c>
      <c r="BC109" s="88" t="s">
        <v>1332</v>
      </c>
      <c r="BD109" s="88" t="s">
        <v>642</v>
      </c>
      <c r="BE109" s="88" t="s">
        <v>643</v>
      </c>
    </row>
    <row r="110" spans="2:57">
      <c r="B110"/>
      <c r="N110" s="3" t="s">
        <v>1333</v>
      </c>
      <c r="O110" s="3" t="s">
        <v>729</v>
      </c>
      <c r="P110"/>
      <c r="S110" s="88" t="s">
        <v>1333</v>
      </c>
      <c r="T110" s="268" t="s">
        <v>729</v>
      </c>
      <c r="AA110" s="88" t="s">
        <v>1334</v>
      </c>
      <c r="AB110" s="88" t="s">
        <v>642</v>
      </c>
      <c r="AC110" s="88" t="s">
        <v>643</v>
      </c>
      <c r="AE110" s="88" t="s">
        <v>1236</v>
      </c>
      <c r="AF110" s="88" t="s">
        <v>645</v>
      </c>
      <c r="AG110" s="88" t="s">
        <v>643</v>
      </c>
      <c r="AU110" s="88" t="s">
        <v>1335</v>
      </c>
      <c r="AV110" s="88" t="s">
        <v>645</v>
      </c>
      <c r="AW110" s="88" t="s">
        <v>643</v>
      </c>
      <c r="BC110" s="88" t="s">
        <v>1336</v>
      </c>
      <c r="BD110" s="88" t="s">
        <v>642</v>
      </c>
      <c r="BE110" s="88" t="s">
        <v>643</v>
      </c>
    </row>
    <row r="111" spans="2:57">
      <c r="B111"/>
      <c r="N111" s="3" t="s">
        <v>1337</v>
      </c>
      <c r="O111" s="3" t="s">
        <v>729</v>
      </c>
      <c r="P111"/>
      <c r="S111" s="88" t="s">
        <v>1337</v>
      </c>
      <c r="T111" s="268" t="s">
        <v>729</v>
      </c>
      <c r="AA111" s="88" t="s">
        <v>1338</v>
      </c>
      <c r="AB111" s="88" t="s">
        <v>642</v>
      </c>
      <c r="AC111" s="88" t="s">
        <v>643</v>
      </c>
      <c r="AE111" s="88" t="s">
        <v>1247</v>
      </c>
      <c r="AF111" s="88" t="s">
        <v>645</v>
      </c>
      <c r="AG111" s="88" t="s">
        <v>643</v>
      </c>
      <c r="AU111" s="88" t="s">
        <v>1339</v>
      </c>
      <c r="AV111" s="88" t="s">
        <v>645</v>
      </c>
      <c r="AW111" s="88" t="s">
        <v>643</v>
      </c>
      <c r="BC111" s="88" t="s">
        <v>1340</v>
      </c>
      <c r="BD111" s="88" t="s">
        <v>642</v>
      </c>
      <c r="BE111" s="88" t="s">
        <v>643</v>
      </c>
    </row>
    <row r="112" spans="2:57">
      <c r="B112"/>
      <c r="N112" s="3" t="s">
        <v>1341</v>
      </c>
      <c r="O112" s="3" t="s">
        <v>729</v>
      </c>
      <c r="P112"/>
      <c r="S112" s="88" t="s">
        <v>1341</v>
      </c>
      <c r="T112" s="268" t="s">
        <v>729</v>
      </c>
      <c r="AA112" s="88" t="s">
        <v>1342</v>
      </c>
      <c r="AB112" s="88" t="s">
        <v>642</v>
      </c>
      <c r="AC112" s="88" t="s">
        <v>643</v>
      </c>
      <c r="AE112" s="88" t="s">
        <v>1251</v>
      </c>
      <c r="AF112" s="88" t="s">
        <v>645</v>
      </c>
      <c r="AG112" s="88" t="s">
        <v>643</v>
      </c>
      <c r="AU112" s="88" t="s">
        <v>1343</v>
      </c>
      <c r="AV112" s="88" t="s">
        <v>645</v>
      </c>
      <c r="AW112" s="88" t="s">
        <v>643</v>
      </c>
      <c r="BC112" s="88" t="s">
        <v>1344</v>
      </c>
      <c r="BD112" s="88" t="s">
        <v>642</v>
      </c>
      <c r="BE112" s="88" t="s">
        <v>643</v>
      </c>
    </row>
    <row r="113" spans="2:57">
      <c r="B113"/>
      <c r="N113" s="3" t="s">
        <v>1345</v>
      </c>
      <c r="O113" s="3" t="s">
        <v>729</v>
      </c>
      <c r="P113"/>
      <c r="S113" s="88" t="s">
        <v>1345</v>
      </c>
      <c r="T113" s="268" t="s">
        <v>729</v>
      </c>
      <c r="AA113" s="88" t="s">
        <v>1346</v>
      </c>
      <c r="AB113" s="88" t="s">
        <v>642</v>
      </c>
      <c r="AC113" s="88" t="s">
        <v>643</v>
      </c>
      <c r="AE113" s="88" t="s">
        <v>1256</v>
      </c>
      <c r="AF113" s="88" t="s">
        <v>645</v>
      </c>
      <c r="AG113" s="88" t="s">
        <v>643</v>
      </c>
      <c r="AU113" s="88" t="s">
        <v>1347</v>
      </c>
      <c r="AV113" s="88" t="s">
        <v>645</v>
      </c>
      <c r="AW113" s="88" t="s">
        <v>643</v>
      </c>
      <c r="BC113" s="88" t="s">
        <v>1348</v>
      </c>
      <c r="BD113" s="88" t="s">
        <v>642</v>
      </c>
      <c r="BE113" s="88" t="s">
        <v>643</v>
      </c>
    </row>
    <row r="114" spans="2:57">
      <c r="B114"/>
      <c r="N114" s="3" t="s">
        <v>1349</v>
      </c>
      <c r="O114" s="3" t="s">
        <v>729</v>
      </c>
      <c r="P114"/>
      <c r="S114" s="88" t="s">
        <v>1349</v>
      </c>
      <c r="T114" s="268" t="s">
        <v>729</v>
      </c>
      <c r="AA114" s="88" t="s">
        <v>1350</v>
      </c>
      <c r="AB114" s="88" t="s">
        <v>642</v>
      </c>
      <c r="AC114" s="88" t="s">
        <v>643</v>
      </c>
      <c r="AE114" s="88" t="s">
        <v>1261</v>
      </c>
      <c r="AF114" s="88" t="s">
        <v>645</v>
      </c>
      <c r="AG114" s="88" t="s">
        <v>643</v>
      </c>
      <c r="AU114" s="88" t="s">
        <v>1351</v>
      </c>
      <c r="AV114" s="88" t="s">
        <v>642</v>
      </c>
      <c r="AW114" s="88" t="s">
        <v>643</v>
      </c>
      <c r="BC114" s="88" t="s">
        <v>1352</v>
      </c>
      <c r="BD114" s="88" t="s">
        <v>642</v>
      </c>
      <c r="BE114" s="88" t="s">
        <v>643</v>
      </c>
    </row>
    <row r="115" spans="2:57">
      <c r="B115"/>
      <c r="N115" s="3" t="s">
        <v>1353</v>
      </c>
      <c r="O115" s="3" t="s">
        <v>729</v>
      </c>
      <c r="P115"/>
      <c r="S115" s="88" t="s">
        <v>1353</v>
      </c>
      <c r="T115" s="268" t="s">
        <v>729</v>
      </c>
      <c r="AA115" s="88" t="s">
        <v>1354</v>
      </c>
      <c r="AB115" s="88" t="s">
        <v>642</v>
      </c>
      <c r="AC115" s="88" t="s">
        <v>643</v>
      </c>
      <c r="AE115" s="88" t="s">
        <v>1266</v>
      </c>
      <c r="AF115" s="88" t="s">
        <v>645</v>
      </c>
      <c r="AG115" s="88" t="s">
        <v>643</v>
      </c>
      <c r="AU115" s="88" t="s">
        <v>1355</v>
      </c>
      <c r="AV115" s="88" t="s">
        <v>642</v>
      </c>
      <c r="AW115" s="88" t="s">
        <v>643</v>
      </c>
      <c r="BC115" s="88" t="s">
        <v>792</v>
      </c>
      <c r="BD115" s="88" t="s">
        <v>642</v>
      </c>
      <c r="BE115" s="88" t="s">
        <v>643</v>
      </c>
    </row>
    <row r="116" spans="2:57">
      <c r="B116"/>
      <c r="N116" s="3" t="s">
        <v>1356</v>
      </c>
      <c r="O116" s="3" t="s">
        <v>729</v>
      </c>
      <c r="P116"/>
      <c r="S116" s="88" t="s">
        <v>1356</v>
      </c>
      <c r="T116" s="268" t="s">
        <v>729</v>
      </c>
      <c r="AA116" s="88" t="s">
        <v>1357</v>
      </c>
      <c r="AB116" s="88" t="s">
        <v>642</v>
      </c>
      <c r="AC116" s="88" t="s">
        <v>643</v>
      </c>
      <c r="AE116" s="88" t="s">
        <v>1271</v>
      </c>
      <c r="AF116" s="88" t="s">
        <v>645</v>
      </c>
      <c r="AG116" s="88" t="s">
        <v>643</v>
      </c>
      <c r="AU116" s="88" t="s">
        <v>1358</v>
      </c>
      <c r="AV116" s="88" t="s">
        <v>642</v>
      </c>
      <c r="AW116" s="88" t="s">
        <v>643</v>
      </c>
      <c r="BC116" s="88" t="s">
        <v>1359</v>
      </c>
      <c r="BD116" s="88" t="s">
        <v>642</v>
      </c>
      <c r="BE116" s="88" t="s">
        <v>643</v>
      </c>
    </row>
    <row r="117" spans="2:57">
      <c r="B117"/>
      <c r="N117" s="3" t="s">
        <v>1360</v>
      </c>
      <c r="O117" s="3" t="s">
        <v>729</v>
      </c>
      <c r="P117"/>
      <c r="S117" s="88" t="s">
        <v>1360</v>
      </c>
      <c r="T117" s="268" t="s">
        <v>729</v>
      </c>
      <c r="AA117" s="88" t="s">
        <v>1361</v>
      </c>
      <c r="AB117" s="88" t="s">
        <v>642</v>
      </c>
      <c r="AC117" s="88" t="s">
        <v>643</v>
      </c>
      <c r="AE117" s="88" t="s">
        <v>1276</v>
      </c>
      <c r="AF117" s="88" t="s">
        <v>645</v>
      </c>
      <c r="AG117" s="88" t="s">
        <v>643</v>
      </c>
      <c r="AU117" s="88" t="s">
        <v>1362</v>
      </c>
      <c r="AV117" s="88" t="s">
        <v>642</v>
      </c>
      <c r="AW117" s="88" t="s">
        <v>643</v>
      </c>
      <c r="BC117" s="88" t="s">
        <v>1361</v>
      </c>
      <c r="BD117" s="88" t="s">
        <v>642</v>
      </c>
      <c r="BE117" s="88" t="s">
        <v>643</v>
      </c>
    </row>
    <row r="118" spans="2:57">
      <c r="B118"/>
      <c r="N118" s="3" t="s">
        <v>1363</v>
      </c>
      <c r="O118" s="3" t="s">
        <v>729</v>
      </c>
      <c r="P118"/>
      <c r="S118" s="88" t="s">
        <v>1363</v>
      </c>
      <c r="T118" s="268" t="s">
        <v>729</v>
      </c>
      <c r="AA118" s="88" t="s">
        <v>1359</v>
      </c>
      <c r="AB118" s="88" t="s">
        <v>642</v>
      </c>
      <c r="AC118" s="88" t="s">
        <v>643</v>
      </c>
      <c r="AE118" s="88" t="s">
        <v>1281</v>
      </c>
      <c r="AF118" s="88" t="s">
        <v>645</v>
      </c>
      <c r="AG118" s="88" t="s">
        <v>643</v>
      </c>
      <c r="AU118" s="88" t="s">
        <v>1364</v>
      </c>
      <c r="AV118" s="88" t="s">
        <v>645</v>
      </c>
      <c r="AW118" s="88" t="s">
        <v>643</v>
      </c>
      <c r="BC118" s="88" t="s">
        <v>1365</v>
      </c>
      <c r="BD118" s="88" t="s">
        <v>642</v>
      </c>
      <c r="BE118" s="88" t="s">
        <v>643</v>
      </c>
    </row>
    <row r="119" spans="2:57">
      <c r="B119"/>
      <c r="N119" s="3" t="s">
        <v>1366</v>
      </c>
      <c r="O119" s="3" t="s">
        <v>729</v>
      </c>
      <c r="P119"/>
      <c r="S119" s="88" t="s">
        <v>1366</v>
      </c>
      <c r="T119" s="268" t="s">
        <v>729</v>
      </c>
      <c r="AA119" s="88" t="s">
        <v>1365</v>
      </c>
      <c r="AB119" s="88" t="s">
        <v>642</v>
      </c>
      <c r="AC119" s="88" t="s">
        <v>643</v>
      </c>
      <c r="AE119" s="88" t="s">
        <v>1285</v>
      </c>
      <c r="AF119" s="88" t="s">
        <v>645</v>
      </c>
      <c r="AG119" s="88" t="s">
        <v>643</v>
      </c>
      <c r="AU119" s="88" t="s">
        <v>1367</v>
      </c>
      <c r="AV119" s="88" t="s">
        <v>645</v>
      </c>
      <c r="AW119" s="88" t="s">
        <v>643</v>
      </c>
      <c r="BC119" s="88" t="s">
        <v>1368</v>
      </c>
      <c r="BD119" s="88" t="s">
        <v>642</v>
      </c>
      <c r="BE119" s="88" t="s">
        <v>643</v>
      </c>
    </row>
    <row r="120" spans="2:57">
      <c r="B120"/>
      <c r="N120" s="3" t="s">
        <v>1369</v>
      </c>
      <c r="O120" s="3" t="s">
        <v>729</v>
      </c>
      <c r="P120"/>
      <c r="S120" s="88" t="s">
        <v>1369</v>
      </c>
      <c r="T120" s="268" t="s">
        <v>729</v>
      </c>
      <c r="AA120" s="88" t="s">
        <v>1368</v>
      </c>
      <c r="AB120" s="88" t="s">
        <v>685</v>
      </c>
      <c r="AC120" s="88" t="s">
        <v>643</v>
      </c>
      <c r="AE120" s="88" t="s">
        <v>1289</v>
      </c>
      <c r="AF120" s="88" t="s">
        <v>645</v>
      </c>
      <c r="AG120" s="88" t="s">
        <v>643</v>
      </c>
      <c r="AU120" s="88" t="s">
        <v>1370</v>
      </c>
      <c r="AV120" s="88" t="s">
        <v>645</v>
      </c>
      <c r="AW120" s="88" t="s">
        <v>643</v>
      </c>
      <c r="BC120" s="88" t="s">
        <v>1371</v>
      </c>
      <c r="BD120" s="88" t="s">
        <v>642</v>
      </c>
      <c r="BE120" s="88" t="s">
        <v>643</v>
      </c>
    </row>
    <row r="121" spans="2:57">
      <c r="B121"/>
      <c r="N121" s="3" t="s">
        <v>1372</v>
      </c>
      <c r="O121" s="3" t="s">
        <v>729</v>
      </c>
      <c r="P121"/>
      <c r="S121" s="88" t="s">
        <v>1372</v>
      </c>
      <c r="T121" s="268" t="s">
        <v>729</v>
      </c>
      <c r="AA121" s="88" t="s">
        <v>1371</v>
      </c>
      <c r="AB121" s="88" t="s">
        <v>642</v>
      </c>
      <c r="AC121" s="88" t="s">
        <v>643</v>
      </c>
      <c r="AE121" s="88" t="s">
        <v>1297</v>
      </c>
      <c r="AF121" s="88" t="s">
        <v>645</v>
      </c>
      <c r="AG121" s="88" t="s">
        <v>643</v>
      </c>
      <c r="AU121" s="88" t="s">
        <v>1373</v>
      </c>
      <c r="AV121" s="88" t="s">
        <v>645</v>
      </c>
      <c r="AW121" s="88" t="s">
        <v>643</v>
      </c>
      <c r="BC121" s="88" t="s">
        <v>1374</v>
      </c>
      <c r="BD121" s="88" t="s">
        <v>642</v>
      </c>
      <c r="BE121" s="88" t="s">
        <v>643</v>
      </c>
    </row>
    <row r="122" spans="2:57">
      <c r="B122"/>
      <c r="N122" s="3" t="s">
        <v>1375</v>
      </c>
      <c r="O122" s="3" t="s">
        <v>729</v>
      </c>
      <c r="P122"/>
      <c r="S122" s="88" t="s">
        <v>1375</v>
      </c>
      <c r="T122" s="268" t="s">
        <v>729</v>
      </c>
      <c r="AA122" s="88" t="s">
        <v>1374</v>
      </c>
      <c r="AB122" s="88" t="s">
        <v>642</v>
      </c>
      <c r="AC122" s="88" t="s">
        <v>643</v>
      </c>
      <c r="AE122" s="88" t="s">
        <v>1301</v>
      </c>
      <c r="AF122" s="88" t="s">
        <v>645</v>
      </c>
      <c r="AG122" s="88" t="s">
        <v>643</v>
      </c>
      <c r="AU122" s="88" t="s">
        <v>1376</v>
      </c>
      <c r="AV122" s="88" t="s">
        <v>645</v>
      </c>
      <c r="AW122" s="88" t="s">
        <v>643</v>
      </c>
      <c r="BC122" s="88" t="s">
        <v>1377</v>
      </c>
      <c r="BD122" s="88" t="s">
        <v>642</v>
      </c>
      <c r="BE122" s="88" t="s">
        <v>643</v>
      </c>
    </row>
    <row r="123" spans="2:57">
      <c r="B123"/>
      <c r="N123" s="3" t="s">
        <v>1378</v>
      </c>
      <c r="O123" s="3" t="s">
        <v>729</v>
      </c>
      <c r="P123"/>
      <c r="S123" s="88" t="s">
        <v>1378</v>
      </c>
      <c r="T123" s="268" t="s">
        <v>729</v>
      </c>
      <c r="AA123" s="88" t="s">
        <v>1377</v>
      </c>
      <c r="AB123" s="88" t="s">
        <v>685</v>
      </c>
      <c r="AC123" s="88" t="s">
        <v>643</v>
      </c>
      <c r="AE123" s="88" t="s">
        <v>1305</v>
      </c>
      <c r="AF123" s="88" t="s">
        <v>645</v>
      </c>
      <c r="AG123" s="88" t="s">
        <v>643</v>
      </c>
      <c r="AU123" s="88" t="s">
        <v>1379</v>
      </c>
      <c r="AV123" s="88" t="s">
        <v>645</v>
      </c>
      <c r="AW123" s="88" t="s">
        <v>643</v>
      </c>
      <c r="BC123" s="88" t="s">
        <v>1380</v>
      </c>
      <c r="BD123" s="88" t="s">
        <v>642</v>
      </c>
      <c r="BE123" s="88" t="s">
        <v>643</v>
      </c>
    </row>
    <row r="124" spans="2:57">
      <c r="B124"/>
      <c r="N124" s="3" t="s">
        <v>1381</v>
      </c>
      <c r="O124" s="3" t="s">
        <v>729</v>
      </c>
      <c r="P124"/>
      <c r="S124" s="88" t="s">
        <v>1381</v>
      </c>
      <c r="T124" s="268" t="s">
        <v>729</v>
      </c>
      <c r="AA124" s="88" t="s">
        <v>1380</v>
      </c>
      <c r="AB124" s="88" t="s">
        <v>642</v>
      </c>
      <c r="AC124" s="88" t="s">
        <v>643</v>
      </c>
      <c r="AE124" s="88" t="s">
        <v>1309</v>
      </c>
      <c r="AF124" s="88" t="s">
        <v>645</v>
      </c>
      <c r="AG124" s="88" t="s">
        <v>643</v>
      </c>
      <c r="AU124" s="88" t="s">
        <v>1382</v>
      </c>
      <c r="AV124" s="88" t="s">
        <v>645</v>
      </c>
      <c r="AW124" s="88" t="s">
        <v>643</v>
      </c>
      <c r="BC124" s="88" t="s">
        <v>1383</v>
      </c>
      <c r="BD124" s="88" t="s">
        <v>642</v>
      </c>
      <c r="BE124" s="88" t="s">
        <v>643</v>
      </c>
    </row>
    <row r="125" spans="2:57">
      <c r="B125"/>
      <c r="N125" s="3" t="s">
        <v>1384</v>
      </c>
      <c r="O125" s="3" t="s">
        <v>729</v>
      </c>
      <c r="P125"/>
      <c r="S125" s="88" t="s">
        <v>1384</v>
      </c>
      <c r="T125" s="268" t="s">
        <v>729</v>
      </c>
      <c r="AA125" s="88" t="s">
        <v>1383</v>
      </c>
      <c r="AB125" s="88" t="s">
        <v>642</v>
      </c>
      <c r="AC125" s="88" t="s">
        <v>643</v>
      </c>
      <c r="AE125" s="88" t="s">
        <v>1313</v>
      </c>
      <c r="AF125" s="88" t="s">
        <v>645</v>
      </c>
      <c r="AG125" s="88" t="s">
        <v>643</v>
      </c>
      <c r="AU125" s="88" t="s">
        <v>1385</v>
      </c>
      <c r="AV125" s="88" t="s">
        <v>645</v>
      </c>
      <c r="AW125" s="88" t="s">
        <v>643</v>
      </c>
      <c r="BC125" s="88" t="s">
        <v>1386</v>
      </c>
      <c r="BD125" s="88" t="s">
        <v>642</v>
      </c>
      <c r="BE125" s="88" t="s">
        <v>643</v>
      </c>
    </row>
    <row r="126" spans="2:57">
      <c r="B126"/>
      <c r="N126" s="3" t="s">
        <v>1387</v>
      </c>
      <c r="O126" s="3" t="s">
        <v>729</v>
      </c>
      <c r="P126"/>
      <c r="S126" s="88" t="s">
        <v>1387</v>
      </c>
      <c r="T126" s="268" t="s">
        <v>729</v>
      </c>
      <c r="AA126" s="88" t="s">
        <v>828</v>
      </c>
      <c r="AB126" s="88" t="s">
        <v>642</v>
      </c>
      <c r="AC126" s="88" t="s">
        <v>643</v>
      </c>
      <c r="AE126" s="88" t="s">
        <v>1317</v>
      </c>
      <c r="AF126" s="88" t="s">
        <v>645</v>
      </c>
      <c r="AG126" s="88" t="s">
        <v>643</v>
      </c>
      <c r="AU126" s="88" t="s">
        <v>1388</v>
      </c>
      <c r="AV126" s="88" t="s">
        <v>645</v>
      </c>
      <c r="AW126" s="88" t="s">
        <v>643</v>
      </c>
      <c r="BC126" s="88" t="s">
        <v>1389</v>
      </c>
      <c r="BD126" s="88" t="s">
        <v>642</v>
      </c>
      <c r="BE126" s="88" t="s">
        <v>643</v>
      </c>
    </row>
    <row r="127" spans="2:57">
      <c r="B127"/>
      <c r="N127" s="3" t="s">
        <v>1390</v>
      </c>
      <c r="O127" s="3" t="s">
        <v>729</v>
      </c>
      <c r="P127"/>
      <c r="S127" s="88" t="s">
        <v>1390</v>
      </c>
      <c r="T127" s="268" t="s">
        <v>729</v>
      </c>
      <c r="AA127" s="88" t="s">
        <v>839</v>
      </c>
      <c r="AB127" s="88" t="s">
        <v>642</v>
      </c>
      <c r="AC127" s="88" t="s">
        <v>643</v>
      </c>
      <c r="AE127" s="88" t="s">
        <v>1322</v>
      </c>
      <c r="AF127" s="88" t="s">
        <v>645</v>
      </c>
      <c r="AG127" s="88" t="s">
        <v>643</v>
      </c>
      <c r="AU127" s="88" t="s">
        <v>1391</v>
      </c>
      <c r="AV127" s="88" t="s">
        <v>645</v>
      </c>
      <c r="AW127" s="88" t="s">
        <v>643</v>
      </c>
      <c r="BC127" s="88" t="s">
        <v>1392</v>
      </c>
      <c r="BD127" s="88" t="s">
        <v>642</v>
      </c>
      <c r="BE127" s="88" t="s">
        <v>643</v>
      </c>
    </row>
    <row r="128" spans="2:57">
      <c r="B128"/>
      <c r="N128" s="3" t="s">
        <v>1393</v>
      </c>
      <c r="O128" s="3" t="s">
        <v>729</v>
      </c>
      <c r="P128"/>
      <c r="S128" s="88" t="s">
        <v>1393</v>
      </c>
      <c r="T128" s="268" t="s">
        <v>729</v>
      </c>
      <c r="AA128" s="88" t="s">
        <v>846</v>
      </c>
      <c r="AB128" s="88" t="s">
        <v>642</v>
      </c>
      <c r="AC128" s="88" t="s">
        <v>643</v>
      </c>
      <c r="AE128" s="88" t="s">
        <v>1326</v>
      </c>
      <c r="AF128" s="88" t="s">
        <v>645</v>
      </c>
      <c r="AG128" s="88" t="s">
        <v>643</v>
      </c>
      <c r="AU128" s="88" t="s">
        <v>1394</v>
      </c>
      <c r="AV128" s="88" t="s">
        <v>645</v>
      </c>
      <c r="AW128" s="88" t="s">
        <v>643</v>
      </c>
      <c r="BC128" s="88" t="s">
        <v>1395</v>
      </c>
      <c r="BD128" s="88" t="s">
        <v>642</v>
      </c>
      <c r="BE128" s="88" t="s">
        <v>643</v>
      </c>
    </row>
    <row r="129" spans="2:57">
      <c r="B129"/>
      <c r="N129" s="3" t="s">
        <v>1396</v>
      </c>
      <c r="O129" s="3" t="s">
        <v>729</v>
      </c>
      <c r="P129"/>
      <c r="S129" s="88" t="s">
        <v>1396</v>
      </c>
      <c r="T129" s="268" t="s">
        <v>729</v>
      </c>
      <c r="AA129" s="88" t="s">
        <v>853</v>
      </c>
      <c r="AB129" s="88" t="s">
        <v>642</v>
      </c>
      <c r="AC129" s="88" t="s">
        <v>643</v>
      </c>
      <c r="AE129" s="88" t="s">
        <v>1330</v>
      </c>
      <c r="AF129" s="88" t="s">
        <v>645</v>
      </c>
      <c r="AG129" s="88" t="s">
        <v>643</v>
      </c>
      <c r="AU129" s="88" t="s">
        <v>1397</v>
      </c>
      <c r="AV129" s="88" t="s">
        <v>645</v>
      </c>
      <c r="AW129" s="88" t="s">
        <v>643</v>
      </c>
      <c r="BC129" s="88" t="s">
        <v>1398</v>
      </c>
      <c r="BD129" s="88" t="s">
        <v>642</v>
      </c>
      <c r="BE129" s="88" t="s">
        <v>643</v>
      </c>
    </row>
    <row r="130" spans="2:57">
      <c r="B130"/>
      <c r="N130" s="3" t="s">
        <v>1399</v>
      </c>
      <c r="O130" s="3" t="s">
        <v>729</v>
      </c>
      <c r="P130"/>
      <c r="S130" s="88" t="s">
        <v>1399</v>
      </c>
      <c r="T130" s="268" t="s">
        <v>729</v>
      </c>
      <c r="AA130" s="88" t="s">
        <v>862</v>
      </c>
      <c r="AB130" s="88" t="s">
        <v>642</v>
      </c>
      <c r="AC130" s="88" t="s">
        <v>643</v>
      </c>
      <c r="AE130" s="88" t="s">
        <v>1334</v>
      </c>
      <c r="AF130" s="88" t="s">
        <v>645</v>
      </c>
      <c r="AG130" s="88" t="s">
        <v>643</v>
      </c>
      <c r="AU130" s="88" t="s">
        <v>1400</v>
      </c>
      <c r="AV130" s="88" t="s">
        <v>645</v>
      </c>
      <c r="AW130" s="88" t="s">
        <v>643</v>
      </c>
      <c r="BC130" s="88" t="s">
        <v>1401</v>
      </c>
      <c r="BD130" s="88" t="s">
        <v>642</v>
      </c>
      <c r="BE130" s="88" t="s">
        <v>643</v>
      </c>
    </row>
    <row r="131" spans="2:57">
      <c r="B131"/>
      <c r="N131" s="3" t="s">
        <v>1402</v>
      </c>
      <c r="O131" s="3" t="s">
        <v>642</v>
      </c>
      <c r="P131"/>
      <c r="S131" s="88" t="s">
        <v>1402</v>
      </c>
      <c r="T131" s="268" t="s">
        <v>642</v>
      </c>
      <c r="AA131" s="88" t="s">
        <v>1401</v>
      </c>
      <c r="AB131" s="88" t="s">
        <v>642</v>
      </c>
      <c r="AC131" s="88" t="s">
        <v>643</v>
      </c>
      <c r="AE131" s="88" t="s">
        <v>1403</v>
      </c>
      <c r="AF131" s="88" t="s">
        <v>645</v>
      </c>
      <c r="AG131" s="88" t="s">
        <v>643</v>
      </c>
      <c r="AU131" s="88" t="s">
        <v>1404</v>
      </c>
      <c r="AV131" s="88" t="s">
        <v>642</v>
      </c>
      <c r="AW131" s="88" t="s">
        <v>643</v>
      </c>
      <c r="BC131" s="88" t="s">
        <v>1405</v>
      </c>
      <c r="BD131" s="88" t="s">
        <v>642</v>
      </c>
      <c r="BE131" s="88" t="s">
        <v>643</v>
      </c>
    </row>
    <row r="132" spans="2:57">
      <c r="B132"/>
      <c r="N132" s="3" t="s">
        <v>1406</v>
      </c>
      <c r="O132" s="3" t="s">
        <v>729</v>
      </c>
      <c r="P132"/>
      <c r="S132" s="88" t="s">
        <v>1406</v>
      </c>
      <c r="T132" s="268" t="s">
        <v>729</v>
      </c>
      <c r="AA132" s="88" t="s">
        <v>1405</v>
      </c>
      <c r="AB132" s="88" t="s">
        <v>685</v>
      </c>
      <c r="AC132" s="88" t="s">
        <v>643</v>
      </c>
      <c r="AE132" s="88" t="s">
        <v>1407</v>
      </c>
      <c r="AF132" s="88" t="s">
        <v>645</v>
      </c>
      <c r="AG132" s="88" t="s">
        <v>643</v>
      </c>
      <c r="AU132" s="88" t="s">
        <v>1408</v>
      </c>
      <c r="AV132" s="88" t="s">
        <v>642</v>
      </c>
      <c r="AW132" s="88" t="s">
        <v>643</v>
      </c>
      <c r="BC132" s="88" t="s">
        <v>651</v>
      </c>
      <c r="BD132" s="88" t="s">
        <v>642</v>
      </c>
      <c r="BE132" s="88" t="s">
        <v>643</v>
      </c>
    </row>
    <row r="133" spans="2:57">
      <c r="B133"/>
      <c r="N133" s="3" t="s">
        <v>1409</v>
      </c>
      <c r="O133" s="3" t="s">
        <v>729</v>
      </c>
      <c r="P133"/>
      <c r="S133" s="88" t="s">
        <v>1409</v>
      </c>
      <c r="T133" s="268" t="s">
        <v>729</v>
      </c>
      <c r="AA133" s="88" t="s">
        <v>651</v>
      </c>
      <c r="AB133" s="88" t="s">
        <v>642</v>
      </c>
      <c r="AC133" s="88" t="s">
        <v>643</v>
      </c>
      <c r="AE133" s="88" t="s">
        <v>1410</v>
      </c>
      <c r="AF133" s="88" t="s">
        <v>645</v>
      </c>
      <c r="AG133" s="88" t="s">
        <v>643</v>
      </c>
      <c r="AU133" s="88" t="s">
        <v>1411</v>
      </c>
      <c r="AV133" s="88" t="s">
        <v>645</v>
      </c>
      <c r="AW133" s="88" t="s">
        <v>643</v>
      </c>
      <c r="BC133" s="88" t="s">
        <v>672</v>
      </c>
      <c r="BD133" s="88" t="s">
        <v>642</v>
      </c>
      <c r="BE133" s="88" t="s">
        <v>643</v>
      </c>
    </row>
    <row r="134" spans="2:57">
      <c r="B134"/>
      <c r="N134" s="3" t="s">
        <v>1412</v>
      </c>
      <c r="O134" s="3" t="s">
        <v>729</v>
      </c>
      <c r="P134"/>
      <c r="S134" s="88" t="s">
        <v>1412</v>
      </c>
      <c r="T134" s="268" t="s">
        <v>729</v>
      </c>
      <c r="AA134" s="88" t="s">
        <v>672</v>
      </c>
      <c r="AB134" s="88" t="s">
        <v>642</v>
      </c>
      <c r="AC134" s="88" t="s">
        <v>643</v>
      </c>
      <c r="AE134" s="88" t="s">
        <v>1413</v>
      </c>
      <c r="AF134" s="88" t="s">
        <v>645</v>
      </c>
      <c r="AG134" s="88" t="s">
        <v>643</v>
      </c>
      <c r="AU134" s="88" t="s">
        <v>1414</v>
      </c>
      <c r="AV134" s="88" t="s">
        <v>645</v>
      </c>
      <c r="AW134" s="88" t="s">
        <v>643</v>
      </c>
      <c r="BC134" s="88" t="s">
        <v>1415</v>
      </c>
      <c r="BD134" s="88" t="s">
        <v>642</v>
      </c>
      <c r="BE134" s="88" t="s">
        <v>643</v>
      </c>
    </row>
    <row r="135" spans="2:57">
      <c r="B135"/>
      <c r="N135" s="3" t="s">
        <v>1416</v>
      </c>
      <c r="O135" s="3" t="s">
        <v>729</v>
      </c>
      <c r="P135"/>
      <c r="S135" s="88" t="s">
        <v>1416</v>
      </c>
      <c r="T135" s="268" t="s">
        <v>729</v>
      </c>
      <c r="AA135" s="88" t="s">
        <v>1415</v>
      </c>
      <c r="AB135" s="88" t="s">
        <v>685</v>
      </c>
      <c r="AC135" s="88" t="s">
        <v>643</v>
      </c>
      <c r="AE135" s="88" t="s">
        <v>1417</v>
      </c>
      <c r="AF135" s="88" t="s">
        <v>645</v>
      </c>
      <c r="AG135" s="88" t="s">
        <v>643</v>
      </c>
      <c r="AU135" s="88" t="s">
        <v>1418</v>
      </c>
      <c r="AV135" s="88" t="s">
        <v>645</v>
      </c>
      <c r="AW135" s="88" t="s">
        <v>643</v>
      </c>
      <c r="BC135" s="88" t="s">
        <v>1419</v>
      </c>
      <c r="BD135" s="88" t="s">
        <v>642</v>
      </c>
      <c r="BE135" s="88" t="s">
        <v>643</v>
      </c>
    </row>
    <row r="136" spans="2:57">
      <c r="B136"/>
      <c r="N136" s="3" t="s">
        <v>1420</v>
      </c>
      <c r="O136" s="3" t="s">
        <v>645</v>
      </c>
      <c r="P136"/>
      <c r="S136" s="88" t="s">
        <v>1420</v>
      </c>
      <c r="T136" s="268" t="s">
        <v>645</v>
      </c>
      <c r="AA136" s="88" t="s">
        <v>1419</v>
      </c>
      <c r="AB136" s="88" t="s">
        <v>685</v>
      </c>
      <c r="AC136" s="88" t="s">
        <v>643</v>
      </c>
      <c r="AE136" s="88" t="s">
        <v>1421</v>
      </c>
      <c r="AF136" s="88" t="s">
        <v>645</v>
      </c>
      <c r="AG136" s="88" t="s">
        <v>643</v>
      </c>
      <c r="AU136" s="88" t="s">
        <v>1422</v>
      </c>
      <c r="AV136" s="88" t="s">
        <v>642</v>
      </c>
      <c r="AW136" s="88" t="s">
        <v>643</v>
      </c>
      <c r="BC136" s="88" t="s">
        <v>1423</v>
      </c>
      <c r="BD136" s="88" t="s">
        <v>642</v>
      </c>
      <c r="BE136" s="88" t="s">
        <v>643</v>
      </c>
    </row>
    <row r="137" spans="2:57">
      <c r="B137"/>
      <c r="N137" s="3" t="s">
        <v>1424</v>
      </c>
      <c r="O137" s="3" t="s">
        <v>685</v>
      </c>
      <c r="P137"/>
      <c r="S137" s="88" t="s">
        <v>1424</v>
      </c>
      <c r="T137" s="268" t="s">
        <v>685</v>
      </c>
      <c r="AA137" s="88" t="s">
        <v>1423</v>
      </c>
      <c r="AB137" s="88" t="s">
        <v>685</v>
      </c>
      <c r="AC137" s="88" t="s">
        <v>643</v>
      </c>
      <c r="AE137" s="88" t="s">
        <v>1425</v>
      </c>
      <c r="AF137" s="88" t="s">
        <v>645</v>
      </c>
      <c r="AG137" s="88" t="s">
        <v>643</v>
      </c>
      <c r="AU137" s="88" t="s">
        <v>1426</v>
      </c>
      <c r="AV137" s="88" t="s">
        <v>645</v>
      </c>
      <c r="AW137" s="88" t="s">
        <v>643</v>
      </c>
      <c r="BC137" s="88" t="s">
        <v>1427</v>
      </c>
      <c r="BD137" s="88" t="s">
        <v>642</v>
      </c>
      <c r="BE137" s="88" t="s">
        <v>643</v>
      </c>
    </row>
    <row r="138" spans="2:57">
      <c r="B138"/>
      <c r="N138" s="3" t="s">
        <v>1428</v>
      </c>
      <c r="O138" s="3" t="s">
        <v>685</v>
      </c>
      <c r="P138"/>
      <c r="S138" s="88" t="s">
        <v>1428</v>
      </c>
      <c r="T138" s="268" t="s">
        <v>685</v>
      </c>
      <c r="AA138" s="88" t="s">
        <v>1427</v>
      </c>
      <c r="AB138" s="88" t="s">
        <v>685</v>
      </c>
      <c r="AC138" s="88" t="s">
        <v>643</v>
      </c>
      <c r="AE138" s="88" t="s">
        <v>1429</v>
      </c>
      <c r="AF138" s="88" t="s">
        <v>645</v>
      </c>
      <c r="AG138" s="88" t="s">
        <v>643</v>
      </c>
      <c r="AU138" s="88" t="s">
        <v>1430</v>
      </c>
      <c r="AV138" s="88" t="s">
        <v>645</v>
      </c>
      <c r="AW138" s="88" t="s">
        <v>643</v>
      </c>
      <c r="BC138" s="88" t="s">
        <v>1431</v>
      </c>
      <c r="BD138" s="88" t="s">
        <v>642</v>
      </c>
      <c r="BE138" s="88" t="s">
        <v>643</v>
      </c>
    </row>
    <row r="139" spans="2:57">
      <c r="B139"/>
      <c r="N139" s="3" t="s">
        <v>1432</v>
      </c>
      <c r="O139" s="3" t="s">
        <v>645</v>
      </c>
      <c r="P139"/>
      <c r="S139" s="88" t="s">
        <v>1432</v>
      </c>
      <c r="T139" s="268" t="s">
        <v>645</v>
      </c>
      <c r="AA139" s="88" t="s">
        <v>1433</v>
      </c>
      <c r="AB139" s="88" t="s">
        <v>685</v>
      </c>
      <c r="AC139" s="88" t="s">
        <v>643</v>
      </c>
      <c r="AE139" s="88" t="s">
        <v>1434</v>
      </c>
      <c r="AF139" s="88" t="s">
        <v>645</v>
      </c>
      <c r="AG139" s="88" t="s">
        <v>643</v>
      </c>
      <c r="AU139" s="88" t="s">
        <v>1435</v>
      </c>
      <c r="AV139" s="88" t="s">
        <v>645</v>
      </c>
      <c r="AW139" s="88" t="s">
        <v>643</v>
      </c>
      <c r="BC139" s="88" t="s">
        <v>1436</v>
      </c>
      <c r="BD139" s="88" t="s">
        <v>642</v>
      </c>
      <c r="BE139" s="88" t="s">
        <v>643</v>
      </c>
    </row>
    <row r="140" spans="2:57">
      <c r="B140"/>
      <c r="N140" s="3" t="s">
        <v>1144</v>
      </c>
      <c r="O140" s="3" t="s">
        <v>645</v>
      </c>
      <c r="P140"/>
      <c r="S140" s="88" t="s">
        <v>1144</v>
      </c>
      <c r="T140" s="268" t="s">
        <v>645</v>
      </c>
      <c r="AA140" s="88" t="s">
        <v>1403</v>
      </c>
      <c r="AB140" s="88" t="s">
        <v>642</v>
      </c>
      <c r="AC140" s="88" t="s">
        <v>643</v>
      </c>
      <c r="AE140" s="88" t="s">
        <v>1437</v>
      </c>
      <c r="AF140" s="88" t="s">
        <v>645</v>
      </c>
      <c r="AG140" s="88" t="s">
        <v>643</v>
      </c>
      <c r="AU140" s="88" t="s">
        <v>1438</v>
      </c>
      <c r="AV140" s="88" t="s">
        <v>642</v>
      </c>
      <c r="AW140" s="88" t="s">
        <v>643</v>
      </c>
      <c r="BC140" s="88" t="s">
        <v>1433</v>
      </c>
      <c r="BD140" s="88" t="s">
        <v>642</v>
      </c>
      <c r="BE140" s="88" t="s">
        <v>643</v>
      </c>
    </row>
    <row r="141" spans="2:57">
      <c r="B141"/>
      <c r="N141" s="3" t="s">
        <v>1439</v>
      </c>
      <c r="O141" s="3" t="s">
        <v>645</v>
      </c>
      <c r="P141"/>
      <c r="S141" s="88" t="s">
        <v>1439</v>
      </c>
      <c r="T141" s="268" t="s">
        <v>645</v>
      </c>
      <c r="AA141" s="88" t="s">
        <v>1410</v>
      </c>
      <c r="AB141" s="88" t="s">
        <v>642</v>
      </c>
      <c r="AC141" s="88" t="s">
        <v>643</v>
      </c>
      <c r="AE141" s="88" t="s">
        <v>1440</v>
      </c>
      <c r="AF141" s="88" t="s">
        <v>645</v>
      </c>
      <c r="AG141" s="88" t="s">
        <v>643</v>
      </c>
      <c r="AU141" s="88" t="s">
        <v>1441</v>
      </c>
      <c r="AV141" s="88" t="s">
        <v>642</v>
      </c>
      <c r="AW141" s="88" t="s">
        <v>643</v>
      </c>
      <c r="BC141" s="88" t="s">
        <v>1442</v>
      </c>
      <c r="BD141" s="88" t="s">
        <v>642</v>
      </c>
      <c r="BE141" s="88" t="s">
        <v>643</v>
      </c>
    </row>
    <row r="142" spans="2:57">
      <c r="B142"/>
      <c r="N142" s="3" t="s">
        <v>1443</v>
      </c>
      <c r="O142" s="3" t="s">
        <v>729</v>
      </c>
      <c r="P142"/>
      <c r="S142" s="88" t="s">
        <v>1443</v>
      </c>
      <c r="T142" s="268" t="s">
        <v>729</v>
      </c>
      <c r="AA142" s="88" t="s">
        <v>1444</v>
      </c>
      <c r="AB142" s="88" t="s">
        <v>685</v>
      </c>
      <c r="AC142" s="88" t="s">
        <v>643</v>
      </c>
      <c r="AE142" s="88" t="s">
        <v>1445</v>
      </c>
      <c r="AF142" s="88" t="s">
        <v>645</v>
      </c>
      <c r="AG142" s="88" t="s">
        <v>643</v>
      </c>
      <c r="AU142" s="88" t="s">
        <v>1446</v>
      </c>
      <c r="AV142" s="88" t="s">
        <v>685</v>
      </c>
      <c r="AW142" s="88" t="s">
        <v>643</v>
      </c>
      <c r="BC142" s="88" t="s">
        <v>1447</v>
      </c>
      <c r="BD142" s="88" t="s">
        <v>642</v>
      </c>
      <c r="BE142" s="88" t="s">
        <v>643</v>
      </c>
    </row>
    <row r="143" spans="2:57">
      <c r="B143"/>
      <c r="N143" s="3" t="s">
        <v>1448</v>
      </c>
      <c r="O143" s="3" t="s">
        <v>729</v>
      </c>
      <c r="P143"/>
      <c r="S143" s="88" t="s">
        <v>1448</v>
      </c>
      <c r="T143" s="268" t="s">
        <v>729</v>
      </c>
      <c r="AA143" s="88" t="s">
        <v>1449</v>
      </c>
      <c r="AB143" s="88" t="s">
        <v>642</v>
      </c>
      <c r="AC143" s="88" t="s">
        <v>643</v>
      </c>
      <c r="AE143" s="88" t="s">
        <v>1450</v>
      </c>
      <c r="AF143" s="88" t="s">
        <v>645</v>
      </c>
      <c r="AG143" s="88" t="s">
        <v>643</v>
      </c>
      <c r="AU143" s="88" t="s">
        <v>1451</v>
      </c>
      <c r="AV143" s="88" t="s">
        <v>642</v>
      </c>
      <c r="AW143" s="88" t="s">
        <v>643</v>
      </c>
      <c r="BC143" s="88" t="s">
        <v>1452</v>
      </c>
      <c r="BD143" s="88" t="s">
        <v>642</v>
      </c>
      <c r="BE143" s="88" t="s">
        <v>643</v>
      </c>
    </row>
    <row r="144" spans="2:57">
      <c r="B144"/>
      <c r="N144" s="3" t="s">
        <v>1453</v>
      </c>
      <c r="O144" s="3" t="s">
        <v>729</v>
      </c>
      <c r="P144"/>
      <c r="S144" s="88" t="s">
        <v>1453</v>
      </c>
      <c r="T144" s="268" t="s">
        <v>729</v>
      </c>
      <c r="AA144" s="88" t="s">
        <v>1454</v>
      </c>
      <c r="AB144" s="88" t="s">
        <v>642</v>
      </c>
      <c r="AC144" s="88" t="s">
        <v>643</v>
      </c>
      <c r="AE144" s="88" t="s">
        <v>1455</v>
      </c>
      <c r="AF144" s="88" t="s">
        <v>645</v>
      </c>
      <c r="AG144" s="88" t="s">
        <v>643</v>
      </c>
      <c r="AU144" s="88" t="s">
        <v>1456</v>
      </c>
      <c r="AV144" s="88" t="s">
        <v>645</v>
      </c>
      <c r="AW144" s="88" t="s">
        <v>643</v>
      </c>
      <c r="BC144" s="88" t="s">
        <v>1457</v>
      </c>
      <c r="BD144" s="88" t="s">
        <v>642</v>
      </c>
      <c r="BE144" s="88" t="s">
        <v>643</v>
      </c>
    </row>
    <row r="145" spans="2:57">
      <c r="B145"/>
      <c r="N145" s="3" t="s">
        <v>1458</v>
      </c>
      <c r="O145" s="3" t="s">
        <v>729</v>
      </c>
      <c r="P145"/>
      <c r="S145" s="88" t="s">
        <v>1458</v>
      </c>
      <c r="T145" s="268" t="s">
        <v>729</v>
      </c>
      <c r="AA145" s="88" t="s">
        <v>1459</v>
      </c>
      <c r="AB145" s="88" t="s">
        <v>642</v>
      </c>
      <c r="AC145" s="88" t="s">
        <v>643</v>
      </c>
      <c r="AE145" s="88" t="s">
        <v>1460</v>
      </c>
      <c r="AF145" s="88" t="s">
        <v>645</v>
      </c>
      <c r="AG145" s="88" t="s">
        <v>643</v>
      </c>
      <c r="AU145" s="88" t="s">
        <v>1461</v>
      </c>
      <c r="AV145" s="88" t="s">
        <v>645</v>
      </c>
      <c r="AW145" s="88" t="s">
        <v>643</v>
      </c>
      <c r="BC145" s="88" t="s">
        <v>1462</v>
      </c>
      <c r="BD145" s="88" t="s">
        <v>642</v>
      </c>
      <c r="BE145" s="88" t="s">
        <v>643</v>
      </c>
    </row>
    <row r="146" spans="2:57">
      <c r="B146"/>
      <c r="N146" s="3" t="s">
        <v>1463</v>
      </c>
      <c r="O146" s="3" t="s">
        <v>729</v>
      </c>
      <c r="P146"/>
      <c r="S146" s="88" t="s">
        <v>1463</v>
      </c>
      <c r="T146" s="268" t="s">
        <v>729</v>
      </c>
      <c r="AA146" s="88" t="s">
        <v>1464</v>
      </c>
      <c r="AB146" s="88" t="s">
        <v>642</v>
      </c>
      <c r="AC146" s="88" t="s">
        <v>643</v>
      </c>
      <c r="AE146" s="88" t="s">
        <v>1465</v>
      </c>
      <c r="AF146" s="88" t="s">
        <v>645</v>
      </c>
      <c r="AG146" s="88" t="s">
        <v>643</v>
      </c>
      <c r="AU146" s="88" t="s">
        <v>1466</v>
      </c>
      <c r="AV146" s="88" t="s">
        <v>642</v>
      </c>
      <c r="AW146" s="88" t="s">
        <v>643</v>
      </c>
      <c r="BC146" s="88" t="s">
        <v>660</v>
      </c>
      <c r="BD146" s="88" t="s">
        <v>642</v>
      </c>
      <c r="BE146" s="88" t="s">
        <v>643</v>
      </c>
    </row>
    <row r="147" spans="2:57">
      <c r="B147"/>
      <c r="N147" s="3" t="s">
        <v>1467</v>
      </c>
      <c r="O147" s="3" t="s">
        <v>729</v>
      </c>
      <c r="P147"/>
      <c r="S147" s="88" t="s">
        <v>1467</v>
      </c>
      <c r="T147" s="268" t="s">
        <v>729</v>
      </c>
      <c r="AA147" s="88" t="s">
        <v>1468</v>
      </c>
      <c r="AB147" s="88" t="s">
        <v>642</v>
      </c>
      <c r="AC147" s="88" t="s">
        <v>643</v>
      </c>
      <c r="AE147" s="88" t="s">
        <v>1469</v>
      </c>
      <c r="AF147" s="88" t="s">
        <v>645</v>
      </c>
      <c r="AG147" s="88" t="s">
        <v>643</v>
      </c>
      <c r="AU147" s="88" t="s">
        <v>1470</v>
      </c>
      <c r="AV147" s="88" t="s">
        <v>642</v>
      </c>
      <c r="AW147" s="88" t="s">
        <v>643</v>
      </c>
      <c r="BC147" s="88" t="s">
        <v>1471</v>
      </c>
      <c r="BD147" s="88" t="s">
        <v>642</v>
      </c>
      <c r="BE147" s="88" t="s">
        <v>643</v>
      </c>
    </row>
    <row r="148" spans="2:57">
      <c r="B148"/>
      <c r="N148" s="3" t="s">
        <v>1472</v>
      </c>
      <c r="O148" s="3" t="s">
        <v>729</v>
      </c>
      <c r="P148"/>
      <c r="S148" s="88" t="s">
        <v>1472</v>
      </c>
      <c r="T148" s="268" t="s">
        <v>729</v>
      </c>
      <c r="AA148" s="88" t="s">
        <v>1473</v>
      </c>
      <c r="AB148" s="88" t="s">
        <v>642</v>
      </c>
      <c r="AC148" s="88" t="s">
        <v>643</v>
      </c>
      <c r="AE148" s="88" t="s">
        <v>1474</v>
      </c>
      <c r="AF148" s="88" t="s">
        <v>645</v>
      </c>
      <c r="AG148" s="88" t="s">
        <v>643</v>
      </c>
      <c r="AU148" s="88" t="s">
        <v>1475</v>
      </c>
      <c r="AV148" s="88" t="s">
        <v>645</v>
      </c>
      <c r="AW148" s="88" t="s">
        <v>643</v>
      </c>
      <c r="BC148" s="88" t="s">
        <v>1476</v>
      </c>
      <c r="BD148" s="88" t="s">
        <v>642</v>
      </c>
      <c r="BE148" s="88" t="s">
        <v>643</v>
      </c>
    </row>
    <row r="149" spans="2:57">
      <c r="B149"/>
      <c r="N149" s="3" t="s">
        <v>1477</v>
      </c>
      <c r="O149" s="3" t="s">
        <v>729</v>
      </c>
      <c r="P149"/>
      <c r="S149" s="88" t="s">
        <v>1477</v>
      </c>
      <c r="T149" s="268" t="s">
        <v>729</v>
      </c>
      <c r="AA149" s="88" t="s">
        <v>1478</v>
      </c>
      <c r="AB149" s="88" t="s">
        <v>685</v>
      </c>
      <c r="AC149" s="88" t="s">
        <v>643</v>
      </c>
      <c r="AE149" s="88" t="s">
        <v>1479</v>
      </c>
      <c r="AF149" s="88" t="s">
        <v>645</v>
      </c>
      <c r="AG149" s="88" t="s">
        <v>643</v>
      </c>
      <c r="AU149" s="88" t="s">
        <v>1480</v>
      </c>
      <c r="AV149" s="88" t="s">
        <v>645</v>
      </c>
      <c r="AW149" s="88" t="s">
        <v>643</v>
      </c>
      <c r="BC149" s="88" t="s">
        <v>1481</v>
      </c>
      <c r="BD149" s="88" t="s">
        <v>642</v>
      </c>
      <c r="BE149" s="88" t="s">
        <v>643</v>
      </c>
    </row>
    <row r="150" spans="2:57">
      <c r="B150"/>
      <c r="N150" s="3" t="s">
        <v>1482</v>
      </c>
      <c r="O150" s="3" t="s">
        <v>729</v>
      </c>
      <c r="P150"/>
      <c r="S150" s="88" t="s">
        <v>1482</v>
      </c>
      <c r="T150" s="268" t="s">
        <v>729</v>
      </c>
      <c r="AA150" s="88" t="s">
        <v>1483</v>
      </c>
      <c r="AB150" s="88" t="s">
        <v>642</v>
      </c>
      <c r="AC150" s="88" t="s">
        <v>643</v>
      </c>
      <c r="AE150" s="88" t="s">
        <v>1484</v>
      </c>
      <c r="AF150" s="88" t="s">
        <v>645</v>
      </c>
      <c r="AG150" s="88" t="s">
        <v>643</v>
      </c>
      <c r="AU150" s="88" t="s">
        <v>1485</v>
      </c>
      <c r="AV150" s="88" t="s">
        <v>645</v>
      </c>
      <c r="AW150" s="88" t="s">
        <v>643</v>
      </c>
      <c r="BC150" s="88" t="s">
        <v>1486</v>
      </c>
      <c r="BD150" s="88" t="s">
        <v>642</v>
      </c>
      <c r="BE150" s="88" t="s">
        <v>643</v>
      </c>
    </row>
    <row r="151" spans="2:57">
      <c r="B151"/>
      <c r="N151" s="3" t="s">
        <v>1487</v>
      </c>
      <c r="O151" s="3" t="s">
        <v>729</v>
      </c>
      <c r="P151"/>
      <c r="S151" s="88" t="s">
        <v>1487</v>
      </c>
      <c r="T151" s="268" t="s">
        <v>729</v>
      </c>
      <c r="AA151" s="88" t="s">
        <v>1488</v>
      </c>
      <c r="AB151" s="88" t="s">
        <v>642</v>
      </c>
      <c r="AC151" s="88" t="s">
        <v>643</v>
      </c>
      <c r="AE151" s="88" t="s">
        <v>1489</v>
      </c>
      <c r="AF151" s="88" t="s">
        <v>645</v>
      </c>
      <c r="AG151" s="88" t="s">
        <v>643</v>
      </c>
      <c r="AU151" s="88" t="s">
        <v>1490</v>
      </c>
      <c r="AV151" s="88" t="s">
        <v>645</v>
      </c>
      <c r="AW151" s="88" t="s">
        <v>643</v>
      </c>
      <c r="BC151" s="88" t="s">
        <v>1473</v>
      </c>
      <c r="BD151" s="88" t="s">
        <v>642</v>
      </c>
      <c r="BE151" s="88" t="s">
        <v>643</v>
      </c>
    </row>
    <row r="152" spans="2:57">
      <c r="B152"/>
      <c r="N152" s="3" t="s">
        <v>1491</v>
      </c>
      <c r="O152" s="3" t="s">
        <v>729</v>
      </c>
      <c r="P152"/>
      <c r="S152" s="88" t="s">
        <v>1491</v>
      </c>
      <c r="T152" s="268" t="s">
        <v>729</v>
      </c>
      <c r="AA152" s="88" t="s">
        <v>1492</v>
      </c>
      <c r="AB152" s="88" t="s">
        <v>642</v>
      </c>
      <c r="AC152" s="88" t="s">
        <v>643</v>
      </c>
      <c r="AE152" s="88" t="s">
        <v>1493</v>
      </c>
      <c r="AF152" s="88" t="s">
        <v>645</v>
      </c>
      <c r="AG152" s="88" t="s">
        <v>643</v>
      </c>
      <c r="AU152" s="88" t="s">
        <v>1494</v>
      </c>
      <c r="AV152" s="88" t="s">
        <v>645</v>
      </c>
      <c r="AW152" s="88" t="s">
        <v>643</v>
      </c>
      <c r="BC152" s="88" t="s">
        <v>1495</v>
      </c>
      <c r="BD152" s="88" t="s">
        <v>642</v>
      </c>
      <c r="BE152" s="88" t="s">
        <v>643</v>
      </c>
    </row>
    <row r="153" spans="2:57">
      <c r="B153"/>
      <c r="N153" s="3" t="s">
        <v>1496</v>
      </c>
      <c r="O153" s="3" t="s">
        <v>729</v>
      </c>
      <c r="P153"/>
      <c r="S153" s="88" t="s">
        <v>1496</v>
      </c>
      <c r="T153" s="268" t="s">
        <v>729</v>
      </c>
      <c r="AA153" s="88" t="s">
        <v>1497</v>
      </c>
      <c r="AB153" s="88" t="s">
        <v>642</v>
      </c>
      <c r="AC153" s="88" t="s">
        <v>643</v>
      </c>
      <c r="AE153" s="88" t="s">
        <v>1498</v>
      </c>
      <c r="AF153" s="88" t="s">
        <v>645</v>
      </c>
      <c r="AG153" s="88" t="s">
        <v>643</v>
      </c>
      <c r="AU153" s="88" t="s">
        <v>1499</v>
      </c>
      <c r="AV153" s="88" t="s">
        <v>645</v>
      </c>
      <c r="AW153" s="88" t="s">
        <v>643</v>
      </c>
      <c r="BC153" s="88" t="s">
        <v>1478</v>
      </c>
      <c r="BD153" s="88" t="s">
        <v>642</v>
      </c>
      <c r="BE153" s="88" t="s">
        <v>643</v>
      </c>
    </row>
    <row r="154" spans="2:57">
      <c r="B154"/>
      <c r="N154" s="3" t="s">
        <v>1500</v>
      </c>
      <c r="O154" s="3" t="s">
        <v>729</v>
      </c>
      <c r="P154"/>
      <c r="S154" s="88" t="s">
        <v>1500</v>
      </c>
      <c r="T154" s="268" t="s">
        <v>729</v>
      </c>
      <c r="AA154" s="88" t="s">
        <v>1501</v>
      </c>
      <c r="AB154" s="88" t="s">
        <v>642</v>
      </c>
      <c r="AC154" s="88" t="s">
        <v>643</v>
      </c>
      <c r="AE154" s="88" t="s">
        <v>1502</v>
      </c>
      <c r="AF154" s="88" t="s">
        <v>645</v>
      </c>
      <c r="AG154" s="88" t="s">
        <v>643</v>
      </c>
      <c r="AU154" s="88" t="s">
        <v>1503</v>
      </c>
      <c r="AV154" s="88" t="s">
        <v>645</v>
      </c>
      <c r="AW154" s="88" t="s">
        <v>643</v>
      </c>
      <c r="BC154" s="88" t="s">
        <v>1504</v>
      </c>
      <c r="BD154" s="88" t="s">
        <v>642</v>
      </c>
      <c r="BE154" s="88" t="s">
        <v>643</v>
      </c>
    </row>
    <row r="155" spans="2:57">
      <c r="B155"/>
      <c r="N155" s="3" t="s">
        <v>1505</v>
      </c>
      <c r="O155" s="3" t="s">
        <v>729</v>
      </c>
      <c r="P155"/>
      <c r="S155" s="88" t="s">
        <v>1505</v>
      </c>
      <c r="T155" s="268" t="s">
        <v>729</v>
      </c>
      <c r="AA155" s="88" t="s">
        <v>1506</v>
      </c>
      <c r="AB155" s="88" t="s">
        <v>642</v>
      </c>
      <c r="AC155" s="88" t="s">
        <v>643</v>
      </c>
      <c r="AE155" s="88" t="s">
        <v>1507</v>
      </c>
      <c r="AF155" s="88" t="s">
        <v>645</v>
      </c>
      <c r="AG155" s="88" t="s">
        <v>643</v>
      </c>
      <c r="AU155" s="88" t="s">
        <v>1508</v>
      </c>
      <c r="AV155" s="88" t="s">
        <v>645</v>
      </c>
      <c r="AW155" s="88" t="s">
        <v>643</v>
      </c>
      <c r="BC155" s="88" t="s">
        <v>1509</v>
      </c>
      <c r="BD155" s="88" t="s">
        <v>642</v>
      </c>
      <c r="BE155" s="88" t="s">
        <v>643</v>
      </c>
    </row>
    <row r="156" spans="2:57">
      <c r="B156"/>
      <c r="N156" s="3" t="s">
        <v>1510</v>
      </c>
      <c r="O156" s="3" t="s">
        <v>729</v>
      </c>
      <c r="P156"/>
      <c r="S156" s="88" t="s">
        <v>1510</v>
      </c>
      <c r="T156" s="268" t="s">
        <v>729</v>
      </c>
      <c r="AA156" s="88" t="s">
        <v>1511</v>
      </c>
      <c r="AB156" s="88" t="s">
        <v>642</v>
      </c>
      <c r="AC156" s="88" t="s">
        <v>643</v>
      </c>
      <c r="AE156" s="88" t="s">
        <v>1512</v>
      </c>
      <c r="AF156" s="88" t="s">
        <v>645</v>
      </c>
      <c r="AG156" s="88" t="s">
        <v>643</v>
      </c>
      <c r="AU156" s="88" t="s">
        <v>1513</v>
      </c>
      <c r="AV156" s="88" t="s">
        <v>645</v>
      </c>
      <c r="AW156" s="88" t="s">
        <v>643</v>
      </c>
      <c r="BC156" s="88" t="s">
        <v>1514</v>
      </c>
      <c r="BD156" s="88" t="s">
        <v>642</v>
      </c>
      <c r="BE156" s="88" t="s">
        <v>643</v>
      </c>
    </row>
    <row r="157" spans="2:57">
      <c r="B157"/>
      <c r="N157" s="3" t="s">
        <v>1515</v>
      </c>
      <c r="O157" s="3" t="s">
        <v>729</v>
      </c>
      <c r="P157"/>
      <c r="S157" s="88" t="s">
        <v>1515</v>
      </c>
      <c r="T157" s="268" t="s">
        <v>729</v>
      </c>
      <c r="AA157" s="88" t="s">
        <v>1516</v>
      </c>
      <c r="AB157" s="88" t="s">
        <v>642</v>
      </c>
      <c r="AC157" s="88" t="s">
        <v>643</v>
      </c>
      <c r="AE157" s="88" t="s">
        <v>1517</v>
      </c>
      <c r="AF157" s="88" t="s">
        <v>645</v>
      </c>
      <c r="AG157" s="88" t="s">
        <v>643</v>
      </c>
      <c r="AU157" s="88" t="s">
        <v>1518</v>
      </c>
      <c r="AV157" s="88" t="s">
        <v>645</v>
      </c>
      <c r="AW157" s="88" t="s">
        <v>643</v>
      </c>
      <c r="BC157" s="88" t="s">
        <v>1519</v>
      </c>
      <c r="BD157" s="88" t="s">
        <v>642</v>
      </c>
      <c r="BE157" s="88" t="s">
        <v>643</v>
      </c>
    </row>
    <row r="158" spans="2:57">
      <c r="B158"/>
      <c r="N158" s="3" t="s">
        <v>1520</v>
      </c>
      <c r="O158" s="3" t="s">
        <v>729</v>
      </c>
      <c r="P158"/>
      <c r="S158" s="88" t="s">
        <v>1520</v>
      </c>
      <c r="T158" s="268" t="s">
        <v>729</v>
      </c>
      <c r="AA158" s="88" t="s">
        <v>1521</v>
      </c>
      <c r="AB158" s="88" t="s">
        <v>642</v>
      </c>
      <c r="AC158" s="88" t="s">
        <v>643</v>
      </c>
      <c r="AE158" s="88" t="s">
        <v>1522</v>
      </c>
      <c r="AF158" s="88" t="s">
        <v>645</v>
      </c>
      <c r="AG158" s="88" t="s">
        <v>643</v>
      </c>
      <c r="AU158" s="88" t="s">
        <v>1523</v>
      </c>
      <c r="AV158" s="88" t="s">
        <v>645</v>
      </c>
      <c r="AW158" s="88" t="s">
        <v>643</v>
      </c>
      <c r="BC158" s="88" t="s">
        <v>1524</v>
      </c>
      <c r="BD158" s="88" t="s">
        <v>642</v>
      </c>
      <c r="BE158" s="88" t="s">
        <v>643</v>
      </c>
    </row>
    <row r="159" spans="2:57">
      <c r="B159"/>
      <c r="N159" s="3" t="s">
        <v>1525</v>
      </c>
      <c r="O159" s="3" t="s">
        <v>729</v>
      </c>
      <c r="P159"/>
      <c r="S159" s="88" t="s">
        <v>1525</v>
      </c>
      <c r="T159" s="268" t="s">
        <v>729</v>
      </c>
      <c r="AA159" s="88" t="s">
        <v>1526</v>
      </c>
      <c r="AB159" s="88" t="s">
        <v>642</v>
      </c>
      <c r="AC159" s="88" t="s">
        <v>643</v>
      </c>
      <c r="AE159" s="88" t="s">
        <v>1527</v>
      </c>
      <c r="AF159" s="88" t="s">
        <v>645</v>
      </c>
      <c r="AG159" s="88" t="s">
        <v>643</v>
      </c>
      <c r="AU159" s="88" t="s">
        <v>1528</v>
      </c>
      <c r="AV159" s="88" t="s">
        <v>645</v>
      </c>
      <c r="AW159" s="88" t="s">
        <v>643</v>
      </c>
      <c r="BC159" s="88" t="s">
        <v>1529</v>
      </c>
      <c r="BD159" s="88" t="s">
        <v>642</v>
      </c>
      <c r="BE159" s="88" t="s">
        <v>643</v>
      </c>
    </row>
    <row r="160" spans="2:57">
      <c r="B160"/>
      <c r="N160" s="3" t="s">
        <v>1530</v>
      </c>
      <c r="O160" s="3" t="s">
        <v>729</v>
      </c>
      <c r="P160"/>
      <c r="S160" s="88" t="s">
        <v>1530</v>
      </c>
      <c r="T160" s="268" t="s">
        <v>729</v>
      </c>
      <c r="AA160" s="88" t="s">
        <v>1531</v>
      </c>
      <c r="AB160" s="88" t="s">
        <v>642</v>
      </c>
      <c r="AC160" s="88" t="s">
        <v>643</v>
      </c>
      <c r="AE160" s="88" t="s">
        <v>1532</v>
      </c>
      <c r="AF160" s="88" t="s">
        <v>645</v>
      </c>
      <c r="AG160" s="88" t="s">
        <v>643</v>
      </c>
      <c r="AU160" s="151" t="s">
        <v>896</v>
      </c>
      <c r="AV160" s="88" t="s">
        <v>642</v>
      </c>
      <c r="AW160" s="88" t="s">
        <v>643</v>
      </c>
      <c r="BC160" s="88" t="s">
        <v>1533</v>
      </c>
      <c r="BD160" s="88" t="s">
        <v>642</v>
      </c>
      <c r="BE160" s="88" t="s">
        <v>643</v>
      </c>
    </row>
    <row r="161" spans="2:57">
      <c r="B161"/>
      <c r="N161" s="3" t="s">
        <v>1534</v>
      </c>
      <c r="O161" s="3" t="s">
        <v>642</v>
      </c>
      <c r="P161"/>
      <c r="S161" s="88" t="s">
        <v>1534</v>
      </c>
      <c r="T161" s="268" t="s">
        <v>642</v>
      </c>
      <c r="AA161" s="88" t="s">
        <v>1535</v>
      </c>
      <c r="AB161" s="88" t="s">
        <v>642</v>
      </c>
      <c r="AC161" s="88" t="s">
        <v>643</v>
      </c>
      <c r="AE161" s="88" t="s">
        <v>1536</v>
      </c>
      <c r="AF161" s="88" t="s">
        <v>645</v>
      </c>
      <c r="AG161" s="88" t="s">
        <v>643</v>
      </c>
      <c r="AV161" t="s">
        <v>708</v>
      </c>
      <c r="AW161" t="s">
        <v>708</v>
      </c>
      <c r="BC161" s="88" t="s">
        <v>1537</v>
      </c>
      <c r="BD161" s="88" t="s">
        <v>642</v>
      </c>
      <c r="BE161" s="88" t="s">
        <v>643</v>
      </c>
    </row>
    <row r="162" spans="2:57">
      <c r="B162"/>
      <c r="N162" s="3" t="s">
        <v>1538</v>
      </c>
      <c r="O162" s="3" t="s">
        <v>642</v>
      </c>
      <c r="P162"/>
      <c r="S162" s="88" t="s">
        <v>1538</v>
      </c>
      <c r="T162" s="268" t="s">
        <v>642</v>
      </c>
      <c r="AA162" s="88" t="s">
        <v>1539</v>
      </c>
      <c r="AB162" s="88" t="s">
        <v>642</v>
      </c>
      <c r="AC162" s="88" t="s">
        <v>643</v>
      </c>
      <c r="AE162" s="88" t="s">
        <v>1540</v>
      </c>
      <c r="AF162" s="88" t="s">
        <v>645</v>
      </c>
      <c r="AG162" s="88" t="s">
        <v>643</v>
      </c>
      <c r="AU162" t="s">
        <v>719</v>
      </c>
      <c r="AV162" t="s">
        <v>708</v>
      </c>
      <c r="AW162" t="s">
        <v>708</v>
      </c>
      <c r="BC162" s="88" t="s">
        <v>1541</v>
      </c>
      <c r="BD162" s="88" t="s">
        <v>642</v>
      </c>
      <c r="BE162" s="88" t="s">
        <v>643</v>
      </c>
    </row>
    <row r="163" spans="2:57">
      <c r="B163"/>
      <c r="N163" s="3" t="s">
        <v>1542</v>
      </c>
      <c r="O163" s="3" t="s">
        <v>642</v>
      </c>
      <c r="P163"/>
      <c r="S163" s="88" t="s">
        <v>1542</v>
      </c>
      <c r="T163" s="268" t="s">
        <v>642</v>
      </c>
      <c r="AA163" s="88" t="s">
        <v>1543</v>
      </c>
      <c r="AB163" s="88" t="s">
        <v>642</v>
      </c>
      <c r="AC163" s="88" t="s">
        <v>643</v>
      </c>
      <c r="AE163" s="88" t="s">
        <v>1544</v>
      </c>
      <c r="AF163" s="88" t="s">
        <v>645</v>
      </c>
      <c r="AG163" s="88" t="s">
        <v>643</v>
      </c>
      <c r="AU163" t="s">
        <v>730</v>
      </c>
      <c r="AV163" t="s">
        <v>731</v>
      </c>
      <c r="AW163" t="s">
        <v>732</v>
      </c>
      <c r="BC163" s="88" t="s">
        <v>1545</v>
      </c>
      <c r="BD163" s="88" t="s">
        <v>642</v>
      </c>
      <c r="BE163" s="88" t="s">
        <v>643</v>
      </c>
    </row>
    <row r="164" spans="2:57">
      <c r="B164"/>
      <c r="N164" s="3" t="s">
        <v>1546</v>
      </c>
      <c r="O164" s="3" t="s">
        <v>642</v>
      </c>
      <c r="P164"/>
      <c r="S164" s="88" t="s">
        <v>1546</v>
      </c>
      <c r="T164" s="268" t="s">
        <v>642</v>
      </c>
      <c r="AA164" s="88" t="s">
        <v>1547</v>
      </c>
      <c r="AB164" s="88" t="s">
        <v>642</v>
      </c>
      <c r="AC164" s="88" t="s">
        <v>643</v>
      </c>
      <c r="AE164" s="88" t="s">
        <v>1548</v>
      </c>
      <c r="AF164" s="88" t="s">
        <v>645</v>
      </c>
      <c r="AG164" s="88" t="s">
        <v>643</v>
      </c>
      <c r="AV164" t="s">
        <v>708</v>
      </c>
      <c r="AW164" t="s">
        <v>708</v>
      </c>
      <c r="BC164" s="88" t="s">
        <v>1549</v>
      </c>
      <c r="BD164" s="88" t="s">
        <v>642</v>
      </c>
      <c r="BE164" s="88" t="s">
        <v>643</v>
      </c>
    </row>
    <row r="165" spans="2:57">
      <c r="B165"/>
      <c r="N165" s="3" t="s">
        <v>1550</v>
      </c>
      <c r="O165" s="3" t="s">
        <v>642</v>
      </c>
      <c r="P165"/>
      <c r="S165" s="88" t="s">
        <v>1550</v>
      </c>
      <c r="T165" s="268" t="s">
        <v>642</v>
      </c>
      <c r="AA165" s="88" t="s">
        <v>1474</v>
      </c>
      <c r="AB165" s="88" t="s">
        <v>642</v>
      </c>
      <c r="AC165" s="88" t="s">
        <v>643</v>
      </c>
      <c r="AE165" s="88" t="s">
        <v>1551</v>
      </c>
      <c r="AF165" s="88" t="s">
        <v>645</v>
      </c>
      <c r="AG165" s="88" t="s">
        <v>643</v>
      </c>
      <c r="AU165" t="s">
        <v>896</v>
      </c>
      <c r="AV165" t="s">
        <v>160</v>
      </c>
      <c r="BC165" s="88" t="s">
        <v>1552</v>
      </c>
      <c r="BD165" s="88" t="s">
        <v>642</v>
      </c>
      <c r="BE165" s="88" t="s">
        <v>643</v>
      </c>
    </row>
    <row r="166" spans="2:57">
      <c r="B166"/>
      <c r="N166" s="3" t="s">
        <v>1553</v>
      </c>
      <c r="O166" s="3" t="s">
        <v>642</v>
      </c>
      <c r="P166"/>
      <c r="S166" s="88" t="s">
        <v>1553</v>
      </c>
      <c r="T166" s="268" t="s">
        <v>642</v>
      </c>
      <c r="AA166" s="88" t="s">
        <v>1554</v>
      </c>
      <c r="AB166" s="88" t="s">
        <v>642</v>
      </c>
      <c r="AC166" s="88" t="s">
        <v>643</v>
      </c>
      <c r="AE166" s="88" t="s">
        <v>1555</v>
      </c>
      <c r="AF166" s="88" t="s">
        <v>645</v>
      </c>
      <c r="AG166" s="88" t="s">
        <v>643</v>
      </c>
      <c r="BC166" s="88" t="s">
        <v>1556</v>
      </c>
      <c r="BD166" s="88" t="s">
        <v>642</v>
      </c>
      <c r="BE166" s="88" t="s">
        <v>643</v>
      </c>
    </row>
    <row r="167" spans="2:57">
      <c r="B167"/>
      <c r="N167" s="3" t="s">
        <v>1557</v>
      </c>
      <c r="O167" s="3" t="s">
        <v>645</v>
      </c>
      <c r="P167"/>
      <c r="S167" s="88" t="s">
        <v>1557</v>
      </c>
      <c r="T167" s="268" t="s">
        <v>645</v>
      </c>
      <c r="AA167" s="88" t="s">
        <v>1558</v>
      </c>
      <c r="AB167" s="88" t="s">
        <v>642</v>
      </c>
      <c r="AC167" s="88" t="s">
        <v>643</v>
      </c>
      <c r="AE167" s="88" t="s">
        <v>1559</v>
      </c>
      <c r="AF167" s="88" t="s">
        <v>645</v>
      </c>
      <c r="AG167" s="88" t="s">
        <v>643</v>
      </c>
      <c r="BC167" s="88" t="s">
        <v>1560</v>
      </c>
      <c r="BD167" s="88" t="s">
        <v>642</v>
      </c>
      <c r="BE167" s="88" t="s">
        <v>643</v>
      </c>
    </row>
    <row r="168" spans="2:57">
      <c r="B168"/>
      <c r="N168" s="3" t="s">
        <v>1561</v>
      </c>
      <c r="O168" s="3" t="s">
        <v>729</v>
      </c>
      <c r="P168"/>
      <c r="S168" s="88" t="s">
        <v>1561</v>
      </c>
      <c r="T168" s="268" t="s">
        <v>729</v>
      </c>
      <c r="AA168" s="88" t="s">
        <v>1562</v>
      </c>
      <c r="AB168" s="88" t="s">
        <v>642</v>
      </c>
      <c r="AC168" s="88" t="s">
        <v>643</v>
      </c>
      <c r="AE168" s="88" t="s">
        <v>1563</v>
      </c>
      <c r="AF168" s="88" t="s">
        <v>645</v>
      </c>
      <c r="AG168" s="88" t="s">
        <v>643</v>
      </c>
      <c r="BC168" s="88" t="s">
        <v>1501</v>
      </c>
      <c r="BD168" s="88" t="s">
        <v>642</v>
      </c>
      <c r="BE168" s="88" t="s">
        <v>643</v>
      </c>
    </row>
    <row r="169" spans="2:57">
      <c r="B169"/>
      <c r="N169" s="3" t="s">
        <v>1564</v>
      </c>
      <c r="O169" s="3" t="s">
        <v>729</v>
      </c>
      <c r="P169"/>
      <c r="S169" s="88" t="s">
        <v>1564</v>
      </c>
      <c r="T169" s="268" t="s">
        <v>729</v>
      </c>
      <c r="AA169" s="88" t="s">
        <v>1565</v>
      </c>
      <c r="AB169" s="88" t="s">
        <v>642</v>
      </c>
      <c r="AC169" s="88" t="s">
        <v>643</v>
      </c>
      <c r="AE169" s="88" t="s">
        <v>1566</v>
      </c>
      <c r="AF169" s="88" t="s">
        <v>645</v>
      </c>
      <c r="AG169" s="88" t="s">
        <v>643</v>
      </c>
      <c r="BC169" s="88" t="s">
        <v>1567</v>
      </c>
      <c r="BD169" s="88" t="s">
        <v>642</v>
      </c>
      <c r="BE169" s="88" t="s">
        <v>643</v>
      </c>
    </row>
    <row r="170" spans="2:57">
      <c r="B170"/>
      <c r="N170" s="3" t="s">
        <v>1568</v>
      </c>
      <c r="O170" s="3" t="s">
        <v>729</v>
      </c>
      <c r="P170"/>
      <c r="S170" s="88" t="s">
        <v>1568</v>
      </c>
      <c r="T170" s="268" t="s">
        <v>729</v>
      </c>
      <c r="AA170" s="88" t="s">
        <v>1569</v>
      </c>
      <c r="AB170" s="88" t="s">
        <v>642</v>
      </c>
      <c r="AC170" s="88" t="s">
        <v>643</v>
      </c>
      <c r="AE170" s="88" t="s">
        <v>1570</v>
      </c>
      <c r="AF170" s="88" t="s">
        <v>645</v>
      </c>
      <c r="AG170" s="88" t="s">
        <v>643</v>
      </c>
      <c r="BC170" s="88" t="s">
        <v>1571</v>
      </c>
      <c r="BD170" s="88" t="s">
        <v>642</v>
      </c>
      <c r="BE170" s="88" t="s">
        <v>643</v>
      </c>
    </row>
    <row r="171" spans="2:57">
      <c r="B171"/>
      <c r="N171" s="3" t="s">
        <v>1572</v>
      </c>
      <c r="O171" s="3" t="s">
        <v>645</v>
      </c>
      <c r="P171"/>
      <c r="S171" s="88" t="s">
        <v>1572</v>
      </c>
      <c r="T171" s="268" t="s">
        <v>645</v>
      </c>
      <c r="AA171" s="88" t="s">
        <v>1573</v>
      </c>
      <c r="AB171" s="88" t="s">
        <v>642</v>
      </c>
      <c r="AC171" s="88" t="s">
        <v>643</v>
      </c>
      <c r="AE171" s="88" t="s">
        <v>1574</v>
      </c>
      <c r="AF171" s="88" t="s">
        <v>645</v>
      </c>
      <c r="AG171" s="88" t="s">
        <v>643</v>
      </c>
      <c r="BC171" s="88" t="s">
        <v>1575</v>
      </c>
      <c r="BD171" s="88" t="s">
        <v>642</v>
      </c>
      <c r="BE171" s="88" t="s">
        <v>643</v>
      </c>
    </row>
    <row r="172" spans="2:57">
      <c r="B172"/>
      <c r="N172" s="3" t="s">
        <v>1576</v>
      </c>
      <c r="O172" s="3" t="s">
        <v>685</v>
      </c>
      <c r="P172"/>
      <c r="S172" s="88" t="s">
        <v>1576</v>
      </c>
      <c r="T172" s="268" t="s">
        <v>685</v>
      </c>
      <c r="AA172" s="88" t="s">
        <v>1577</v>
      </c>
      <c r="AB172" s="88" t="s">
        <v>642</v>
      </c>
      <c r="AC172" s="88" t="s">
        <v>643</v>
      </c>
      <c r="AE172" s="88" t="s">
        <v>1578</v>
      </c>
      <c r="AF172" s="88" t="s">
        <v>645</v>
      </c>
      <c r="AG172" s="88" t="s">
        <v>643</v>
      </c>
      <c r="BC172" s="88" t="s">
        <v>1579</v>
      </c>
      <c r="BD172" s="88" t="s">
        <v>642</v>
      </c>
      <c r="BE172" s="88" t="s">
        <v>643</v>
      </c>
    </row>
    <row r="173" spans="2:57">
      <c r="B173"/>
      <c r="N173" s="3" t="s">
        <v>1580</v>
      </c>
      <c r="O173" s="3" t="s">
        <v>685</v>
      </c>
      <c r="P173"/>
      <c r="S173" s="88" t="s">
        <v>1580</v>
      </c>
      <c r="T173" s="268" t="s">
        <v>685</v>
      </c>
      <c r="AA173" s="88" t="s">
        <v>1581</v>
      </c>
      <c r="AB173" s="88" t="s">
        <v>642</v>
      </c>
      <c r="AC173" s="88" t="s">
        <v>643</v>
      </c>
      <c r="AE173" s="88" t="s">
        <v>1582</v>
      </c>
      <c r="AF173" s="88" t="s">
        <v>645</v>
      </c>
      <c r="AG173" s="88" t="s">
        <v>643</v>
      </c>
      <c r="BC173" s="88" t="s">
        <v>1583</v>
      </c>
      <c r="BD173" s="88" t="s">
        <v>642</v>
      </c>
      <c r="BE173" s="88" t="s">
        <v>643</v>
      </c>
    </row>
    <row r="174" spans="2:57">
      <c r="B174"/>
      <c r="N174" s="3" t="s">
        <v>1584</v>
      </c>
      <c r="O174" s="3" t="s">
        <v>685</v>
      </c>
      <c r="P174"/>
      <c r="S174" s="88" t="s">
        <v>1584</v>
      </c>
      <c r="T174" s="268" t="s">
        <v>685</v>
      </c>
      <c r="AA174" s="88" t="s">
        <v>1517</v>
      </c>
      <c r="AB174" s="88" t="s">
        <v>642</v>
      </c>
      <c r="AC174" s="88" t="s">
        <v>643</v>
      </c>
      <c r="AE174" s="88" t="s">
        <v>1585</v>
      </c>
      <c r="AF174" s="88" t="s">
        <v>645</v>
      </c>
      <c r="AG174" s="88" t="s">
        <v>643</v>
      </c>
      <c r="BC174" s="88" t="s">
        <v>1586</v>
      </c>
      <c r="BD174" s="88" t="s">
        <v>642</v>
      </c>
      <c r="BE174" s="88" t="s">
        <v>643</v>
      </c>
    </row>
    <row r="175" spans="2:57">
      <c r="B175"/>
      <c r="N175" s="3" t="s">
        <v>1587</v>
      </c>
      <c r="O175" s="3" t="s">
        <v>685</v>
      </c>
      <c r="P175"/>
      <c r="S175" s="88" t="s">
        <v>1587</v>
      </c>
      <c r="T175" s="268" t="s">
        <v>685</v>
      </c>
      <c r="AA175" s="88" t="s">
        <v>1522</v>
      </c>
      <c r="AB175" s="88" t="s">
        <v>642</v>
      </c>
      <c r="AC175" s="88" t="s">
        <v>643</v>
      </c>
      <c r="AE175" s="88" t="s">
        <v>1588</v>
      </c>
      <c r="AF175" s="88" t="s">
        <v>645</v>
      </c>
      <c r="AG175" s="88" t="s">
        <v>643</v>
      </c>
      <c r="BC175" s="88" t="s">
        <v>1589</v>
      </c>
      <c r="BD175" s="88" t="s">
        <v>642</v>
      </c>
      <c r="BE175" s="88" t="s">
        <v>643</v>
      </c>
    </row>
    <row r="176" spans="2:57">
      <c r="B176"/>
      <c r="N176" s="3" t="s">
        <v>1590</v>
      </c>
      <c r="O176" s="3" t="s">
        <v>685</v>
      </c>
      <c r="P176"/>
      <c r="S176" s="88" t="s">
        <v>1590</v>
      </c>
      <c r="T176" s="268" t="s">
        <v>685</v>
      </c>
      <c r="AA176" s="88" t="s">
        <v>1527</v>
      </c>
      <c r="AB176" s="88" t="s">
        <v>642</v>
      </c>
      <c r="AC176" s="88" t="s">
        <v>643</v>
      </c>
      <c r="AE176" s="88" t="s">
        <v>1591</v>
      </c>
      <c r="AF176" s="88" t="s">
        <v>645</v>
      </c>
      <c r="AG176" s="88" t="s">
        <v>643</v>
      </c>
      <c r="BC176" s="88" t="s">
        <v>1592</v>
      </c>
      <c r="BD176" s="88" t="s">
        <v>642</v>
      </c>
      <c r="BE176" s="88" t="s">
        <v>643</v>
      </c>
    </row>
    <row r="177" spans="2:57">
      <c r="B177"/>
      <c r="N177" s="3" t="s">
        <v>1593</v>
      </c>
      <c r="O177" s="3" t="s">
        <v>685</v>
      </c>
      <c r="P177"/>
      <c r="S177" s="88" t="s">
        <v>1593</v>
      </c>
      <c r="T177" s="268" t="s">
        <v>685</v>
      </c>
      <c r="AA177" s="88" t="s">
        <v>1594</v>
      </c>
      <c r="AB177" s="88" t="s">
        <v>642</v>
      </c>
      <c r="AC177" s="88" t="s">
        <v>643</v>
      </c>
      <c r="AE177" s="88" t="s">
        <v>1595</v>
      </c>
      <c r="AF177" s="88" t="s">
        <v>645</v>
      </c>
      <c r="AG177" s="88" t="s">
        <v>643</v>
      </c>
      <c r="BC177" s="88" t="s">
        <v>1596</v>
      </c>
      <c r="BD177" s="88" t="s">
        <v>642</v>
      </c>
      <c r="BE177" s="88" t="s">
        <v>643</v>
      </c>
    </row>
    <row r="178" spans="2:57">
      <c r="B178"/>
      <c r="N178" s="3" t="s">
        <v>1597</v>
      </c>
      <c r="O178" s="3" t="s">
        <v>685</v>
      </c>
      <c r="P178"/>
      <c r="S178" s="88" t="s">
        <v>1597</v>
      </c>
      <c r="T178" s="268" t="s">
        <v>685</v>
      </c>
      <c r="AA178" s="88" t="s">
        <v>1536</v>
      </c>
      <c r="AB178" s="88" t="s">
        <v>642</v>
      </c>
      <c r="AC178" s="88" t="s">
        <v>643</v>
      </c>
      <c r="AE178" s="88" t="s">
        <v>1598</v>
      </c>
      <c r="AF178" s="88" t="s">
        <v>645</v>
      </c>
      <c r="AG178" s="88" t="s">
        <v>643</v>
      </c>
      <c r="BC178" s="88" t="s">
        <v>1599</v>
      </c>
      <c r="BD178" s="88" t="s">
        <v>642</v>
      </c>
      <c r="BE178" s="88" t="s">
        <v>643</v>
      </c>
    </row>
    <row r="179" spans="2:57">
      <c r="B179"/>
      <c r="N179" s="3" t="s">
        <v>1600</v>
      </c>
      <c r="O179" s="3" t="s">
        <v>685</v>
      </c>
      <c r="P179"/>
      <c r="S179" s="88" t="s">
        <v>1600</v>
      </c>
      <c r="T179" s="268" t="s">
        <v>685</v>
      </c>
      <c r="AA179" s="88" t="s">
        <v>1540</v>
      </c>
      <c r="AB179" s="88" t="s">
        <v>642</v>
      </c>
      <c r="AC179" s="88" t="s">
        <v>643</v>
      </c>
      <c r="AE179" s="88" t="s">
        <v>1601</v>
      </c>
      <c r="AF179" s="88" t="s">
        <v>645</v>
      </c>
      <c r="AG179" s="88" t="s">
        <v>643</v>
      </c>
      <c r="BC179" s="88" t="s">
        <v>1602</v>
      </c>
      <c r="BD179" s="88" t="s">
        <v>642</v>
      </c>
      <c r="BE179" s="88" t="s">
        <v>643</v>
      </c>
    </row>
    <row r="180" spans="2:57">
      <c r="B180"/>
      <c r="N180" s="3" t="s">
        <v>1603</v>
      </c>
      <c r="O180" s="3" t="s">
        <v>645</v>
      </c>
      <c r="P180"/>
      <c r="S180" s="88" t="s">
        <v>1603</v>
      </c>
      <c r="T180" s="268" t="s">
        <v>645</v>
      </c>
      <c r="AA180" s="88" t="s">
        <v>1544</v>
      </c>
      <c r="AB180" s="88" t="s">
        <v>642</v>
      </c>
      <c r="AC180" s="88" t="s">
        <v>643</v>
      </c>
      <c r="AE180" s="88" t="s">
        <v>1604</v>
      </c>
      <c r="AF180" s="88" t="s">
        <v>645</v>
      </c>
      <c r="AG180" s="88" t="s">
        <v>643</v>
      </c>
      <c r="BC180" s="88" t="s">
        <v>1605</v>
      </c>
      <c r="BD180" s="88" t="s">
        <v>642</v>
      </c>
      <c r="BE180" s="88" t="s">
        <v>643</v>
      </c>
    </row>
    <row r="181" spans="2:57">
      <c r="B181"/>
      <c r="N181" s="3" t="s">
        <v>1606</v>
      </c>
      <c r="O181" s="3" t="s">
        <v>645</v>
      </c>
      <c r="P181"/>
      <c r="S181" s="88" t="s">
        <v>1606</v>
      </c>
      <c r="T181" s="268" t="s">
        <v>645</v>
      </c>
      <c r="AA181" s="88" t="s">
        <v>1607</v>
      </c>
      <c r="AB181" s="88" t="s">
        <v>642</v>
      </c>
      <c r="AC181" s="88" t="s">
        <v>643</v>
      </c>
      <c r="AE181" s="88" t="s">
        <v>1608</v>
      </c>
      <c r="AF181" s="88" t="s">
        <v>645</v>
      </c>
      <c r="AG181" s="88" t="s">
        <v>643</v>
      </c>
      <c r="BC181" s="88" t="s">
        <v>1609</v>
      </c>
      <c r="BD181" s="88" t="s">
        <v>642</v>
      </c>
      <c r="BE181" s="88" t="s">
        <v>643</v>
      </c>
    </row>
    <row r="182" spans="2:57">
      <c r="B182"/>
      <c r="N182" s="3" t="s">
        <v>1610</v>
      </c>
      <c r="O182" s="3" t="s">
        <v>645</v>
      </c>
      <c r="P182"/>
      <c r="S182" s="88" t="s">
        <v>1610</v>
      </c>
      <c r="T182" s="268" t="s">
        <v>645</v>
      </c>
      <c r="AA182" s="88" t="s">
        <v>1548</v>
      </c>
      <c r="AB182" s="88" t="s">
        <v>642</v>
      </c>
      <c r="AC182" s="88" t="s">
        <v>643</v>
      </c>
      <c r="AE182" s="88" t="s">
        <v>1611</v>
      </c>
      <c r="AF182" s="88" t="s">
        <v>645</v>
      </c>
      <c r="AG182" s="88" t="s">
        <v>643</v>
      </c>
      <c r="BC182" s="88" t="s">
        <v>1612</v>
      </c>
      <c r="BD182" s="88" t="s">
        <v>642</v>
      </c>
      <c r="BE182" s="88" t="s">
        <v>643</v>
      </c>
    </row>
    <row r="183" spans="2:57">
      <c r="B183"/>
      <c r="N183" s="3" t="s">
        <v>1613</v>
      </c>
      <c r="O183" s="3" t="s">
        <v>645</v>
      </c>
      <c r="P183"/>
      <c r="S183" s="88" t="s">
        <v>1613</v>
      </c>
      <c r="T183" s="268" t="s">
        <v>645</v>
      </c>
      <c r="AA183" s="88" t="s">
        <v>1551</v>
      </c>
      <c r="AB183" s="88" t="s">
        <v>642</v>
      </c>
      <c r="AC183" s="88" t="s">
        <v>643</v>
      </c>
      <c r="AE183" s="88" t="s">
        <v>1614</v>
      </c>
      <c r="AF183" s="88" t="s">
        <v>645</v>
      </c>
      <c r="AG183" s="88" t="s">
        <v>643</v>
      </c>
      <c r="BC183" s="88" t="s">
        <v>1615</v>
      </c>
      <c r="BD183" s="88" t="s">
        <v>642</v>
      </c>
      <c r="BE183" s="88" t="s">
        <v>643</v>
      </c>
    </row>
    <row r="184" spans="2:57">
      <c r="B184"/>
      <c r="N184" s="3" t="s">
        <v>1616</v>
      </c>
      <c r="O184" s="3" t="s">
        <v>645</v>
      </c>
      <c r="P184"/>
      <c r="S184" s="88" t="s">
        <v>1616</v>
      </c>
      <c r="T184" s="268" t="s">
        <v>645</v>
      </c>
      <c r="AA184" s="88" t="s">
        <v>1555</v>
      </c>
      <c r="AB184" s="88" t="s">
        <v>642</v>
      </c>
      <c r="AC184" s="88" t="s">
        <v>643</v>
      </c>
      <c r="AE184" s="88" t="s">
        <v>1617</v>
      </c>
      <c r="AF184" s="88" t="s">
        <v>645</v>
      </c>
      <c r="AG184" s="88" t="s">
        <v>643</v>
      </c>
      <c r="BC184" s="88" t="s">
        <v>1618</v>
      </c>
      <c r="BD184" s="88" t="s">
        <v>642</v>
      </c>
      <c r="BE184" s="88" t="s">
        <v>643</v>
      </c>
    </row>
    <row r="185" spans="2:57">
      <c r="B185"/>
      <c r="N185" s="3" t="s">
        <v>1619</v>
      </c>
      <c r="O185" s="3" t="s">
        <v>645</v>
      </c>
      <c r="P185"/>
      <c r="S185" s="88" t="s">
        <v>1619</v>
      </c>
      <c r="T185" s="268" t="s">
        <v>645</v>
      </c>
      <c r="AA185" s="88" t="s">
        <v>1559</v>
      </c>
      <c r="AB185" s="88" t="s">
        <v>642</v>
      </c>
      <c r="AC185" s="88" t="s">
        <v>643</v>
      </c>
      <c r="AE185" s="88" t="s">
        <v>1620</v>
      </c>
      <c r="AF185" s="88" t="s">
        <v>645</v>
      </c>
      <c r="AG185" s="88" t="s">
        <v>643</v>
      </c>
      <c r="BC185" s="88" t="s">
        <v>1621</v>
      </c>
      <c r="BD185" s="88" t="s">
        <v>642</v>
      </c>
      <c r="BE185" s="88" t="s">
        <v>643</v>
      </c>
    </row>
    <row r="186" spans="2:57">
      <c r="B186"/>
      <c r="N186" s="3" t="s">
        <v>1622</v>
      </c>
      <c r="O186" s="3" t="s">
        <v>645</v>
      </c>
      <c r="P186"/>
      <c r="S186" s="88" t="s">
        <v>1622</v>
      </c>
      <c r="T186" s="268" t="s">
        <v>645</v>
      </c>
      <c r="AA186" s="88" t="s">
        <v>1563</v>
      </c>
      <c r="AB186" s="88" t="s">
        <v>642</v>
      </c>
      <c r="AC186" s="88" t="s">
        <v>643</v>
      </c>
      <c r="AE186" s="88" t="s">
        <v>1623</v>
      </c>
      <c r="AF186" s="88" t="s">
        <v>645</v>
      </c>
      <c r="AG186" s="88" t="s">
        <v>643</v>
      </c>
      <c r="BC186" s="88" t="s">
        <v>1624</v>
      </c>
      <c r="BD186" s="88" t="s">
        <v>642</v>
      </c>
      <c r="BE186" s="88" t="s">
        <v>643</v>
      </c>
    </row>
    <row r="187" spans="2:57">
      <c r="B187"/>
      <c r="N187" s="3" t="s">
        <v>1625</v>
      </c>
      <c r="O187" s="3" t="s">
        <v>645</v>
      </c>
      <c r="P187"/>
      <c r="S187" s="88" t="s">
        <v>1625</v>
      </c>
      <c r="T187" s="268" t="s">
        <v>645</v>
      </c>
      <c r="AA187" s="88" t="s">
        <v>1566</v>
      </c>
      <c r="AB187" s="88" t="s">
        <v>642</v>
      </c>
      <c r="AC187" s="88" t="s">
        <v>643</v>
      </c>
      <c r="AE187" s="88" t="s">
        <v>1626</v>
      </c>
      <c r="AF187" s="88" t="s">
        <v>645</v>
      </c>
      <c r="AG187" s="88" t="s">
        <v>643</v>
      </c>
      <c r="BC187" s="88" t="s">
        <v>1627</v>
      </c>
      <c r="BD187" s="88" t="s">
        <v>642</v>
      </c>
      <c r="BE187" s="88" t="s">
        <v>643</v>
      </c>
    </row>
    <row r="188" spans="2:57">
      <c r="B188"/>
      <c r="N188" s="3" t="s">
        <v>1628</v>
      </c>
      <c r="O188" s="3" t="s">
        <v>645</v>
      </c>
      <c r="P188"/>
      <c r="S188" s="88" t="s">
        <v>1628</v>
      </c>
      <c r="T188" s="268" t="s">
        <v>645</v>
      </c>
      <c r="AA188" s="88" t="s">
        <v>1570</v>
      </c>
      <c r="AB188" s="88" t="s">
        <v>642</v>
      </c>
      <c r="AC188" s="88" t="s">
        <v>643</v>
      </c>
      <c r="AE188" s="88" t="s">
        <v>1629</v>
      </c>
      <c r="AF188" s="88" t="s">
        <v>645</v>
      </c>
      <c r="AG188" s="88" t="s">
        <v>643</v>
      </c>
      <c r="BC188" s="88" t="s">
        <v>1630</v>
      </c>
      <c r="BD188" s="88" t="s">
        <v>642</v>
      </c>
      <c r="BE188" s="88" t="s">
        <v>643</v>
      </c>
    </row>
    <row r="189" spans="2:57">
      <c r="B189"/>
      <c r="N189" s="3" t="s">
        <v>1631</v>
      </c>
      <c r="O189" s="3" t="s">
        <v>645</v>
      </c>
      <c r="P189"/>
      <c r="S189" s="88" t="s">
        <v>1631</v>
      </c>
      <c r="T189" s="268" t="s">
        <v>645</v>
      </c>
      <c r="AA189" s="88" t="s">
        <v>1574</v>
      </c>
      <c r="AB189" s="88" t="s">
        <v>642</v>
      </c>
      <c r="AC189" s="88" t="s">
        <v>643</v>
      </c>
      <c r="AE189" s="88" t="s">
        <v>1632</v>
      </c>
      <c r="AF189" s="88" t="s">
        <v>645</v>
      </c>
      <c r="AG189" s="88" t="s">
        <v>643</v>
      </c>
      <c r="BC189" s="88" t="s">
        <v>1633</v>
      </c>
      <c r="BD189" s="88" t="s">
        <v>642</v>
      </c>
      <c r="BE189" s="88" t="s">
        <v>643</v>
      </c>
    </row>
    <row r="190" spans="2:57">
      <c r="B190"/>
      <c r="N190" s="3" t="s">
        <v>1634</v>
      </c>
      <c r="O190" s="3" t="s">
        <v>645</v>
      </c>
      <c r="P190"/>
      <c r="S190" s="88" t="s">
        <v>1634</v>
      </c>
      <c r="T190" s="268" t="s">
        <v>645</v>
      </c>
      <c r="AA190" s="88" t="s">
        <v>1578</v>
      </c>
      <c r="AB190" s="88" t="s">
        <v>642</v>
      </c>
      <c r="AC190" s="88" t="s">
        <v>643</v>
      </c>
      <c r="AE190" s="88" t="s">
        <v>1635</v>
      </c>
      <c r="AF190" s="88" t="s">
        <v>645</v>
      </c>
      <c r="AG190" s="88" t="s">
        <v>643</v>
      </c>
      <c r="BC190" s="88" t="s">
        <v>1636</v>
      </c>
      <c r="BD190" s="88" t="s">
        <v>642</v>
      </c>
      <c r="BE190" s="88" t="s">
        <v>643</v>
      </c>
    </row>
    <row r="191" spans="2:57">
      <c r="B191"/>
      <c r="N191" s="3" t="s">
        <v>1637</v>
      </c>
      <c r="O191" s="3" t="s">
        <v>645</v>
      </c>
      <c r="P191"/>
      <c r="S191" s="88" t="s">
        <v>1637</v>
      </c>
      <c r="T191" s="268" t="s">
        <v>645</v>
      </c>
      <c r="AA191" s="88" t="s">
        <v>1582</v>
      </c>
      <c r="AB191" s="88" t="s">
        <v>642</v>
      </c>
      <c r="AC191" s="88" t="s">
        <v>643</v>
      </c>
      <c r="AE191" s="88" t="s">
        <v>1638</v>
      </c>
      <c r="AF191" s="88" t="s">
        <v>645</v>
      </c>
      <c r="AG191" s="88" t="s">
        <v>643</v>
      </c>
      <c r="BC191" s="88" t="s">
        <v>1639</v>
      </c>
      <c r="BD191" s="88" t="s">
        <v>642</v>
      </c>
      <c r="BE191" s="88" t="s">
        <v>643</v>
      </c>
    </row>
    <row r="192" spans="2:57">
      <c r="B192"/>
      <c r="N192" s="3" t="s">
        <v>1640</v>
      </c>
      <c r="O192" s="3" t="s">
        <v>645</v>
      </c>
      <c r="P192"/>
      <c r="S192" s="88" t="s">
        <v>1640</v>
      </c>
      <c r="T192" s="268" t="s">
        <v>645</v>
      </c>
      <c r="AA192" s="88" t="s">
        <v>1585</v>
      </c>
      <c r="AB192" s="88" t="s">
        <v>642</v>
      </c>
      <c r="AC192" s="88" t="s">
        <v>643</v>
      </c>
      <c r="AE192" s="88" t="s">
        <v>1641</v>
      </c>
      <c r="AF192" s="88" t="s">
        <v>645</v>
      </c>
      <c r="AG192" s="88" t="s">
        <v>643</v>
      </c>
      <c r="BC192" s="88" t="s">
        <v>1642</v>
      </c>
      <c r="BD192" s="88" t="s">
        <v>642</v>
      </c>
      <c r="BE192" s="88" t="s">
        <v>643</v>
      </c>
    </row>
    <row r="193" spans="2:57">
      <c r="B193"/>
      <c r="N193" s="3" t="s">
        <v>1643</v>
      </c>
      <c r="O193" s="3" t="s">
        <v>645</v>
      </c>
      <c r="P193"/>
      <c r="S193" s="88" t="s">
        <v>1643</v>
      </c>
      <c r="T193" s="268" t="s">
        <v>645</v>
      </c>
      <c r="AA193" s="88" t="s">
        <v>1588</v>
      </c>
      <c r="AB193" s="88" t="s">
        <v>642</v>
      </c>
      <c r="AC193" s="88" t="s">
        <v>643</v>
      </c>
      <c r="AE193" s="88" t="s">
        <v>1644</v>
      </c>
      <c r="AF193" s="88" t="s">
        <v>645</v>
      </c>
      <c r="AG193" s="88" t="s">
        <v>643</v>
      </c>
      <c r="BC193" s="88" t="s">
        <v>1645</v>
      </c>
      <c r="BD193" s="88" t="s">
        <v>642</v>
      </c>
      <c r="BE193" s="88" t="s">
        <v>643</v>
      </c>
    </row>
    <row r="194" spans="2:57">
      <c r="B194"/>
      <c r="N194" s="3" t="s">
        <v>1646</v>
      </c>
      <c r="O194" s="3" t="s">
        <v>645</v>
      </c>
      <c r="P194"/>
      <c r="S194" s="88" t="s">
        <v>1646</v>
      </c>
      <c r="T194" s="268" t="s">
        <v>645</v>
      </c>
      <c r="AA194" s="88" t="s">
        <v>1591</v>
      </c>
      <c r="AB194" s="88" t="s">
        <v>642</v>
      </c>
      <c r="AC194" s="88" t="s">
        <v>643</v>
      </c>
      <c r="AE194" s="88" t="s">
        <v>1647</v>
      </c>
      <c r="AF194" s="88" t="s">
        <v>645</v>
      </c>
      <c r="AG194" s="88" t="s">
        <v>643</v>
      </c>
      <c r="BC194" s="88" t="s">
        <v>1648</v>
      </c>
      <c r="BD194" s="88" t="s">
        <v>642</v>
      </c>
      <c r="BE194" s="88" t="s">
        <v>643</v>
      </c>
    </row>
    <row r="195" spans="2:57">
      <c r="B195"/>
      <c r="N195" s="3" t="s">
        <v>1649</v>
      </c>
      <c r="O195" s="3" t="s">
        <v>645</v>
      </c>
      <c r="P195"/>
      <c r="S195" s="88" t="s">
        <v>1649</v>
      </c>
      <c r="T195" s="268" t="s">
        <v>645</v>
      </c>
      <c r="AA195" s="88" t="s">
        <v>1595</v>
      </c>
      <c r="AB195" s="88" t="s">
        <v>642</v>
      </c>
      <c r="AC195" s="88" t="s">
        <v>643</v>
      </c>
      <c r="AE195" s="88" t="s">
        <v>1650</v>
      </c>
      <c r="AF195" s="88" t="s">
        <v>645</v>
      </c>
      <c r="AG195" s="88" t="s">
        <v>643</v>
      </c>
      <c r="BC195" s="88" t="s">
        <v>1651</v>
      </c>
      <c r="BD195" s="88" t="s">
        <v>642</v>
      </c>
      <c r="BE195" s="88" t="s">
        <v>643</v>
      </c>
    </row>
    <row r="196" spans="2:57">
      <c r="B196"/>
      <c r="N196" s="3" t="s">
        <v>1652</v>
      </c>
      <c r="O196" s="3" t="s">
        <v>685</v>
      </c>
      <c r="P196"/>
      <c r="S196" s="88" t="s">
        <v>1652</v>
      </c>
      <c r="T196" s="268" t="s">
        <v>685</v>
      </c>
      <c r="AA196" s="88" t="s">
        <v>1598</v>
      </c>
      <c r="AB196" s="88" t="s">
        <v>642</v>
      </c>
      <c r="AC196" s="88" t="s">
        <v>643</v>
      </c>
      <c r="AE196" s="88" t="s">
        <v>1653</v>
      </c>
      <c r="AF196" s="88" t="s">
        <v>645</v>
      </c>
      <c r="AG196" s="88" t="s">
        <v>643</v>
      </c>
      <c r="BC196" s="88" t="s">
        <v>1654</v>
      </c>
      <c r="BD196" s="88" t="s">
        <v>642</v>
      </c>
      <c r="BE196" s="88" t="s">
        <v>643</v>
      </c>
    </row>
    <row r="197" spans="2:57">
      <c r="B197"/>
      <c r="N197" s="3" t="s">
        <v>1655</v>
      </c>
      <c r="O197" s="3" t="s">
        <v>685</v>
      </c>
      <c r="P197"/>
      <c r="S197" s="88" t="s">
        <v>1655</v>
      </c>
      <c r="T197" s="268" t="s">
        <v>685</v>
      </c>
      <c r="AA197" s="88" t="s">
        <v>1601</v>
      </c>
      <c r="AB197" s="88" t="s">
        <v>642</v>
      </c>
      <c r="AC197" s="88" t="s">
        <v>643</v>
      </c>
      <c r="AE197" s="88" t="s">
        <v>1656</v>
      </c>
      <c r="AF197" s="88" t="s">
        <v>645</v>
      </c>
      <c r="AG197" s="88" t="s">
        <v>643</v>
      </c>
      <c r="BC197" s="88" t="s">
        <v>1657</v>
      </c>
      <c r="BD197" s="88" t="s">
        <v>642</v>
      </c>
      <c r="BE197" s="88" t="s">
        <v>643</v>
      </c>
    </row>
    <row r="198" spans="2:57">
      <c r="B198"/>
      <c r="N198" s="3" t="s">
        <v>1658</v>
      </c>
      <c r="O198" s="3" t="s">
        <v>685</v>
      </c>
      <c r="P198"/>
      <c r="S198" s="88" t="s">
        <v>1658</v>
      </c>
      <c r="T198" s="268" t="s">
        <v>685</v>
      </c>
      <c r="AA198" s="88" t="s">
        <v>1604</v>
      </c>
      <c r="AB198" s="88" t="s">
        <v>642</v>
      </c>
      <c r="AC198" s="88" t="s">
        <v>643</v>
      </c>
      <c r="AE198" s="88" t="s">
        <v>1659</v>
      </c>
      <c r="AF198" s="88" t="s">
        <v>645</v>
      </c>
      <c r="AG198" s="88" t="s">
        <v>643</v>
      </c>
      <c r="BC198" s="88" t="s">
        <v>1660</v>
      </c>
      <c r="BD198" s="88" t="s">
        <v>642</v>
      </c>
      <c r="BE198" s="88" t="s">
        <v>643</v>
      </c>
    </row>
    <row r="199" spans="2:57">
      <c r="B199"/>
      <c r="N199" s="3" t="s">
        <v>1661</v>
      </c>
      <c r="O199" s="3" t="s">
        <v>685</v>
      </c>
      <c r="P199"/>
      <c r="S199" s="88" t="s">
        <v>1661</v>
      </c>
      <c r="T199" s="268" t="s">
        <v>685</v>
      </c>
      <c r="AA199" s="88" t="s">
        <v>1608</v>
      </c>
      <c r="AB199" s="88" t="s">
        <v>642</v>
      </c>
      <c r="AC199" s="88" t="s">
        <v>643</v>
      </c>
      <c r="AE199" s="88" t="s">
        <v>1662</v>
      </c>
      <c r="AF199" s="88" t="s">
        <v>645</v>
      </c>
      <c r="AG199" s="88" t="s">
        <v>643</v>
      </c>
      <c r="BC199" s="88" t="s">
        <v>1663</v>
      </c>
      <c r="BD199" s="88" t="s">
        <v>642</v>
      </c>
      <c r="BE199" s="88" t="s">
        <v>643</v>
      </c>
    </row>
    <row r="200" spans="2:57">
      <c r="B200"/>
      <c r="N200" s="3" t="s">
        <v>1664</v>
      </c>
      <c r="O200" s="3" t="s">
        <v>645</v>
      </c>
      <c r="P200"/>
      <c r="S200" s="88" t="s">
        <v>1664</v>
      </c>
      <c r="T200" s="268" t="s">
        <v>645</v>
      </c>
      <c r="AA200" s="88" t="s">
        <v>1611</v>
      </c>
      <c r="AB200" s="88" t="s">
        <v>642</v>
      </c>
      <c r="AC200" s="88" t="s">
        <v>643</v>
      </c>
      <c r="AE200" s="88" t="s">
        <v>1665</v>
      </c>
      <c r="AF200" s="88" t="s">
        <v>685</v>
      </c>
      <c r="AG200" s="88" t="s">
        <v>643</v>
      </c>
      <c r="BC200" s="88" t="s">
        <v>1666</v>
      </c>
      <c r="BD200" s="88" t="s">
        <v>642</v>
      </c>
      <c r="BE200" s="88" t="s">
        <v>643</v>
      </c>
    </row>
    <row r="201" spans="2:57">
      <c r="B201"/>
      <c r="N201" s="3" t="s">
        <v>1667</v>
      </c>
      <c r="O201" s="3" t="s">
        <v>645</v>
      </c>
      <c r="P201"/>
      <c r="S201" s="88" t="s">
        <v>1667</v>
      </c>
      <c r="T201" s="268" t="s">
        <v>645</v>
      </c>
      <c r="AA201" s="88" t="s">
        <v>1614</v>
      </c>
      <c r="AB201" s="88" t="s">
        <v>642</v>
      </c>
      <c r="AC201" s="88" t="s">
        <v>643</v>
      </c>
      <c r="AE201" s="88" t="s">
        <v>1668</v>
      </c>
      <c r="AF201" s="88" t="s">
        <v>645</v>
      </c>
      <c r="AG201" s="88" t="s">
        <v>643</v>
      </c>
      <c r="BC201" s="88" t="s">
        <v>1669</v>
      </c>
      <c r="BD201" s="88" t="s">
        <v>642</v>
      </c>
      <c r="BE201" s="88" t="s">
        <v>643</v>
      </c>
    </row>
    <row r="202" spans="2:57">
      <c r="B202"/>
      <c r="N202" s="3" t="s">
        <v>1670</v>
      </c>
      <c r="O202" s="3" t="s">
        <v>685</v>
      </c>
      <c r="P202"/>
      <c r="S202" s="88" t="s">
        <v>1670</v>
      </c>
      <c r="T202" s="268" t="s">
        <v>685</v>
      </c>
      <c r="AA202" s="88" t="s">
        <v>1617</v>
      </c>
      <c r="AB202" s="88" t="s">
        <v>642</v>
      </c>
      <c r="AC202" s="88" t="s">
        <v>643</v>
      </c>
      <c r="AE202" s="88" t="s">
        <v>1671</v>
      </c>
      <c r="AF202" s="88" t="s">
        <v>642</v>
      </c>
      <c r="AG202" s="88" t="s">
        <v>643</v>
      </c>
      <c r="BC202" s="88" t="s">
        <v>1672</v>
      </c>
      <c r="BD202" s="88" t="s">
        <v>642</v>
      </c>
      <c r="BE202" s="88" t="s">
        <v>643</v>
      </c>
    </row>
    <row r="203" spans="2:57">
      <c r="B203"/>
      <c r="N203" s="3" t="s">
        <v>1673</v>
      </c>
      <c r="O203" s="3" t="s">
        <v>685</v>
      </c>
      <c r="P203"/>
      <c r="S203" s="88" t="s">
        <v>1673</v>
      </c>
      <c r="T203" s="268" t="s">
        <v>685</v>
      </c>
      <c r="AA203" s="88" t="s">
        <v>1620</v>
      </c>
      <c r="AB203" s="88" t="s">
        <v>642</v>
      </c>
      <c r="AC203" s="88" t="s">
        <v>643</v>
      </c>
      <c r="AE203" s="88" t="s">
        <v>1674</v>
      </c>
      <c r="AF203" s="88" t="s">
        <v>642</v>
      </c>
      <c r="AG203" s="88" t="s">
        <v>643</v>
      </c>
      <c r="BC203" s="88" t="s">
        <v>1675</v>
      </c>
      <c r="BD203" s="88" t="s">
        <v>642</v>
      </c>
      <c r="BE203" s="88" t="s">
        <v>643</v>
      </c>
    </row>
    <row r="204" spans="2:57">
      <c r="B204"/>
      <c r="N204" s="3" t="s">
        <v>1676</v>
      </c>
      <c r="O204" s="3" t="s">
        <v>685</v>
      </c>
      <c r="P204"/>
      <c r="S204" s="88" t="s">
        <v>1676</v>
      </c>
      <c r="T204" s="268" t="s">
        <v>685</v>
      </c>
      <c r="AA204" s="88" t="s">
        <v>1623</v>
      </c>
      <c r="AB204" s="88" t="s">
        <v>642</v>
      </c>
      <c r="AC204" s="88" t="s">
        <v>643</v>
      </c>
      <c r="AE204" s="88" t="s">
        <v>1677</v>
      </c>
      <c r="AF204" s="88" t="s">
        <v>642</v>
      </c>
      <c r="AG204" s="88" t="s">
        <v>643</v>
      </c>
      <c r="BC204" s="88" t="s">
        <v>1678</v>
      </c>
      <c r="BD204" s="88" t="s">
        <v>642</v>
      </c>
      <c r="BE204" s="88" t="s">
        <v>643</v>
      </c>
    </row>
    <row r="205" spans="2:57">
      <c r="B205"/>
      <c r="N205" s="3" t="s">
        <v>1679</v>
      </c>
      <c r="O205" s="3" t="s">
        <v>685</v>
      </c>
      <c r="P205"/>
      <c r="S205" s="88" t="s">
        <v>1679</v>
      </c>
      <c r="T205" s="268" t="s">
        <v>685</v>
      </c>
      <c r="AA205" s="88" t="s">
        <v>1626</v>
      </c>
      <c r="AB205" s="88" t="s">
        <v>642</v>
      </c>
      <c r="AC205" s="88" t="s">
        <v>643</v>
      </c>
      <c r="AE205" s="88" t="s">
        <v>1680</v>
      </c>
      <c r="AF205" s="88" t="s">
        <v>645</v>
      </c>
      <c r="AG205" s="88" t="s">
        <v>643</v>
      </c>
      <c r="BC205" s="88" t="s">
        <v>1681</v>
      </c>
      <c r="BD205" s="88" t="s">
        <v>642</v>
      </c>
      <c r="BE205" s="88" t="s">
        <v>643</v>
      </c>
    </row>
    <row r="206" spans="2:57">
      <c r="B206"/>
      <c r="N206" s="3" t="s">
        <v>1682</v>
      </c>
      <c r="O206" s="3" t="s">
        <v>645</v>
      </c>
      <c r="P206"/>
      <c r="S206" s="88" t="s">
        <v>1682</v>
      </c>
      <c r="T206" s="268" t="s">
        <v>645</v>
      </c>
      <c r="AA206" s="88" t="s">
        <v>1629</v>
      </c>
      <c r="AB206" s="88" t="s">
        <v>642</v>
      </c>
      <c r="AC206" s="88" t="s">
        <v>643</v>
      </c>
      <c r="AE206" s="88" t="s">
        <v>710</v>
      </c>
      <c r="AF206" s="88" t="s">
        <v>642</v>
      </c>
      <c r="AG206" s="88" t="s">
        <v>643</v>
      </c>
      <c r="BC206" s="88" t="s">
        <v>1683</v>
      </c>
      <c r="BD206" s="88" t="s">
        <v>642</v>
      </c>
      <c r="BE206" s="88" t="s">
        <v>643</v>
      </c>
    </row>
    <row r="207" spans="2:57">
      <c r="B207"/>
      <c r="N207" s="3" t="s">
        <v>1684</v>
      </c>
      <c r="O207" s="3" t="s">
        <v>645</v>
      </c>
      <c r="P207"/>
      <c r="S207" s="88" t="s">
        <v>1684</v>
      </c>
      <c r="T207" s="268" t="s">
        <v>645</v>
      </c>
      <c r="AA207" s="88" t="s">
        <v>1632</v>
      </c>
      <c r="AB207" s="88" t="s">
        <v>642</v>
      </c>
      <c r="AC207" s="88" t="s">
        <v>643</v>
      </c>
      <c r="AE207" s="88" t="s">
        <v>1685</v>
      </c>
      <c r="AF207" s="88" t="s">
        <v>642</v>
      </c>
      <c r="AG207" s="88" t="s">
        <v>643</v>
      </c>
      <c r="BC207" s="88" t="s">
        <v>1686</v>
      </c>
      <c r="BD207" s="88" t="s">
        <v>642</v>
      </c>
      <c r="BE207" s="88" t="s">
        <v>643</v>
      </c>
    </row>
    <row r="208" spans="2:57">
      <c r="B208"/>
      <c r="N208" s="3" t="s">
        <v>1687</v>
      </c>
      <c r="O208" s="3" t="s">
        <v>685</v>
      </c>
      <c r="P208"/>
      <c r="S208" s="88" t="s">
        <v>1687</v>
      </c>
      <c r="T208" s="268" t="s">
        <v>685</v>
      </c>
      <c r="AA208" s="88" t="s">
        <v>1635</v>
      </c>
      <c r="AB208" s="88" t="s">
        <v>642</v>
      </c>
      <c r="AC208" s="88" t="s">
        <v>643</v>
      </c>
      <c r="AE208" s="88" t="s">
        <v>819</v>
      </c>
      <c r="AF208" s="88" t="s">
        <v>645</v>
      </c>
      <c r="AG208" s="88" t="s">
        <v>643</v>
      </c>
      <c r="BC208" s="88" t="s">
        <v>1688</v>
      </c>
      <c r="BD208" s="88" t="s">
        <v>642</v>
      </c>
      <c r="BE208" s="88" t="s">
        <v>643</v>
      </c>
    </row>
    <row r="209" spans="2:57">
      <c r="B209"/>
      <c r="N209" s="3" t="s">
        <v>1689</v>
      </c>
      <c r="O209" s="3" t="s">
        <v>685</v>
      </c>
      <c r="P209"/>
      <c r="S209" s="88" t="s">
        <v>1689</v>
      </c>
      <c r="T209" s="268" t="s">
        <v>685</v>
      </c>
      <c r="AA209" s="88" t="s">
        <v>1638</v>
      </c>
      <c r="AB209" s="88" t="s">
        <v>642</v>
      </c>
      <c r="AC209" s="88" t="s">
        <v>643</v>
      </c>
      <c r="AE209" s="88" t="s">
        <v>1690</v>
      </c>
      <c r="AF209" s="88" t="s">
        <v>645</v>
      </c>
      <c r="AG209" s="88" t="s">
        <v>643</v>
      </c>
      <c r="BC209" s="88" t="s">
        <v>1691</v>
      </c>
      <c r="BD209" s="88" t="s">
        <v>642</v>
      </c>
      <c r="BE209" s="88" t="s">
        <v>643</v>
      </c>
    </row>
    <row r="210" spans="2:57">
      <c r="B210"/>
      <c r="N210" s="3" t="s">
        <v>1692</v>
      </c>
      <c r="O210" s="3" t="s">
        <v>685</v>
      </c>
      <c r="P210"/>
      <c r="S210" s="88" t="s">
        <v>1692</v>
      </c>
      <c r="T210" s="268" t="s">
        <v>685</v>
      </c>
      <c r="AA210" s="88" t="s">
        <v>1641</v>
      </c>
      <c r="AB210" s="88" t="s">
        <v>642</v>
      </c>
      <c r="AC210" s="88" t="s">
        <v>643</v>
      </c>
      <c r="AE210" s="88" t="s">
        <v>1693</v>
      </c>
      <c r="AF210" s="88" t="s">
        <v>645</v>
      </c>
      <c r="AG210" s="88" t="s">
        <v>643</v>
      </c>
      <c r="BC210" s="88" t="s">
        <v>1694</v>
      </c>
      <c r="BD210" s="88" t="s">
        <v>642</v>
      </c>
      <c r="BE210" s="88" t="s">
        <v>643</v>
      </c>
    </row>
    <row r="211" spans="2:57">
      <c r="B211"/>
      <c r="N211" s="3" t="s">
        <v>1695</v>
      </c>
      <c r="O211" s="3" t="s">
        <v>685</v>
      </c>
      <c r="P211"/>
      <c r="S211" s="88" t="s">
        <v>1695</v>
      </c>
      <c r="T211" s="268" t="s">
        <v>685</v>
      </c>
      <c r="AA211" s="88" t="s">
        <v>1644</v>
      </c>
      <c r="AB211" s="88" t="s">
        <v>642</v>
      </c>
      <c r="AC211" s="88" t="s">
        <v>643</v>
      </c>
      <c r="AE211" s="88" t="s">
        <v>1696</v>
      </c>
      <c r="AF211" s="88" t="s">
        <v>645</v>
      </c>
      <c r="AG211" s="88" t="s">
        <v>643</v>
      </c>
      <c r="BC211" s="88" t="s">
        <v>1697</v>
      </c>
      <c r="BD211" s="88" t="s">
        <v>642</v>
      </c>
      <c r="BE211" s="88" t="s">
        <v>643</v>
      </c>
    </row>
    <row r="212" spans="2:57">
      <c r="B212" s="185"/>
      <c r="N212" s="3" t="s">
        <v>1698</v>
      </c>
      <c r="O212" s="3" t="s">
        <v>645</v>
      </c>
      <c r="P212"/>
      <c r="S212" s="88" t="s">
        <v>1698</v>
      </c>
      <c r="T212" s="268" t="s">
        <v>645</v>
      </c>
      <c r="AA212" s="88" t="s">
        <v>1699</v>
      </c>
      <c r="AB212" s="88" t="s">
        <v>642</v>
      </c>
      <c r="AC212" s="88" t="s">
        <v>643</v>
      </c>
      <c r="AE212" s="88" t="s">
        <v>1700</v>
      </c>
      <c r="AF212" s="88" t="s">
        <v>645</v>
      </c>
      <c r="AG212" s="88" t="s">
        <v>643</v>
      </c>
      <c r="BC212" s="88" t="s">
        <v>1701</v>
      </c>
      <c r="BD212" s="88" t="s">
        <v>642</v>
      </c>
      <c r="BE212" s="88" t="s">
        <v>643</v>
      </c>
    </row>
    <row r="213" spans="2:57">
      <c r="N213" s="3" t="s">
        <v>1702</v>
      </c>
      <c r="O213" s="3" t="s">
        <v>645</v>
      </c>
      <c r="P213"/>
      <c r="S213" s="88" t="s">
        <v>1702</v>
      </c>
      <c r="T213" s="268" t="s">
        <v>645</v>
      </c>
      <c r="AA213" s="88" t="s">
        <v>1647</v>
      </c>
      <c r="AB213" s="88" t="s">
        <v>642</v>
      </c>
      <c r="AC213" s="88" t="s">
        <v>643</v>
      </c>
      <c r="AE213" s="88" t="s">
        <v>1703</v>
      </c>
      <c r="AF213" s="88" t="s">
        <v>645</v>
      </c>
      <c r="AG213" s="88" t="s">
        <v>643</v>
      </c>
      <c r="BC213" s="88" t="s">
        <v>1704</v>
      </c>
      <c r="BD213" s="88" t="s">
        <v>642</v>
      </c>
      <c r="BE213" s="88" t="s">
        <v>643</v>
      </c>
    </row>
    <row r="214" spans="2:57">
      <c r="N214" s="3" t="s">
        <v>1705</v>
      </c>
      <c r="O214" s="3" t="s">
        <v>685</v>
      </c>
      <c r="P214"/>
      <c r="S214" s="88" t="s">
        <v>1705</v>
      </c>
      <c r="T214" s="268" t="s">
        <v>685</v>
      </c>
      <c r="AA214" s="88" t="s">
        <v>1650</v>
      </c>
      <c r="AB214" s="88" t="s">
        <v>642</v>
      </c>
      <c r="AC214" s="88" t="s">
        <v>643</v>
      </c>
      <c r="AE214" s="88" t="s">
        <v>1706</v>
      </c>
      <c r="AF214" s="88" t="s">
        <v>645</v>
      </c>
      <c r="AG214" s="88" t="s">
        <v>643</v>
      </c>
      <c r="BC214" s="88" t="s">
        <v>1707</v>
      </c>
      <c r="BD214" s="88" t="s">
        <v>642</v>
      </c>
      <c r="BE214" s="88" t="s">
        <v>643</v>
      </c>
    </row>
    <row r="215" spans="2:57">
      <c r="N215" s="3" t="s">
        <v>1708</v>
      </c>
      <c r="O215" s="3" t="s">
        <v>685</v>
      </c>
      <c r="P215"/>
      <c r="S215" s="88" t="s">
        <v>1708</v>
      </c>
      <c r="T215" s="268" t="s">
        <v>685</v>
      </c>
      <c r="AA215" s="88" t="s">
        <v>1653</v>
      </c>
      <c r="AB215" s="88" t="s">
        <v>642</v>
      </c>
      <c r="AC215" s="88" t="s">
        <v>643</v>
      </c>
      <c r="AE215" s="88" t="s">
        <v>1709</v>
      </c>
      <c r="AF215" s="88" t="s">
        <v>645</v>
      </c>
      <c r="AG215" s="88" t="s">
        <v>643</v>
      </c>
      <c r="BC215" s="88" t="s">
        <v>1710</v>
      </c>
      <c r="BD215" s="88" t="s">
        <v>642</v>
      </c>
      <c r="BE215" s="88" t="s">
        <v>643</v>
      </c>
    </row>
    <row r="216" spans="2:57">
      <c r="N216" s="3" t="s">
        <v>1711</v>
      </c>
      <c r="O216" s="3" t="s">
        <v>645</v>
      </c>
      <c r="P216"/>
      <c r="S216" s="88" t="s">
        <v>1711</v>
      </c>
      <c r="T216" s="268" t="s">
        <v>645</v>
      </c>
      <c r="AA216" s="88" t="s">
        <v>1656</v>
      </c>
      <c r="AB216" s="88" t="s">
        <v>642</v>
      </c>
      <c r="AC216" s="88" t="s">
        <v>643</v>
      </c>
      <c r="AE216" s="88" t="s">
        <v>1712</v>
      </c>
      <c r="AF216" s="88" t="s">
        <v>645</v>
      </c>
      <c r="AG216" s="88" t="s">
        <v>643</v>
      </c>
      <c r="BC216" s="88" t="s">
        <v>1713</v>
      </c>
      <c r="BD216" s="88" t="s">
        <v>642</v>
      </c>
      <c r="BE216" s="88" t="s">
        <v>643</v>
      </c>
    </row>
    <row r="217" spans="2:57">
      <c r="N217" s="3" t="s">
        <v>1714</v>
      </c>
      <c r="O217" s="3" t="s">
        <v>685</v>
      </c>
      <c r="P217"/>
      <c r="S217" s="88" t="s">
        <v>1714</v>
      </c>
      <c r="T217" s="268" t="s">
        <v>685</v>
      </c>
      <c r="AA217" s="88" t="s">
        <v>1659</v>
      </c>
      <c r="AB217" s="88" t="s">
        <v>642</v>
      </c>
      <c r="AC217" s="88" t="s">
        <v>643</v>
      </c>
      <c r="AE217" s="88" t="s">
        <v>1715</v>
      </c>
      <c r="AF217" s="88" t="s">
        <v>645</v>
      </c>
      <c r="AG217" s="88" t="s">
        <v>643</v>
      </c>
      <c r="BC217" s="88" t="s">
        <v>1716</v>
      </c>
      <c r="BD217" s="88" t="s">
        <v>642</v>
      </c>
      <c r="BE217" s="88" t="s">
        <v>643</v>
      </c>
    </row>
    <row r="218" spans="2:57">
      <c r="N218" s="3" t="s">
        <v>1717</v>
      </c>
      <c r="O218" s="3" t="s">
        <v>685</v>
      </c>
      <c r="P218"/>
      <c r="S218" s="88" t="s">
        <v>1717</v>
      </c>
      <c r="T218" s="268" t="s">
        <v>685</v>
      </c>
      <c r="AA218" s="88" t="s">
        <v>1718</v>
      </c>
      <c r="AB218" s="88" t="s">
        <v>642</v>
      </c>
      <c r="AC218" s="88" t="s">
        <v>643</v>
      </c>
      <c r="AE218" s="88" t="s">
        <v>1719</v>
      </c>
      <c r="AF218" s="88" t="s">
        <v>645</v>
      </c>
      <c r="AG218" s="88" t="s">
        <v>643</v>
      </c>
      <c r="BC218" s="88" t="s">
        <v>1720</v>
      </c>
      <c r="BD218" s="88" t="s">
        <v>642</v>
      </c>
      <c r="BE218" s="88" t="s">
        <v>643</v>
      </c>
    </row>
    <row r="219" spans="2:57">
      <c r="N219" s="3" t="s">
        <v>1721</v>
      </c>
      <c r="O219" s="3" t="s">
        <v>645</v>
      </c>
      <c r="P219"/>
      <c r="S219" s="88" t="s">
        <v>1721</v>
      </c>
      <c r="T219" s="268" t="s">
        <v>645</v>
      </c>
      <c r="AA219" s="88" t="s">
        <v>1722</v>
      </c>
      <c r="AB219" s="88" t="s">
        <v>642</v>
      </c>
      <c r="AC219" s="88" t="s">
        <v>643</v>
      </c>
      <c r="AE219" s="88" t="s">
        <v>1723</v>
      </c>
      <c r="AF219" s="88" t="s">
        <v>645</v>
      </c>
      <c r="AG219" s="88" t="s">
        <v>643</v>
      </c>
      <c r="BC219" s="88" t="s">
        <v>1724</v>
      </c>
      <c r="BD219" s="88" t="s">
        <v>642</v>
      </c>
      <c r="BE219" s="88" t="s">
        <v>643</v>
      </c>
    </row>
    <row r="220" spans="2:57">
      <c r="N220" s="3" t="s">
        <v>1725</v>
      </c>
      <c r="O220" s="3" t="s">
        <v>685</v>
      </c>
      <c r="P220"/>
      <c r="S220" s="88" t="s">
        <v>1725</v>
      </c>
      <c r="T220" s="268" t="s">
        <v>685</v>
      </c>
      <c r="AA220" s="88" t="s">
        <v>1726</v>
      </c>
      <c r="AB220" s="88" t="s">
        <v>642</v>
      </c>
      <c r="AC220" s="88" t="s">
        <v>643</v>
      </c>
      <c r="AE220" s="88" t="s">
        <v>1727</v>
      </c>
      <c r="AF220" s="88" t="s">
        <v>645</v>
      </c>
      <c r="AG220" s="88" t="s">
        <v>643</v>
      </c>
      <c r="BC220" s="88" t="s">
        <v>1728</v>
      </c>
      <c r="BD220" s="88" t="s">
        <v>642</v>
      </c>
      <c r="BE220" s="88" t="s">
        <v>643</v>
      </c>
    </row>
    <row r="221" spans="2:57">
      <c r="N221" s="3" t="s">
        <v>1729</v>
      </c>
      <c r="O221" s="3" t="s">
        <v>685</v>
      </c>
      <c r="P221"/>
      <c r="S221" s="88" t="s">
        <v>1729</v>
      </c>
      <c r="T221" s="268" t="s">
        <v>685</v>
      </c>
      <c r="AA221" s="88" t="s">
        <v>1730</v>
      </c>
      <c r="AB221" s="88" t="s">
        <v>642</v>
      </c>
      <c r="AC221" s="88" t="s">
        <v>643</v>
      </c>
      <c r="AE221" s="88" t="s">
        <v>1731</v>
      </c>
      <c r="AF221" s="88" t="s">
        <v>645</v>
      </c>
      <c r="AG221" s="88" t="s">
        <v>643</v>
      </c>
      <c r="BC221" s="88" t="s">
        <v>1732</v>
      </c>
      <c r="BD221" s="88" t="s">
        <v>642</v>
      </c>
      <c r="BE221" s="88" t="s">
        <v>643</v>
      </c>
    </row>
    <row r="222" spans="2:57">
      <c r="N222" s="3" t="s">
        <v>1733</v>
      </c>
      <c r="O222" s="3" t="s">
        <v>645</v>
      </c>
      <c r="P222"/>
      <c r="S222" s="88" t="s">
        <v>1733</v>
      </c>
      <c r="T222" s="268" t="s">
        <v>645</v>
      </c>
      <c r="AA222" s="88" t="s">
        <v>1734</v>
      </c>
      <c r="AB222" s="88" t="s">
        <v>642</v>
      </c>
      <c r="AC222" s="88" t="s">
        <v>643</v>
      </c>
      <c r="AE222" s="88" t="s">
        <v>1735</v>
      </c>
      <c r="AF222" s="88" t="s">
        <v>645</v>
      </c>
      <c r="AG222" s="88" t="s">
        <v>643</v>
      </c>
      <c r="BC222" s="88" t="s">
        <v>1736</v>
      </c>
      <c r="BD222" s="88" t="s">
        <v>642</v>
      </c>
      <c r="BE222" s="88" t="s">
        <v>643</v>
      </c>
    </row>
    <row r="223" spans="2:57">
      <c r="N223" s="3" t="s">
        <v>1737</v>
      </c>
      <c r="O223" s="3" t="s">
        <v>685</v>
      </c>
      <c r="P223"/>
      <c r="S223" s="88" t="s">
        <v>1737</v>
      </c>
      <c r="T223" s="268" t="s">
        <v>685</v>
      </c>
      <c r="AA223" s="88" t="s">
        <v>1738</v>
      </c>
      <c r="AB223" s="88" t="s">
        <v>642</v>
      </c>
      <c r="AC223" s="88" t="s">
        <v>643</v>
      </c>
      <c r="AE223" s="88" t="s">
        <v>1739</v>
      </c>
      <c r="AF223" s="88" t="s">
        <v>645</v>
      </c>
      <c r="AG223" s="88" t="s">
        <v>643</v>
      </c>
      <c r="BC223" s="88" t="s">
        <v>1740</v>
      </c>
      <c r="BD223" s="88" t="s">
        <v>642</v>
      </c>
      <c r="BE223" s="88" t="s">
        <v>643</v>
      </c>
    </row>
    <row r="224" spans="2:57">
      <c r="N224" s="3" t="s">
        <v>1741</v>
      </c>
      <c r="O224" s="3" t="s">
        <v>685</v>
      </c>
      <c r="P224"/>
      <c r="S224" s="88" t="s">
        <v>1741</v>
      </c>
      <c r="T224" s="268" t="s">
        <v>685</v>
      </c>
      <c r="AA224" s="88" t="s">
        <v>1742</v>
      </c>
      <c r="AB224" s="88" t="s">
        <v>685</v>
      </c>
      <c r="AC224" s="88" t="s">
        <v>643</v>
      </c>
      <c r="AE224" s="88" t="s">
        <v>1743</v>
      </c>
      <c r="AF224" s="88" t="s">
        <v>645</v>
      </c>
      <c r="AG224" s="88" t="s">
        <v>643</v>
      </c>
      <c r="BC224" s="88" t="s">
        <v>1744</v>
      </c>
      <c r="BD224" s="88" t="s">
        <v>642</v>
      </c>
      <c r="BE224" s="88" t="s">
        <v>643</v>
      </c>
    </row>
    <row r="225" spans="14:57">
      <c r="N225" s="3" t="s">
        <v>1745</v>
      </c>
      <c r="O225" s="3" t="s">
        <v>645</v>
      </c>
      <c r="P225"/>
      <c r="S225" s="88" t="s">
        <v>1745</v>
      </c>
      <c r="T225" s="268" t="s">
        <v>645</v>
      </c>
      <c r="AA225" s="88" t="s">
        <v>1746</v>
      </c>
      <c r="AB225" s="88" t="s">
        <v>685</v>
      </c>
      <c r="AC225" s="88" t="s">
        <v>643</v>
      </c>
      <c r="AE225" s="88" t="s">
        <v>1747</v>
      </c>
      <c r="AF225" s="88" t="s">
        <v>645</v>
      </c>
      <c r="AG225" s="88" t="s">
        <v>643</v>
      </c>
      <c r="BC225" s="88" t="s">
        <v>1748</v>
      </c>
      <c r="BD225" s="88" t="s">
        <v>642</v>
      </c>
      <c r="BE225" s="88" t="s">
        <v>643</v>
      </c>
    </row>
    <row r="226" spans="14:57">
      <c r="N226" s="3" t="s">
        <v>1749</v>
      </c>
      <c r="O226" s="3" t="s">
        <v>645</v>
      </c>
      <c r="P226"/>
      <c r="S226" s="88" t="s">
        <v>1749</v>
      </c>
      <c r="T226" s="268" t="s">
        <v>645</v>
      </c>
      <c r="AA226" s="88" t="s">
        <v>1750</v>
      </c>
      <c r="AB226" s="88" t="s">
        <v>685</v>
      </c>
      <c r="AC226" s="88" t="s">
        <v>643</v>
      </c>
      <c r="AE226" s="88" t="s">
        <v>1751</v>
      </c>
      <c r="AF226" s="88" t="s">
        <v>645</v>
      </c>
      <c r="AG226" s="88" t="s">
        <v>643</v>
      </c>
      <c r="BC226" s="88" t="s">
        <v>1752</v>
      </c>
      <c r="BD226" s="88" t="s">
        <v>642</v>
      </c>
      <c r="BE226" s="88" t="s">
        <v>643</v>
      </c>
    </row>
    <row r="227" spans="14:57">
      <c r="N227" s="3" t="s">
        <v>1753</v>
      </c>
      <c r="O227" s="3" t="s">
        <v>685</v>
      </c>
      <c r="P227"/>
      <c r="S227" s="88" t="s">
        <v>1753</v>
      </c>
      <c r="T227" s="268" t="s">
        <v>685</v>
      </c>
      <c r="AA227" s="88" t="s">
        <v>1754</v>
      </c>
      <c r="AB227" s="88" t="s">
        <v>642</v>
      </c>
      <c r="AC227" s="88" t="s">
        <v>643</v>
      </c>
      <c r="AE227" s="88" t="s">
        <v>1755</v>
      </c>
      <c r="AF227" s="88" t="s">
        <v>645</v>
      </c>
      <c r="AG227" s="88" t="s">
        <v>643</v>
      </c>
      <c r="BC227" s="88" t="s">
        <v>1756</v>
      </c>
      <c r="BD227" s="88" t="s">
        <v>642</v>
      </c>
      <c r="BE227" s="88" t="s">
        <v>643</v>
      </c>
    </row>
    <row r="228" spans="14:57">
      <c r="N228" s="3" t="s">
        <v>1757</v>
      </c>
      <c r="O228" s="3" t="s">
        <v>685</v>
      </c>
      <c r="P228"/>
      <c r="S228" s="88" t="s">
        <v>1757</v>
      </c>
      <c r="T228" s="268" t="s">
        <v>685</v>
      </c>
      <c r="AA228" s="88" t="s">
        <v>657</v>
      </c>
      <c r="AB228" s="88" t="s">
        <v>642</v>
      </c>
      <c r="AC228" s="88" t="s">
        <v>643</v>
      </c>
      <c r="AE228" s="88" t="s">
        <v>1758</v>
      </c>
      <c r="AF228" s="88" t="s">
        <v>645</v>
      </c>
      <c r="AG228" s="88" t="s">
        <v>643</v>
      </c>
      <c r="BC228" s="88" t="s">
        <v>1759</v>
      </c>
      <c r="BD228" s="88" t="s">
        <v>642</v>
      </c>
      <c r="BE228" s="88" t="s">
        <v>643</v>
      </c>
    </row>
    <row r="229" spans="14:57">
      <c r="N229" s="3" t="s">
        <v>1760</v>
      </c>
      <c r="O229" s="3" t="s">
        <v>685</v>
      </c>
      <c r="P229"/>
      <c r="S229" s="88" t="s">
        <v>1760</v>
      </c>
      <c r="T229" s="268" t="s">
        <v>685</v>
      </c>
      <c r="AA229" s="88" t="s">
        <v>1761</v>
      </c>
      <c r="AB229" s="88" t="s">
        <v>685</v>
      </c>
      <c r="AC229" s="88" t="s">
        <v>643</v>
      </c>
      <c r="AE229" s="88" t="s">
        <v>1762</v>
      </c>
      <c r="AF229" s="88" t="s">
        <v>645</v>
      </c>
      <c r="AG229" s="88" t="s">
        <v>643</v>
      </c>
      <c r="BC229" s="88" t="s">
        <v>1763</v>
      </c>
      <c r="BD229" s="88" t="s">
        <v>642</v>
      </c>
      <c r="BE229" s="88" t="s">
        <v>643</v>
      </c>
    </row>
    <row r="230" spans="14:57">
      <c r="N230" s="3" t="s">
        <v>1764</v>
      </c>
      <c r="O230" s="3" t="s">
        <v>685</v>
      </c>
      <c r="P230"/>
      <c r="S230" s="88" t="s">
        <v>1764</v>
      </c>
      <c r="T230" s="268" t="s">
        <v>685</v>
      </c>
      <c r="AA230" s="88" t="s">
        <v>1765</v>
      </c>
      <c r="AB230" s="88" t="s">
        <v>685</v>
      </c>
      <c r="AC230" s="88" t="s">
        <v>643</v>
      </c>
      <c r="AE230" s="88" t="s">
        <v>1766</v>
      </c>
      <c r="AF230" s="88" t="s">
        <v>645</v>
      </c>
      <c r="AG230" s="88" t="s">
        <v>643</v>
      </c>
      <c r="BC230" s="88" t="s">
        <v>1767</v>
      </c>
      <c r="BD230" s="88" t="s">
        <v>642</v>
      </c>
      <c r="BE230" s="88" t="s">
        <v>643</v>
      </c>
    </row>
    <row r="231" spans="14:57">
      <c r="N231" s="3" t="s">
        <v>1768</v>
      </c>
      <c r="O231" s="3" t="s">
        <v>685</v>
      </c>
      <c r="P231"/>
      <c r="S231" s="88" t="s">
        <v>1768</v>
      </c>
      <c r="T231" s="268" t="s">
        <v>685</v>
      </c>
      <c r="AA231" s="88" t="s">
        <v>1769</v>
      </c>
      <c r="AB231" s="88" t="s">
        <v>685</v>
      </c>
      <c r="AC231" s="88" t="s">
        <v>643</v>
      </c>
      <c r="AE231" s="88" t="s">
        <v>1770</v>
      </c>
      <c r="AF231" s="88" t="s">
        <v>645</v>
      </c>
      <c r="AG231" s="88" t="s">
        <v>643</v>
      </c>
      <c r="BC231" s="88" t="s">
        <v>1771</v>
      </c>
      <c r="BD231" s="88" t="s">
        <v>642</v>
      </c>
      <c r="BE231" s="88" t="s">
        <v>643</v>
      </c>
    </row>
    <row r="232" spans="14:57">
      <c r="N232" s="3" t="s">
        <v>1772</v>
      </c>
      <c r="O232" s="3" t="s">
        <v>685</v>
      </c>
      <c r="P232"/>
      <c r="S232" s="88" t="s">
        <v>1772</v>
      </c>
      <c r="T232" s="268" t="s">
        <v>685</v>
      </c>
      <c r="AA232" s="88" t="s">
        <v>1773</v>
      </c>
      <c r="AB232" s="88" t="s">
        <v>642</v>
      </c>
      <c r="AC232" s="88" t="s">
        <v>643</v>
      </c>
      <c r="AE232" s="88" t="s">
        <v>1774</v>
      </c>
      <c r="AF232" s="88" t="s">
        <v>645</v>
      </c>
      <c r="AG232" s="88" t="s">
        <v>643</v>
      </c>
      <c r="BC232" s="88" t="s">
        <v>1775</v>
      </c>
      <c r="BD232" s="88" t="s">
        <v>642</v>
      </c>
      <c r="BE232" s="88" t="s">
        <v>643</v>
      </c>
    </row>
    <row r="233" spans="14:57">
      <c r="N233" s="3" t="s">
        <v>1776</v>
      </c>
      <c r="O233" s="3" t="s">
        <v>685</v>
      </c>
      <c r="P233"/>
      <c r="S233" s="88" t="s">
        <v>1776</v>
      </c>
      <c r="T233" s="268" t="s">
        <v>685</v>
      </c>
      <c r="AA233" s="88" t="s">
        <v>1777</v>
      </c>
      <c r="AB233" s="88" t="s">
        <v>642</v>
      </c>
      <c r="AC233" s="88" t="s">
        <v>643</v>
      </c>
      <c r="AE233" s="88" t="s">
        <v>1778</v>
      </c>
      <c r="AF233" s="88" t="s">
        <v>645</v>
      </c>
      <c r="AG233" s="88" t="s">
        <v>643</v>
      </c>
      <c r="BC233" s="88" t="s">
        <v>1779</v>
      </c>
      <c r="BD233" s="88" t="s">
        <v>642</v>
      </c>
      <c r="BE233" s="88" t="s">
        <v>643</v>
      </c>
    </row>
    <row r="234" spans="14:57">
      <c r="N234" s="3" t="s">
        <v>1780</v>
      </c>
      <c r="O234" s="3" t="s">
        <v>685</v>
      </c>
      <c r="P234"/>
      <c r="S234" s="88" t="s">
        <v>1780</v>
      </c>
      <c r="T234" s="268" t="s">
        <v>685</v>
      </c>
      <c r="AA234" s="88" t="s">
        <v>1781</v>
      </c>
      <c r="AB234" s="88" t="s">
        <v>642</v>
      </c>
      <c r="AC234" s="88" t="s">
        <v>643</v>
      </c>
      <c r="AE234" s="88" t="s">
        <v>1782</v>
      </c>
      <c r="AF234" s="88" t="s">
        <v>645</v>
      </c>
      <c r="AG234" s="88" t="s">
        <v>643</v>
      </c>
      <c r="BC234" s="88" t="s">
        <v>1783</v>
      </c>
      <c r="BD234" s="88" t="s">
        <v>642</v>
      </c>
      <c r="BE234" s="88" t="s">
        <v>643</v>
      </c>
    </row>
    <row r="235" spans="14:57">
      <c r="N235" s="3" t="s">
        <v>1784</v>
      </c>
      <c r="O235" s="3" t="s">
        <v>685</v>
      </c>
      <c r="P235"/>
      <c r="S235" s="88" t="s">
        <v>1784</v>
      </c>
      <c r="T235" s="268" t="s">
        <v>685</v>
      </c>
      <c r="AA235" s="88" t="s">
        <v>1785</v>
      </c>
      <c r="AB235" s="88" t="s">
        <v>642</v>
      </c>
      <c r="AC235" s="88" t="s">
        <v>643</v>
      </c>
      <c r="AE235" s="88" t="s">
        <v>1786</v>
      </c>
      <c r="AF235" s="88" t="s">
        <v>645</v>
      </c>
      <c r="AG235" s="88" t="s">
        <v>643</v>
      </c>
      <c r="BC235" s="88" t="s">
        <v>1787</v>
      </c>
      <c r="BD235" s="88" t="s">
        <v>642</v>
      </c>
      <c r="BE235" s="88" t="s">
        <v>643</v>
      </c>
    </row>
    <row r="236" spans="14:57">
      <c r="N236" s="3" t="s">
        <v>1788</v>
      </c>
      <c r="O236" s="3" t="s">
        <v>685</v>
      </c>
      <c r="P236"/>
      <c r="S236" s="88" t="s">
        <v>1788</v>
      </c>
      <c r="T236" s="268" t="s">
        <v>685</v>
      </c>
      <c r="AA236" s="88" t="s">
        <v>1789</v>
      </c>
      <c r="AB236" s="88" t="s">
        <v>685</v>
      </c>
      <c r="AC236" s="88" t="s">
        <v>643</v>
      </c>
      <c r="AE236" s="88" t="s">
        <v>1790</v>
      </c>
      <c r="AF236" s="88" t="s">
        <v>645</v>
      </c>
      <c r="AG236" s="88" t="s">
        <v>643</v>
      </c>
      <c r="BC236" s="88" t="s">
        <v>1791</v>
      </c>
      <c r="BD236" s="88" t="s">
        <v>642</v>
      </c>
      <c r="BE236" s="88" t="s">
        <v>643</v>
      </c>
    </row>
    <row r="237" spans="14:57">
      <c r="N237" s="3" t="s">
        <v>1792</v>
      </c>
      <c r="O237" s="3" t="s">
        <v>685</v>
      </c>
      <c r="P237"/>
      <c r="S237" s="88" t="s">
        <v>1792</v>
      </c>
      <c r="T237" s="268" t="s">
        <v>685</v>
      </c>
      <c r="AA237" s="88" t="s">
        <v>1793</v>
      </c>
      <c r="AB237" s="88" t="s">
        <v>685</v>
      </c>
      <c r="AC237" s="88" t="s">
        <v>643</v>
      </c>
      <c r="AE237" s="88" t="s">
        <v>1794</v>
      </c>
      <c r="AF237" s="88" t="s">
        <v>645</v>
      </c>
      <c r="AG237" s="88" t="s">
        <v>643</v>
      </c>
      <c r="BC237" s="88" t="s">
        <v>1795</v>
      </c>
      <c r="BD237" s="88" t="s">
        <v>642</v>
      </c>
      <c r="BE237" s="88" t="s">
        <v>643</v>
      </c>
    </row>
    <row r="238" spans="14:57">
      <c r="N238" s="3" t="s">
        <v>1796</v>
      </c>
      <c r="O238" s="3" t="s">
        <v>685</v>
      </c>
      <c r="P238"/>
      <c r="S238" s="88" t="s">
        <v>1796</v>
      </c>
      <c r="T238" s="268" t="s">
        <v>685</v>
      </c>
      <c r="AA238" s="88" t="s">
        <v>698</v>
      </c>
      <c r="AB238" s="88" t="s">
        <v>642</v>
      </c>
      <c r="AC238" s="88" t="s">
        <v>643</v>
      </c>
      <c r="AE238" s="88" t="s">
        <v>1797</v>
      </c>
      <c r="AF238" s="88" t="s">
        <v>645</v>
      </c>
      <c r="AG238" s="88" t="s">
        <v>643</v>
      </c>
      <c r="BC238" s="88" t="s">
        <v>1798</v>
      </c>
      <c r="BD238" s="88" t="s">
        <v>642</v>
      </c>
      <c r="BE238" s="88" t="s">
        <v>643</v>
      </c>
    </row>
    <row r="239" spans="14:57">
      <c r="N239" s="3" t="s">
        <v>1799</v>
      </c>
      <c r="O239" s="3" t="s">
        <v>685</v>
      </c>
      <c r="P239"/>
      <c r="S239" s="88" t="s">
        <v>1799</v>
      </c>
      <c r="T239" s="268" t="s">
        <v>685</v>
      </c>
      <c r="AA239" s="88" t="s">
        <v>1680</v>
      </c>
      <c r="AB239" s="88" t="s">
        <v>642</v>
      </c>
      <c r="AC239" s="88" t="s">
        <v>643</v>
      </c>
      <c r="AE239" s="88" t="s">
        <v>1800</v>
      </c>
      <c r="AF239" s="88" t="s">
        <v>645</v>
      </c>
      <c r="AG239" s="88" t="s">
        <v>643</v>
      </c>
      <c r="BC239" s="88" t="s">
        <v>1801</v>
      </c>
      <c r="BD239" s="88" t="s">
        <v>642</v>
      </c>
      <c r="BE239" s="88" t="s">
        <v>643</v>
      </c>
    </row>
    <row r="240" spans="14:57">
      <c r="N240" s="3" t="s">
        <v>1802</v>
      </c>
      <c r="O240" s="3" t="s">
        <v>685</v>
      </c>
      <c r="P240"/>
      <c r="S240" s="88" t="s">
        <v>1802</v>
      </c>
      <c r="T240" s="268" t="s">
        <v>685</v>
      </c>
      <c r="AA240" s="88" t="s">
        <v>1803</v>
      </c>
      <c r="AB240" s="88" t="s">
        <v>642</v>
      </c>
      <c r="AC240" s="88" t="s">
        <v>643</v>
      </c>
      <c r="AE240" s="88" t="s">
        <v>1804</v>
      </c>
      <c r="AF240" s="88" t="s">
        <v>645</v>
      </c>
      <c r="AG240" s="88" t="s">
        <v>643</v>
      </c>
      <c r="BC240" s="88" t="s">
        <v>1805</v>
      </c>
      <c r="BD240" s="88" t="s">
        <v>642</v>
      </c>
      <c r="BE240" s="88" t="s">
        <v>643</v>
      </c>
    </row>
    <row r="241" spans="14:57">
      <c r="N241" s="3" t="s">
        <v>1806</v>
      </c>
      <c r="O241" s="3" t="s">
        <v>685</v>
      </c>
      <c r="P241"/>
      <c r="S241" s="88" t="s">
        <v>1806</v>
      </c>
      <c r="T241" s="268" t="s">
        <v>685</v>
      </c>
      <c r="AA241" s="88" t="s">
        <v>1807</v>
      </c>
      <c r="AB241" s="88" t="s">
        <v>642</v>
      </c>
      <c r="AC241" s="88" t="s">
        <v>643</v>
      </c>
      <c r="AE241" s="88" t="s">
        <v>1808</v>
      </c>
      <c r="AF241" s="88" t="s">
        <v>645</v>
      </c>
      <c r="AG241" s="88" t="s">
        <v>643</v>
      </c>
      <c r="BC241" s="88" t="s">
        <v>1809</v>
      </c>
      <c r="BD241" s="88" t="s">
        <v>642</v>
      </c>
      <c r="BE241" s="88" t="s">
        <v>643</v>
      </c>
    </row>
    <row r="242" spans="14:57">
      <c r="N242" s="3" t="s">
        <v>1810</v>
      </c>
      <c r="O242" s="3" t="s">
        <v>645</v>
      </c>
      <c r="P242"/>
      <c r="S242" s="88" t="s">
        <v>1810</v>
      </c>
      <c r="T242" s="268" t="s">
        <v>645</v>
      </c>
      <c r="AA242" s="88" t="s">
        <v>1811</v>
      </c>
      <c r="AB242" s="88" t="s">
        <v>642</v>
      </c>
      <c r="AC242" s="88" t="s">
        <v>643</v>
      </c>
      <c r="AE242" s="88" t="s">
        <v>1812</v>
      </c>
      <c r="AF242" s="88" t="s">
        <v>645</v>
      </c>
      <c r="AG242" s="88" t="s">
        <v>643</v>
      </c>
      <c r="BC242" s="88" t="s">
        <v>1813</v>
      </c>
      <c r="BD242" s="88" t="s">
        <v>642</v>
      </c>
      <c r="BE242" s="88" t="s">
        <v>643</v>
      </c>
    </row>
    <row r="243" spans="14:57">
      <c r="N243" s="3" t="s">
        <v>1814</v>
      </c>
      <c r="O243" s="3" t="s">
        <v>685</v>
      </c>
      <c r="P243"/>
      <c r="S243" s="88" t="s">
        <v>1814</v>
      </c>
      <c r="T243" s="268" t="s">
        <v>685</v>
      </c>
      <c r="AA243" s="88" t="s">
        <v>1815</v>
      </c>
      <c r="AB243" s="88" t="s">
        <v>642</v>
      </c>
      <c r="AC243" s="88" t="s">
        <v>643</v>
      </c>
      <c r="AE243" s="88" t="s">
        <v>1816</v>
      </c>
      <c r="AF243" s="88" t="s">
        <v>645</v>
      </c>
      <c r="AG243" s="88" t="s">
        <v>643</v>
      </c>
      <c r="BC243" s="88" t="s">
        <v>1817</v>
      </c>
      <c r="BD243" s="88" t="s">
        <v>642</v>
      </c>
      <c r="BE243" s="88" t="s">
        <v>643</v>
      </c>
    </row>
    <row r="244" spans="14:57">
      <c r="N244" s="3" t="s">
        <v>1818</v>
      </c>
      <c r="O244" s="3" t="s">
        <v>645</v>
      </c>
      <c r="P244"/>
      <c r="S244" s="88" t="s">
        <v>1818</v>
      </c>
      <c r="T244" s="268" t="s">
        <v>645</v>
      </c>
      <c r="AA244" s="88" t="s">
        <v>1203</v>
      </c>
      <c r="AB244" s="88" t="s">
        <v>642</v>
      </c>
      <c r="AC244" s="88" t="s">
        <v>643</v>
      </c>
      <c r="AE244" s="88" t="s">
        <v>1819</v>
      </c>
      <c r="AF244" s="88" t="s">
        <v>645</v>
      </c>
      <c r="AG244" s="88" t="s">
        <v>643</v>
      </c>
      <c r="BC244" s="88" t="s">
        <v>1820</v>
      </c>
      <c r="BD244" s="88" t="s">
        <v>642</v>
      </c>
      <c r="BE244" s="88" t="s">
        <v>643</v>
      </c>
    </row>
    <row r="245" spans="14:57">
      <c r="N245" s="3" t="s">
        <v>1821</v>
      </c>
      <c r="O245" s="3" t="s">
        <v>685</v>
      </c>
      <c r="P245"/>
      <c r="S245" s="88" t="s">
        <v>1821</v>
      </c>
      <c r="T245" s="268" t="s">
        <v>685</v>
      </c>
      <c r="AA245" s="88" t="s">
        <v>1822</v>
      </c>
      <c r="AB245" s="88" t="s">
        <v>642</v>
      </c>
      <c r="AC245" s="88" t="s">
        <v>643</v>
      </c>
      <c r="AE245" s="88" t="s">
        <v>1823</v>
      </c>
      <c r="AF245" s="88" t="s">
        <v>645</v>
      </c>
      <c r="AG245" s="88" t="s">
        <v>643</v>
      </c>
      <c r="BC245" s="88" t="s">
        <v>1738</v>
      </c>
      <c r="BD245" s="88" t="s">
        <v>642</v>
      </c>
      <c r="BE245" s="88" t="s">
        <v>643</v>
      </c>
    </row>
    <row r="246" spans="14:57">
      <c r="N246" s="3" t="s">
        <v>1824</v>
      </c>
      <c r="O246" s="3" t="s">
        <v>693</v>
      </c>
      <c r="P246"/>
      <c r="S246" s="88" t="s">
        <v>1824</v>
      </c>
      <c r="T246" s="268" t="s">
        <v>693</v>
      </c>
      <c r="AA246" s="88" t="s">
        <v>1825</v>
      </c>
      <c r="AB246" s="88" t="s">
        <v>642</v>
      </c>
      <c r="AC246" s="88" t="s">
        <v>643</v>
      </c>
      <c r="AE246" s="88" t="s">
        <v>1826</v>
      </c>
      <c r="AF246" s="88" t="s">
        <v>645</v>
      </c>
      <c r="AG246" s="88" t="s">
        <v>643</v>
      </c>
      <c r="BC246" s="88" t="s">
        <v>1827</v>
      </c>
      <c r="BD246" s="88" t="s">
        <v>642</v>
      </c>
      <c r="BE246" s="88" t="s">
        <v>643</v>
      </c>
    </row>
    <row r="247" spans="14:57">
      <c r="N247" s="3" t="s">
        <v>1828</v>
      </c>
      <c r="O247" s="3" t="s">
        <v>693</v>
      </c>
      <c r="P247"/>
      <c r="S247" s="88" t="s">
        <v>1828</v>
      </c>
      <c r="T247" s="268" t="s">
        <v>693</v>
      </c>
      <c r="AA247" s="88" t="s">
        <v>1407</v>
      </c>
      <c r="AB247" s="88" t="s">
        <v>642</v>
      </c>
      <c r="AC247" s="88" t="s">
        <v>643</v>
      </c>
      <c r="AE247" s="88" t="s">
        <v>1829</v>
      </c>
      <c r="AF247" s="88" t="s">
        <v>645</v>
      </c>
      <c r="AG247" s="88" t="s">
        <v>643</v>
      </c>
      <c r="BC247" s="88" t="s">
        <v>1746</v>
      </c>
      <c r="BD247" s="88" t="s">
        <v>642</v>
      </c>
      <c r="BE247" s="88" t="s">
        <v>643</v>
      </c>
    </row>
    <row r="248" spans="14:57">
      <c r="N248" s="3" t="s">
        <v>1830</v>
      </c>
      <c r="O248" s="3" t="s">
        <v>693</v>
      </c>
      <c r="P248"/>
      <c r="S248" s="88" t="s">
        <v>1830</v>
      </c>
      <c r="T248" s="268" t="s">
        <v>693</v>
      </c>
      <c r="AA248" s="88" t="s">
        <v>1457</v>
      </c>
      <c r="AB248" s="88" t="s">
        <v>642</v>
      </c>
      <c r="AC248" s="88" t="s">
        <v>643</v>
      </c>
      <c r="AE248" s="88" t="s">
        <v>1831</v>
      </c>
      <c r="AF248" s="88" t="s">
        <v>645</v>
      </c>
      <c r="AG248" s="88" t="s">
        <v>643</v>
      </c>
      <c r="BC248" s="88" t="s">
        <v>1750</v>
      </c>
      <c r="BD248" s="88" t="s">
        <v>642</v>
      </c>
      <c r="BE248" s="88" t="s">
        <v>643</v>
      </c>
    </row>
    <row r="249" spans="14:57">
      <c r="N249" s="3" t="s">
        <v>1832</v>
      </c>
      <c r="O249" s="3" t="s">
        <v>693</v>
      </c>
      <c r="P249"/>
      <c r="S249" s="88" t="s">
        <v>1832</v>
      </c>
      <c r="T249" s="268" t="s">
        <v>693</v>
      </c>
      <c r="AA249" s="88" t="s">
        <v>1462</v>
      </c>
      <c r="AB249" s="88" t="s">
        <v>685</v>
      </c>
      <c r="AC249" s="88" t="s">
        <v>643</v>
      </c>
      <c r="AE249" s="88" t="s">
        <v>1833</v>
      </c>
      <c r="AF249" s="88" t="s">
        <v>645</v>
      </c>
      <c r="AG249" s="88" t="s">
        <v>643</v>
      </c>
      <c r="BC249" s="88" t="s">
        <v>657</v>
      </c>
      <c r="BD249" s="88" t="s">
        <v>642</v>
      </c>
      <c r="BE249" s="88" t="s">
        <v>643</v>
      </c>
    </row>
    <row r="250" spans="14:57">
      <c r="N250" s="3" t="s">
        <v>1834</v>
      </c>
      <c r="O250" s="3" t="s">
        <v>685</v>
      </c>
      <c r="P250">
        <v>0</v>
      </c>
      <c r="S250" s="88" t="s">
        <v>1834</v>
      </c>
      <c r="T250" s="268" t="s">
        <v>685</v>
      </c>
      <c r="U250" s="88">
        <v>0</v>
      </c>
      <c r="AA250" s="88" t="s">
        <v>660</v>
      </c>
      <c r="AB250" s="88" t="s">
        <v>685</v>
      </c>
      <c r="AC250" s="88" t="s">
        <v>643</v>
      </c>
      <c r="AE250" s="88" t="s">
        <v>1835</v>
      </c>
      <c r="AF250" s="88" t="s">
        <v>645</v>
      </c>
      <c r="AG250" s="88" t="s">
        <v>643</v>
      </c>
      <c r="BC250" s="88" t="s">
        <v>1773</v>
      </c>
      <c r="BD250" s="88" t="s">
        <v>642</v>
      </c>
      <c r="BE250" s="88" t="s">
        <v>643</v>
      </c>
    </row>
    <row r="251" spans="14:57">
      <c r="N251" s="3" t="s">
        <v>1836</v>
      </c>
      <c r="O251" s="3" t="s">
        <v>729</v>
      </c>
      <c r="P251">
        <v>1</v>
      </c>
      <c r="S251" s="88" t="s">
        <v>1836</v>
      </c>
      <c r="T251" s="268" t="s">
        <v>729</v>
      </c>
      <c r="U251" s="88">
        <v>1</v>
      </c>
      <c r="AA251" s="88" t="s">
        <v>1837</v>
      </c>
      <c r="AB251" s="88" t="s">
        <v>642</v>
      </c>
      <c r="AC251" s="88" t="s">
        <v>643</v>
      </c>
      <c r="AE251" s="88" t="s">
        <v>1838</v>
      </c>
      <c r="AF251" s="88" t="s">
        <v>645</v>
      </c>
      <c r="AG251" s="88" t="s">
        <v>643</v>
      </c>
      <c r="BC251" s="88" t="s">
        <v>1777</v>
      </c>
      <c r="BD251" s="88" t="s">
        <v>642</v>
      </c>
      <c r="BE251" s="88" t="s">
        <v>643</v>
      </c>
    </row>
    <row r="252" spans="14:57">
      <c r="N252" s="3" t="s">
        <v>1839</v>
      </c>
      <c r="O252" s="3" t="s">
        <v>685</v>
      </c>
      <c r="P252"/>
      <c r="S252" s="88" t="s">
        <v>1839</v>
      </c>
      <c r="T252" s="268" t="s">
        <v>685</v>
      </c>
      <c r="AA252" s="88" t="s">
        <v>1840</v>
      </c>
      <c r="AB252" s="88" t="s">
        <v>642</v>
      </c>
      <c r="AC252" s="88" t="s">
        <v>643</v>
      </c>
      <c r="AE252" s="88" t="s">
        <v>1841</v>
      </c>
      <c r="AF252" s="88" t="s">
        <v>645</v>
      </c>
      <c r="AG252" s="88" t="s">
        <v>643</v>
      </c>
      <c r="BC252" s="88" t="s">
        <v>1789</v>
      </c>
      <c r="BD252" s="88" t="s">
        <v>642</v>
      </c>
      <c r="BE252" s="88" t="s">
        <v>643</v>
      </c>
    </row>
    <row r="253" spans="14:57">
      <c r="N253" s="3" t="s">
        <v>1842</v>
      </c>
      <c r="O253" s="3" t="s">
        <v>645</v>
      </c>
      <c r="P253"/>
      <c r="S253" s="88" t="s">
        <v>1842</v>
      </c>
      <c r="T253" s="268" t="s">
        <v>645</v>
      </c>
      <c r="AA253" s="88" t="s">
        <v>1843</v>
      </c>
      <c r="AB253" s="88" t="s">
        <v>642</v>
      </c>
      <c r="AC253" s="88" t="s">
        <v>643</v>
      </c>
      <c r="AE253" s="88" t="s">
        <v>1844</v>
      </c>
      <c r="AF253" s="88" t="s">
        <v>645</v>
      </c>
      <c r="AG253" s="88" t="s">
        <v>643</v>
      </c>
      <c r="BC253" s="88" t="s">
        <v>1793</v>
      </c>
      <c r="BD253" s="88" t="s">
        <v>642</v>
      </c>
      <c r="BE253" s="88" t="s">
        <v>643</v>
      </c>
    </row>
    <row r="254" spans="14:57">
      <c r="N254" s="3" t="s">
        <v>1845</v>
      </c>
      <c r="O254" s="3" t="s">
        <v>645</v>
      </c>
      <c r="P254"/>
      <c r="S254" s="88" t="s">
        <v>1845</v>
      </c>
      <c r="T254" s="268" t="s">
        <v>645</v>
      </c>
      <c r="AA254" s="88" t="s">
        <v>1846</v>
      </c>
      <c r="AB254" s="88" t="s">
        <v>642</v>
      </c>
      <c r="AC254" s="88" t="s">
        <v>643</v>
      </c>
      <c r="AE254" s="88" t="s">
        <v>1847</v>
      </c>
      <c r="AF254" s="88" t="s">
        <v>645</v>
      </c>
      <c r="AG254" s="88" t="s">
        <v>643</v>
      </c>
      <c r="BC254" s="88" t="s">
        <v>1848</v>
      </c>
      <c r="BD254" s="88" t="s">
        <v>642</v>
      </c>
      <c r="BE254" s="88" t="s">
        <v>643</v>
      </c>
    </row>
    <row r="255" spans="14:57">
      <c r="N255" s="3" t="s">
        <v>1849</v>
      </c>
      <c r="O255" s="3" t="s">
        <v>645</v>
      </c>
      <c r="P255"/>
      <c r="S255" s="88" t="s">
        <v>1849</v>
      </c>
      <c r="T255" s="268" t="s">
        <v>645</v>
      </c>
      <c r="AA255" s="88" t="s">
        <v>1850</v>
      </c>
      <c r="AB255" s="88" t="s">
        <v>642</v>
      </c>
      <c r="AC255" s="88" t="s">
        <v>643</v>
      </c>
      <c r="AE255" s="88" t="s">
        <v>1851</v>
      </c>
      <c r="AF255" s="88" t="s">
        <v>645</v>
      </c>
      <c r="AG255" s="88" t="s">
        <v>643</v>
      </c>
      <c r="BC255" s="88" t="s">
        <v>1852</v>
      </c>
      <c r="BD255" s="88" t="s">
        <v>642</v>
      </c>
      <c r="BE255" s="88" t="s">
        <v>643</v>
      </c>
    </row>
    <row r="256" spans="14:57">
      <c r="N256" s="3" t="s">
        <v>1853</v>
      </c>
      <c r="O256" s="3" t="s">
        <v>645</v>
      </c>
      <c r="P256"/>
      <c r="S256" s="88" t="s">
        <v>1853</v>
      </c>
      <c r="T256" s="268" t="s">
        <v>645</v>
      </c>
      <c r="AA256" s="88" t="s">
        <v>1854</v>
      </c>
      <c r="AB256" s="88" t="s">
        <v>642</v>
      </c>
      <c r="AC256" s="88" t="s">
        <v>643</v>
      </c>
      <c r="AE256" s="88" t="s">
        <v>1855</v>
      </c>
      <c r="AF256" s="88" t="s">
        <v>645</v>
      </c>
      <c r="AG256" s="88" t="s">
        <v>643</v>
      </c>
      <c r="BC256" s="88" t="s">
        <v>1856</v>
      </c>
      <c r="BD256" s="88" t="s">
        <v>642</v>
      </c>
      <c r="BE256" s="88" t="s">
        <v>643</v>
      </c>
    </row>
    <row r="257" spans="14:57">
      <c r="N257" s="3" t="s">
        <v>785</v>
      </c>
      <c r="O257" s="3" t="s">
        <v>645</v>
      </c>
      <c r="P257"/>
      <c r="S257" s="151" t="s">
        <v>785</v>
      </c>
      <c r="T257" s="361" t="s">
        <v>645</v>
      </c>
      <c r="AA257" s="88" t="s">
        <v>1479</v>
      </c>
      <c r="AB257" s="88" t="s">
        <v>642</v>
      </c>
      <c r="AC257" s="88" t="s">
        <v>643</v>
      </c>
      <c r="AE257" s="88" t="s">
        <v>1857</v>
      </c>
      <c r="AF257" s="88" t="s">
        <v>645</v>
      </c>
      <c r="AG257" s="88" t="s">
        <v>643</v>
      </c>
      <c r="BC257" s="88" t="s">
        <v>1858</v>
      </c>
      <c r="BD257" s="88" t="s">
        <v>642</v>
      </c>
      <c r="BE257" s="88" t="s">
        <v>643</v>
      </c>
    </row>
    <row r="258" spans="14:57">
      <c r="N258" s="3" t="s">
        <v>1859</v>
      </c>
      <c r="O258" s="3" t="s">
        <v>694</v>
      </c>
      <c r="P258"/>
      <c r="S258" s="88" t="s">
        <v>1859</v>
      </c>
      <c r="T258" s="268" t="s">
        <v>694</v>
      </c>
      <c r="AA258" s="88" t="s">
        <v>1860</v>
      </c>
      <c r="AB258" s="88" t="s">
        <v>642</v>
      </c>
      <c r="AC258" s="88" t="s">
        <v>643</v>
      </c>
      <c r="AE258" s="88" t="s">
        <v>1861</v>
      </c>
      <c r="AF258" s="88" t="s">
        <v>645</v>
      </c>
      <c r="AG258" s="88" t="s">
        <v>643</v>
      </c>
      <c r="BC258" s="88" t="s">
        <v>1338</v>
      </c>
      <c r="BD258" s="88" t="s">
        <v>642</v>
      </c>
      <c r="BE258" s="88" t="s">
        <v>643</v>
      </c>
    </row>
    <row r="259" spans="14:57">
      <c r="N259" s="3" t="s">
        <v>1862</v>
      </c>
      <c r="O259" s="3" t="s">
        <v>642</v>
      </c>
      <c r="P259"/>
      <c r="S259" s="88" t="s">
        <v>1862</v>
      </c>
      <c r="T259" s="268" t="s">
        <v>642</v>
      </c>
      <c r="AA259" s="88" t="s">
        <v>1863</v>
      </c>
      <c r="AB259" s="88" t="s">
        <v>642</v>
      </c>
      <c r="AC259" s="88" t="s">
        <v>643</v>
      </c>
      <c r="AE259" s="88" t="s">
        <v>1864</v>
      </c>
      <c r="AF259" s="88" t="s">
        <v>645</v>
      </c>
      <c r="AG259" s="88" t="s">
        <v>643</v>
      </c>
      <c r="BC259" s="88" t="s">
        <v>1346</v>
      </c>
      <c r="BD259" s="88" t="s">
        <v>642</v>
      </c>
      <c r="BE259" s="88" t="s">
        <v>643</v>
      </c>
    </row>
    <row r="260" spans="14:57">
      <c r="N260" s="3" t="s">
        <v>1865</v>
      </c>
      <c r="O260" s="3" t="s">
        <v>729</v>
      </c>
      <c r="P260">
        <v>0</v>
      </c>
      <c r="S260" s="88" t="s">
        <v>1865</v>
      </c>
      <c r="T260" s="268" t="s">
        <v>729</v>
      </c>
      <c r="U260" s="88">
        <v>0</v>
      </c>
      <c r="AA260" s="88" t="s">
        <v>1866</v>
      </c>
      <c r="AB260" s="88" t="s">
        <v>642</v>
      </c>
      <c r="AC260" s="88" t="s">
        <v>643</v>
      </c>
      <c r="AE260" s="88" t="s">
        <v>1867</v>
      </c>
      <c r="AF260" s="88" t="s">
        <v>645</v>
      </c>
      <c r="AG260" s="88" t="s">
        <v>643</v>
      </c>
      <c r="BC260" s="88" t="s">
        <v>1357</v>
      </c>
      <c r="BD260" s="88" t="s">
        <v>642</v>
      </c>
      <c r="BE260" s="88" t="s">
        <v>643</v>
      </c>
    </row>
    <row r="261" spans="14:57">
      <c r="N261" s="3" t="s">
        <v>1868</v>
      </c>
      <c r="O261" s="3" t="s">
        <v>729</v>
      </c>
      <c r="P261">
        <v>0</v>
      </c>
      <c r="S261" s="88" t="s">
        <v>1868</v>
      </c>
      <c r="T261" s="268" t="s">
        <v>729</v>
      </c>
      <c r="U261" s="88">
        <v>0</v>
      </c>
      <c r="AA261" s="88" t="s">
        <v>1869</v>
      </c>
      <c r="AB261" s="88" t="s">
        <v>642</v>
      </c>
      <c r="AC261" s="88" t="s">
        <v>643</v>
      </c>
      <c r="AE261" s="88" t="s">
        <v>1870</v>
      </c>
      <c r="AF261" s="88" t="s">
        <v>645</v>
      </c>
      <c r="AG261" s="88" t="s">
        <v>643</v>
      </c>
      <c r="BC261" s="88" t="s">
        <v>1354</v>
      </c>
      <c r="BD261" s="88" t="s">
        <v>642</v>
      </c>
      <c r="BE261" s="88" t="s">
        <v>643</v>
      </c>
    </row>
    <row r="262" spans="14:57">
      <c r="N262" s="3" t="s">
        <v>1871</v>
      </c>
      <c r="O262" s="3" t="s">
        <v>729</v>
      </c>
      <c r="P262">
        <v>0</v>
      </c>
      <c r="S262" s="88" t="s">
        <v>1871</v>
      </c>
      <c r="T262" s="268" t="s">
        <v>729</v>
      </c>
      <c r="U262" s="88">
        <v>0</v>
      </c>
      <c r="AA262" s="88" t="s">
        <v>1872</v>
      </c>
      <c r="AB262" s="88" t="s">
        <v>642</v>
      </c>
      <c r="AC262" s="88" t="s">
        <v>643</v>
      </c>
      <c r="AE262" s="88" t="s">
        <v>1873</v>
      </c>
      <c r="AF262" s="88" t="s">
        <v>645</v>
      </c>
      <c r="AG262" s="88" t="s">
        <v>643</v>
      </c>
      <c r="BC262" s="88" t="s">
        <v>1874</v>
      </c>
      <c r="BD262" s="88" t="s">
        <v>642</v>
      </c>
      <c r="BE262" s="88" t="s">
        <v>643</v>
      </c>
    </row>
    <row r="263" spans="14:57">
      <c r="N263" s="3" t="s">
        <v>1169</v>
      </c>
      <c r="O263" s="3" t="s">
        <v>642</v>
      </c>
      <c r="P263"/>
      <c r="S263" s="88" t="s">
        <v>1169</v>
      </c>
      <c r="T263" s="268" t="s">
        <v>642</v>
      </c>
      <c r="AA263" s="88" t="s">
        <v>1875</v>
      </c>
      <c r="AB263" s="88" t="s">
        <v>642</v>
      </c>
      <c r="AC263" s="88" t="s">
        <v>643</v>
      </c>
      <c r="AE263" s="88" t="s">
        <v>1876</v>
      </c>
      <c r="AF263" s="88" t="s">
        <v>645</v>
      </c>
      <c r="AG263" s="88" t="s">
        <v>643</v>
      </c>
      <c r="BC263" s="88" t="s">
        <v>1781</v>
      </c>
      <c r="BD263" s="88" t="s">
        <v>642</v>
      </c>
      <c r="BE263" s="88" t="s">
        <v>643</v>
      </c>
    </row>
    <row r="264" spans="14:57">
      <c r="N264" s="3" t="s">
        <v>1877</v>
      </c>
      <c r="O264" s="3" t="s">
        <v>645</v>
      </c>
      <c r="P264"/>
      <c r="S264" s="88" t="s">
        <v>1877</v>
      </c>
      <c r="T264" s="268" t="s">
        <v>645</v>
      </c>
      <c r="AA264" s="88" t="s">
        <v>1878</v>
      </c>
      <c r="AB264" s="88" t="s">
        <v>642</v>
      </c>
      <c r="AC264" s="88" t="s">
        <v>643</v>
      </c>
      <c r="AE264" s="88" t="s">
        <v>1879</v>
      </c>
      <c r="AF264" s="88" t="s">
        <v>645</v>
      </c>
      <c r="AG264" s="88" t="s">
        <v>643</v>
      </c>
      <c r="BC264" s="88" t="s">
        <v>1785</v>
      </c>
      <c r="BD264" s="88" t="s">
        <v>642</v>
      </c>
      <c r="BE264" s="88" t="s">
        <v>643</v>
      </c>
    </row>
    <row r="265" spans="14:57">
      <c r="N265" s="3" t="s">
        <v>1880</v>
      </c>
      <c r="O265" s="3" t="s">
        <v>642</v>
      </c>
      <c r="P265"/>
      <c r="S265" s="88" t="s">
        <v>1880</v>
      </c>
      <c r="T265" s="268" t="s">
        <v>642</v>
      </c>
      <c r="AA265" s="88" t="s">
        <v>1881</v>
      </c>
      <c r="AB265" s="88" t="s">
        <v>642</v>
      </c>
      <c r="AC265" s="88" t="s">
        <v>643</v>
      </c>
      <c r="AE265" s="88" t="s">
        <v>1882</v>
      </c>
      <c r="AF265" s="88" t="s">
        <v>645</v>
      </c>
      <c r="AG265" s="88" t="s">
        <v>643</v>
      </c>
      <c r="BC265" s="88" t="s">
        <v>1468</v>
      </c>
      <c r="BD265" s="88" t="s">
        <v>642</v>
      </c>
      <c r="BE265" s="88" t="s">
        <v>643</v>
      </c>
    </row>
    <row r="266" spans="14:57">
      <c r="N266" s="3" t="s">
        <v>1883</v>
      </c>
      <c r="O266" s="3" t="s">
        <v>645</v>
      </c>
      <c r="P266"/>
      <c r="S266" s="88" t="s">
        <v>1883</v>
      </c>
      <c r="T266" s="268" t="s">
        <v>645</v>
      </c>
      <c r="AA266" s="88" t="s">
        <v>1884</v>
      </c>
      <c r="AB266" s="88" t="s">
        <v>642</v>
      </c>
      <c r="AC266" s="88" t="s">
        <v>643</v>
      </c>
      <c r="AE266" s="88" t="s">
        <v>1885</v>
      </c>
      <c r="AF266" s="88" t="s">
        <v>645</v>
      </c>
      <c r="AG266" s="88" t="s">
        <v>643</v>
      </c>
      <c r="BC266" s="88" t="s">
        <v>1350</v>
      </c>
      <c r="BD266" s="88" t="s">
        <v>642</v>
      </c>
      <c r="BE266" s="88" t="s">
        <v>643</v>
      </c>
    </row>
    <row r="267" spans="14:57">
      <c r="N267" s="3" t="s">
        <v>1117</v>
      </c>
      <c r="O267" s="3" t="s">
        <v>645</v>
      </c>
      <c r="P267"/>
      <c r="S267" s="88" t="s">
        <v>1117</v>
      </c>
      <c r="T267" s="268" t="s">
        <v>645</v>
      </c>
      <c r="AA267" s="88" t="s">
        <v>1886</v>
      </c>
      <c r="AB267" s="88" t="s">
        <v>642</v>
      </c>
      <c r="AC267" s="88" t="s">
        <v>643</v>
      </c>
      <c r="AE267" s="88" t="s">
        <v>1887</v>
      </c>
      <c r="AF267" s="88" t="s">
        <v>645</v>
      </c>
      <c r="AG267" s="88" t="s">
        <v>643</v>
      </c>
      <c r="BC267" s="88" t="s">
        <v>783</v>
      </c>
      <c r="BD267" s="88" t="s">
        <v>642</v>
      </c>
      <c r="BE267" s="88" t="s">
        <v>643</v>
      </c>
    </row>
    <row r="268" spans="14:57">
      <c r="N268" s="3" t="s">
        <v>1888</v>
      </c>
      <c r="O268" s="3" t="s">
        <v>642</v>
      </c>
      <c r="P268"/>
      <c r="S268" s="88" t="s">
        <v>1888</v>
      </c>
      <c r="T268" s="268" t="s">
        <v>642</v>
      </c>
      <c r="AA268" s="88" t="s">
        <v>1889</v>
      </c>
      <c r="AB268" s="88" t="s">
        <v>642</v>
      </c>
      <c r="AC268" s="88" t="s">
        <v>643</v>
      </c>
      <c r="AE268" s="88" t="s">
        <v>1890</v>
      </c>
      <c r="AF268" s="88" t="s">
        <v>645</v>
      </c>
      <c r="AG268" s="88" t="s">
        <v>643</v>
      </c>
      <c r="BC268" s="88" t="s">
        <v>1492</v>
      </c>
      <c r="BD268" s="88" t="s">
        <v>642</v>
      </c>
      <c r="BE268" s="88" t="s">
        <v>643</v>
      </c>
    </row>
    <row r="269" spans="14:57">
      <c r="N269" s="3" t="s">
        <v>1891</v>
      </c>
      <c r="O269" s="3" t="s">
        <v>642</v>
      </c>
      <c r="P269"/>
      <c r="S269" s="88" t="s">
        <v>1891</v>
      </c>
      <c r="T269" s="268" t="s">
        <v>642</v>
      </c>
      <c r="AA269" s="88" t="s">
        <v>1892</v>
      </c>
      <c r="AB269" s="88" t="s">
        <v>642</v>
      </c>
      <c r="AC269" s="88" t="s">
        <v>643</v>
      </c>
      <c r="AE269" s="88" t="s">
        <v>1893</v>
      </c>
      <c r="AF269" s="88" t="s">
        <v>645</v>
      </c>
      <c r="AG269" s="88" t="s">
        <v>643</v>
      </c>
      <c r="BC269" s="88" t="s">
        <v>1754</v>
      </c>
      <c r="BD269" s="88" t="s">
        <v>642</v>
      </c>
      <c r="BE269" s="88" t="s">
        <v>643</v>
      </c>
    </row>
    <row r="270" spans="14:57">
      <c r="N270" s="3" t="s">
        <v>1894</v>
      </c>
      <c r="O270" s="3" t="s">
        <v>642</v>
      </c>
      <c r="P270"/>
      <c r="S270" s="88" t="s">
        <v>1894</v>
      </c>
      <c r="T270" s="268" t="s">
        <v>642</v>
      </c>
      <c r="AA270" s="88" t="s">
        <v>1895</v>
      </c>
      <c r="AB270" s="88" t="s">
        <v>642</v>
      </c>
      <c r="AC270" s="88" t="s">
        <v>643</v>
      </c>
      <c r="AE270" s="88" t="s">
        <v>1896</v>
      </c>
      <c r="AF270" s="88" t="s">
        <v>645</v>
      </c>
      <c r="AG270" s="88" t="s">
        <v>643</v>
      </c>
      <c r="BC270" s="88" t="s">
        <v>1734</v>
      </c>
      <c r="BD270" s="88" t="s">
        <v>642</v>
      </c>
      <c r="BE270" s="88" t="s">
        <v>643</v>
      </c>
    </row>
    <row r="271" spans="14:57">
      <c r="N271" s="3" t="s">
        <v>1897</v>
      </c>
      <c r="O271" s="3" t="s">
        <v>642</v>
      </c>
      <c r="P271"/>
      <c r="S271" s="88" t="s">
        <v>1897</v>
      </c>
      <c r="T271" s="268" t="s">
        <v>642</v>
      </c>
      <c r="AA271" s="88" t="s">
        <v>1898</v>
      </c>
      <c r="AB271" s="88" t="s">
        <v>642</v>
      </c>
      <c r="AC271" s="88" t="s">
        <v>643</v>
      </c>
      <c r="AE271" s="88" t="s">
        <v>1899</v>
      </c>
      <c r="AF271" s="88" t="s">
        <v>645</v>
      </c>
      <c r="AG271" s="88" t="s">
        <v>643</v>
      </c>
      <c r="BC271" s="88" t="s">
        <v>1900</v>
      </c>
      <c r="BD271" s="88" t="s">
        <v>642</v>
      </c>
      <c r="BE271" s="88" t="s">
        <v>643</v>
      </c>
    </row>
    <row r="272" spans="14:57">
      <c r="N272" s="3" t="s">
        <v>1901</v>
      </c>
      <c r="O272" s="3" t="s">
        <v>642</v>
      </c>
      <c r="P272"/>
      <c r="S272" s="88" t="s">
        <v>1901</v>
      </c>
      <c r="T272" s="268" t="s">
        <v>642</v>
      </c>
      <c r="AA272" s="88" t="s">
        <v>1902</v>
      </c>
      <c r="AB272" s="88" t="s">
        <v>642</v>
      </c>
      <c r="AC272" s="88" t="s">
        <v>643</v>
      </c>
      <c r="AE272" s="88" t="s">
        <v>1903</v>
      </c>
      <c r="AF272" s="88" t="s">
        <v>645</v>
      </c>
      <c r="AG272" s="88" t="s">
        <v>643</v>
      </c>
      <c r="BC272" s="88" t="s">
        <v>1904</v>
      </c>
      <c r="BD272" s="88" t="s">
        <v>642</v>
      </c>
      <c r="BE272" s="88" t="s">
        <v>643</v>
      </c>
    </row>
    <row r="273" spans="14:57">
      <c r="N273" s="3" t="s">
        <v>1905</v>
      </c>
      <c r="O273" s="3" t="s">
        <v>642</v>
      </c>
      <c r="P273"/>
      <c r="S273" s="88" t="s">
        <v>1905</v>
      </c>
      <c r="T273" s="268" t="s">
        <v>642</v>
      </c>
      <c r="AA273" s="88" t="s">
        <v>1906</v>
      </c>
      <c r="AB273" s="88" t="s">
        <v>642</v>
      </c>
      <c r="AC273" s="88" t="s">
        <v>643</v>
      </c>
      <c r="AE273" s="88" t="s">
        <v>1907</v>
      </c>
      <c r="AF273" s="88" t="s">
        <v>645</v>
      </c>
      <c r="AG273" s="88" t="s">
        <v>643</v>
      </c>
      <c r="BC273" s="88" t="s">
        <v>1908</v>
      </c>
      <c r="BD273" s="88" t="s">
        <v>642</v>
      </c>
      <c r="BE273" s="88" t="s">
        <v>643</v>
      </c>
    </row>
    <row r="274" spans="14:57">
      <c r="N274" s="3" t="s">
        <v>1909</v>
      </c>
      <c r="O274" s="3" t="s">
        <v>645</v>
      </c>
      <c r="P274"/>
      <c r="S274" s="88" t="s">
        <v>1909</v>
      </c>
      <c r="T274" s="268" t="s">
        <v>645</v>
      </c>
      <c r="AA274" s="88" t="s">
        <v>1910</v>
      </c>
      <c r="AB274" s="88" t="s">
        <v>642</v>
      </c>
      <c r="AC274" s="88" t="s">
        <v>643</v>
      </c>
      <c r="AE274" s="88" t="s">
        <v>1911</v>
      </c>
      <c r="AF274" s="88" t="s">
        <v>645</v>
      </c>
      <c r="AG274" s="88" t="s">
        <v>643</v>
      </c>
      <c r="BC274" s="88" t="s">
        <v>1912</v>
      </c>
      <c r="BD274" s="88" t="s">
        <v>642</v>
      </c>
      <c r="BE274" s="88" t="s">
        <v>643</v>
      </c>
    </row>
    <row r="275" spans="14:57">
      <c r="N275" s="3" t="s">
        <v>1913</v>
      </c>
      <c r="O275" s="3" t="s">
        <v>718</v>
      </c>
      <c r="P275"/>
      <c r="S275" s="88" t="s">
        <v>1913</v>
      </c>
      <c r="T275" s="268" t="s">
        <v>718</v>
      </c>
      <c r="AA275" s="88" t="s">
        <v>1914</v>
      </c>
      <c r="AB275" s="88" t="s">
        <v>642</v>
      </c>
      <c r="AC275" s="88" t="s">
        <v>643</v>
      </c>
      <c r="AE275" s="88" t="s">
        <v>1915</v>
      </c>
      <c r="AF275" s="88" t="s">
        <v>645</v>
      </c>
      <c r="AG275" s="88" t="s">
        <v>643</v>
      </c>
      <c r="BC275" s="151" t="s">
        <v>644</v>
      </c>
      <c r="BD275" s="151" t="s">
        <v>642</v>
      </c>
      <c r="BE275" s="88" t="s">
        <v>643</v>
      </c>
    </row>
    <row r="276" spans="14:57">
      <c r="N276" s="3" t="s">
        <v>1916</v>
      </c>
      <c r="O276" s="3" t="s">
        <v>718</v>
      </c>
      <c r="P276"/>
      <c r="S276" s="88" t="s">
        <v>1916</v>
      </c>
      <c r="T276" s="268" t="s">
        <v>718</v>
      </c>
      <c r="AA276" s="88" t="s">
        <v>1917</v>
      </c>
      <c r="AB276" s="88" t="s">
        <v>642</v>
      </c>
      <c r="AC276" s="88" t="s">
        <v>643</v>
      </c>
      <c r="AE276" s="88" t="s">
        <v>1918</v>
      </c>
      <c r="AF276" s="88" t="s">
        <v>645</v>
      </c>
      <c r="AG276" s="88" t="s">
        <v>643</v>
      </c>
      <c r="BC276" s="88" t="s">
        <v>721</v>
      </c>
      <c r="BD276" s="88" t="s">
        <v>642</v>
      </c>
      <c r="BE276" s="88" t="s">
        <v>643</v>
      </c>
    </row>
    <row r="277" spans="14:57">
      <c r="N277" s="3" t="s">
        <v>1919</v>
      </c>
      <c r="O277" s="3" t="s">
        <v>642</v>
      </c>
      <c r="P277" t="s">
        <v>993</v>
      </c>
      <c r="S277" s="88" t="s">
        <v>1919</v>
      </c>
      <c r="T277" s="268" t="s">
        <v>642</v>
      </c>
      <c r="U277" s="88" t="s">
        <v>993</v>
      </c>
      <c r="AA277" s="88" t="s">
        <v>1920</v>
      </c>
      <c r="AB277" s="88" t="s">
        <v>642</v>
      </c>
      <c r="AC277" s="88" t="s">
        <v>643</v>
      </c>
      <c r="AE277" s="88" t="s">
        <v>1921</v>
      </c>
      <c r="AF277" s="88" t="s">
        <v>645</v>
      </c>
      <c r="AG277" s="88" t="s">
        <v>643</v>
      </c>
      <c r="BC277" s="88" t="s">
        <v>1922</v>
      </c>
      <c r="BD277" s="88" t="s">
        <v>642</v>
      </c>
      <c r="BE277" s="88" t="s">
        <v>643</v>
      </c>
    </row>
    <row r="278" spans="14:57">
      <c r="N278" s="3" t="s">
        <v>1923</v>
      </c>
      <c r="O278" s="3" t="s">
        <v>642</v>
      </c>
      <c r="P278"/>
      <c r="S278" s="88" t="s">
        <v>1923</v>
      </c>
      <c r="T278" s="268" t="s">
        <v>642</v>
      </c>
      <c r="AA278" s="88" t="s">
        <v>1924</v>
      </c>
      <c r="AB278" s="88" t="s">
        <v>642</v>
      </c>
      <c r="AC278" s="88" t="s">
        <v>643</v>
      </c>
      <c r="AE278" s="88" t="s">
        <v>1925</v>
      </c>
      <c r="AF278" s="88" t="s">
        <v>645</v>
      </c>
      <c r="AG278" s="88" t="s">
        <v>643</v>
      </c>
      <c r="BC278" s="88"/>
      <c r="BD278" s="88" t="s">
        <v>708</v>
      </c>
      <c r="BE278" s="88" t="s">
        <v>708</v>
      </c>
    </row>
    <row r="279" spans="14:57">
      <c r="N279" s="3" t="s">
        <v>1926</v>
      </c>
      <c r="O279" s="3" t="s">
        <v>693</v>
      </c>
      <c r="P279"/>
      <c r="S279" s="88" t="s">
        <v>1926</v>
      </c>
      <c r="T279" s="268" t="s">
        <v>693</v>
      </c>
      <c r="AA279" s="88" t="s">
        <v>1927</v>
      </c>
      <c r="AB279" s="88" t="s">
        <v>693</v>
      </c>
      <c r="AC279" s="88" t="s">
        <v>643</v>
      </c>
      <c r="AE279" s="88" t="s">
        <v>1928</v>
      </c>
      <c r="AF279" s="88" t="s">
        <v>645</v>
      </c>
      <c r="AG279" s="88" t="s">
        <v>643</v>
      </c>
      <c r="BC279" s="88" t="s">
        <v>719</v>
      </c>
      <c r="BD279" s="88" t="s">
        <v>708</v>
      </c>
      <c r="BE279" s="88" t="s">
        <v>708</v>
      </c>
    </row>
    <row r="280" spans="14:57">
      <c r="N280" s="3" t="s">
        <v>1929</v>
      </c>
      <c r="O280" s="3" t="s">
        <v>693</v>
      </c>
      <c r="P280"/>
      <c r="S280" s="88" t="s">
        <v>1929</v>
      </c>
      <c r="T280" s="268" t="s">
        <v>693</v>
      </c>
      <c r="AA280" s="88" t="s">
        <v>1930</v>
      </c>
      <c r="AB280" s="88" t="s">
        <v>642</v>
      </c>
      <c r="AC280" s="88" t="s">
        <v>643</v>
      </c>
      <c r="AE280" s="88" t="s">
        <v>1931</v>
      </c>
      <c r="AF280" s="88" t="s">
        <v>645</v>
      </c>
      <c r="AG280" s="88" t="s">
        <v>643</v>
      </c>
      <c r="BC280" s="88" t="s">
        <v>730</v>
      </c>
      <c r="BD280" s="88" t="s">
        <v>731</v>
      </c>
      <c r="BE280" s="88" t="s">
        <v>732</v>
      </c>
    </row>
    <row r="281" spans="14:57">
      <c r="N281" s="3" t="s">
        <v>1932</v>
      </c>
      <c r="O281" s="3" t="s">
        <v>642</v>
      </c>
      <c r="P281"/>
      <c r="S281" s="88" t="s">
        <v>1932</v>
      </c>
      <c r="T281" s="268" t="s">
        <v>642</v>
      </c>
      <c r="AA281" s="88" t="s">
        <v>1933</v>
      </c>
      <c r="AB281" s="88" t="s">
        <v>642</v>
      </c>
      <c r="AC281" s="88" t="s">
        <v>643</v>
      </c>
      <c r="AE281" s="88" t="s">
        <v>1934</v>
      </c>
      <c r="AF281" s="88" t="s">
        <v>645</v>
      </c>
      <c r="AG281" s="88" t="s">
        <v>643</v>
      </c>
      <c r="BC281" s="88"/>
      <c r="BD281" s="88" t="s">
        <v>708</v>
      </c>
      <c r="BE281" s="88" t="s">
        <v>708</v>
      </c>
    </row>
    <row r="282" spans="14:57">
      <c r="N282" s="3" t="s">
        <v>1935</v>
      </c>
      <c r="O282" s="3" t="s">
        <v>693</v>
      </c>
      <c r="P282"/>
      <c r="S282" s="88" t="s">
        <v>1935</v>
      </c>
      <c r="T282" s="268" t="s">
        <v>693</v>
      </c>
      <c r="AA282" s="88" t="s">
        <v>1936</v>
      </c>
      <c r="AB282" s="88" t="s">
        <v>642</v>
      </c>
      <c r="AC282" s="88" t="s">
        <v>643</v>
      </c>
      <c r="AE282" s="88" t="s">
        <v>1937</v>
      </c>
      <c r="AF282" s="88" t="s">
        <v>645</v>
      </c>
      <c r="AG282" s="88" t="s">
        <v>643</v>
      </c>
      <c r="BC282" s="88" t="s">
        <v>1922</v>
      </c>
      <c r="BD282" s="88" t="s">
        <v>642</v>
      </c>
      <c r="BE282" s="88" t="s">
        <v>643</v>
      </c>
    </row>
    <row r="283" spans="14:57">
      <c r="N283" s="3" t="s">
        <v>1938</v>
      </c>
      <c r="O283" s="3" t="s">
        <v>693</v>
      </c>
      <c r="P283"/>
      <c r="S283" s="88" t="s">
        <v>1938</v>
      </c>
      <c r="T283" s="268" t="s">
        <v>693</v>
      </c>
      <c r="AA283" s="88" t="s">
        <v>1939</v>
      </c>
      <c r="AB283" s="88" t="s">
        <v>642</v>
      </c>
      <c r="AC283" s="88" t="s">
        <v>643</v>
      </c>
      <c r="AE283" s="88" t="s">
        <v>1940</v>
      </c>
      <c r="AF283" s="88" t="s">
        <v>645</v>
      </c>
      <c r="AG283" s="88" t="s">
        <v>643</v>
      </c>
    </row>
    <row r="284" spans="14:57">
      <c r="N284" s="3" t="s">
        <v>1941</v>
      </c>
      <c r="O284" s="3" t="s">
        <v>642</v>
      </c>
      <c r="P284"/>
      <c r="S284" s="88" t="s">
        <v>1941</v>
      </c>
      <c r="T284" s="268" t="s">
        <v>642</v>
      </c>
      <c r="AA284" s="88" t="s">
        <v>1942</v>
      </c>
      <c r="AB284" s="88" t="s">
        <v>642</v>
      </c>
      <c r="AC284" s="88" t="s">
        <v>643</v>
      </c>
      <c r="AE284" s="88" t="s">
        <v>1943</v>
      </c>
      <c r="AF284" s="88" t="s">
        <v>645</v>
      </c>
      <c r="AG284" s="88" t="s">
        <v>643</v>
      </c>
    </row>
    <row r="285" spans="14:57">
      <c r="N285" s="3" t="s">
        <v>1944</v>
      </c>
      <c r="O285" s="3" t="s">
        <v>693</v>
      </c>
      <c r="P285"/>
      <c r="S285" s="88" t="s">
        <v>1944</v>
      </c>
      <c r="T285" s="268" t="s">
        <v>693</v>
      </c>
      <c r="AA285" s="88" t="s">
        <v>1945</v>
      </c>
      <c r="AB285" s="88" t="s">
        <v>642</v>
      </c>
      <c r="AC285" s="88" t="s">
        <v>643</v>
      </c>
      <c r="AE285" s="88" t="s">
        <v>1946</v>
      </c>
      <c r="AF285" s="88" t="s">
        <v>645</v>
      </c>
      <c r="AG285" s="88" t="s">
        <v>643</v>
      </c>
    </row>
    <row r="286" spans="14:57">
      <c r="N286" s="3" t="s">
        <v>1947</v>
      </c>
      <c r="O286" s="3" t="s">
        <v>693</v>
      </c>
      <c r="P286"/>
      <c r="S286" s="88" t="s">
        <v>1947</v>
      </c>
      <c r="T286" s="268" t="s">
        <v>693</v>
      </c>
      <c r="AA286" s="88" t="s">
        <v>1948</v>
      </c>
      <c r="AB286" s="88" t="s">
        <v>642</v>
      </c>
      <c r="AC286" s="88" t="s">
        <v>643</v>
      </c>
      <c r="AE286" s="88" t="s">
        <v>1949</v>
      </c>
      <c r="AF286" s="88" t="s">
        <v>645</v>
      </c>
      <c r="AG286" s="88" t="s">
        <v>643</v>
      </c>
    </row>
    <row r="287" spans="14:57">
      <c r="N287" s="3" t="s">
        <v>1950</v>
      </c>
      <c r="O287" s="3" t="s">
        <v>642</v>
      </c>
      <c r="P287"/>
      <c r="S287" s="88" t="s">
        <v>1950</v>
      </c>
      <c r="T287" s="268" t="s">
        <v>642</v>
      </c>
      <c r="AA287" s="88" t="s">
        <v>1951</v>
      </c>
      <c r="AB287" s="88" t="s">
        <v>642</v>
      </c>
      <c r="AC287" s="88" t="s">
        <v>643</v>
      </c>
      <c r="AE287" s="88" t="s">
        <v>1952</v>
      </c>
      <c r="AF287" s="88" t="s">
        <v>645</v>
      </c>
      <c r="AG287" s="88" t="s">
        <v>643</v>
      </c>
    </row>
    <row r="288" spans="14:57">
      <c r="N288" s="3" t="s">
        <v>1953</v>
      </c>
      <c r="O288" s="3" t="s">
        <v>693</v>
      </c>
      <c r="P288"/>
      <c r="S288" s="88" t="s">
        <v>1953</v>
      </c>
      <c r="T288" s="268" t="s">
        <v>693</v>
      </c>
      <c r="AA288" s="88" t="s">
        <v>1954</v>
      </c>
      <c r="AB288" s="88" t="s">
        <v>642</v>
      </c>
      <c r="AC288" s="88" t="s">
        <v>643</v>
      </c>
      <c r="AE288" s="88" t="s">
        <v>1955</v>
      </c>
      <c r="AF288" s="88" t="s">
        <v>645</v>
      </c>
      <c r="AG288" s="88" t="s">
        <v>643</v>
      </c>
    </row>
    <row r="289" spans="14:33">
      <c r="N289" s="3" t="s">
        <v>1956</v>
      </c>
      <c r="O289" s="3" t="s">
        <v>693</v>
      </c>
      <c r="P289"/>
      <c r="S289" s="88" t="s">
        <v>1956</v>
      </c>
      <c r="T289" s="268" t="s">
        <v>693</v>
      </c>
      <c r="AA289" s="88" t="s">
        <v>1957</v>
      </c>
      <c r="AB289" s="88" t="s">
        <v>642</v>
      </c>
      <c r="AC289" s="88" t="s">
        <v>643</v>
      </c>
      <c r="AE289" s="88" t="s">
        <v>1958</v>
      </c>
      <c r="AF289" s="88" t="s">
        <v>645</v>
      </c>
      <c r="AG289" s="88" t="s">
        <v>643</v>
      </c>
    </row>
    <row r="290" spans="14:33">
      <c r="N290" s="3" t="s">
        <v>1959</v>
      </c>
      <c r="O290" s="3" t="s">
        <v>642</v>
      </c>
      <c r="P290"/>
      <c r="S290" s="88" t="s">
        <v>1959</v>
      </c>
      <c r="T290" s="268" t="s">
        <v>642</v>
      </c>
      <c r="AA290" s="88" t="s">
        <v>1960</v>
      </c>
      <c r="AB290" s="88" t="s">
        <v>642</v>
      </c>
      <c r="AC290" s="88" t="s">
        <v>643</v>
      </c>
      <c r="AE290" s="88" t="s">
        <v>1961</v>
      </c>
      <c r="AF290" s="88" t="s">
        <v>645</v>
      </c>
      <c r="AG290" s="88" t="s">
        <v>643</v>
      </c>
    </row>
    <row r="291" spans="14:33">
      <c r="N291" s="3" t="s">
        <v>1962</v>
      </c>
      <c r="O291" s="3" t="s">
        <v>693</v>
      </c>
      <c r="P291"/>
      <c r="S291" s="88" t="s">
        <v>1962</v>
      </c>
      <c r="T291" s="268" t="s">
        <v>693</v>
      </c>
      <c r="AA291" s="88" t="s">
        <v>1963</v>
      </c>
      <c r="AB291" s="88" t="s">
        <v>642</v>
      </c>
      <c r="AC291" s="88" t="s">
        <v>643</v>
      </c>
      <c r="AE291" s="88" t="s">
        <v>1964</v>
      </c>
      <c r="AF291" s="88" t="s">
        <v>645</v>
      </c>
      <c r="AG291" s="88" t="s">
        <v>643</v>
      </c>
    </row>
    <row r="292" spans="14:33">
      <c r="N292" s="3" t="s">
        <v>1965</v>
      </c>
      <c r="O292" s="3" t="s">
        <v>693</v>
      </c>
      <c r="P292"/>
      <c r="S292" s="88" t="s">
        <v>1965</v>
      </c>
      <c r="T292" s="268" t="s">
        <v>693</v>
      </c>
      <c r="AA292" s="88" t="s">
        <v>686</v>
      </c>
      <c r="AB292" s="88" t="s">
        <v>642</v>
      </c>
      <c r="AC292" s="88" t="s">
        <v>643</v>
      </c>
      <c r="AE292" s="88" t="s">
        <v>1966</v>
      </c>
      <c r="AF292" s="88" t="s">
        <v>645</v>
      </c>
      <c r="AG292" s="88" t="s">
        <v>643</v>
      </c>
    </row>
    <row r="293" spans="14:33">
      <c r="N293" s="3" t="s">
        <v>1967</v>
      </c>
      <c r="O293" s="3" t="s">
        <v>642</v>
      </c>
      <c r="P293" t="s">
        <v>993</v>
      </c>
      <c r="S293" s="88" t="s">
        <v>1967</v>
      </c>
      <c r="T293" s="268" t="s">
        <v>642</v>
      </c>
      <c r="U293" s="88" t="s">
        <v>993</v>
      </c>
      <c r="AA293" s="88" t="s">
        <v>1968</v>
      </c>
      <c r="AB293" s="88" t="s">
        <v>642</v>
      </c>
      <c r="AC293" s="88" t="s">
        <v>643</v>
      </c>
      <c r="AE293" s="88" t="s">
        <v>1969</v>
      </c>
      <c r="AF293" s="88" t="s">
        <v>645</v>
      </c>
      <c r="AG293" s="88" t="s">
        <v>643</v>
      </c>
    </row>
    <row r="294" spans="14:33">
      <c r="N294" s="3" t="s">
        <v>1970</v>
      </c>
      <c r="O294" s="3" t="s">
        <v>642</v>
      </c>
      <c r="P294"/>
      <c r="S294" s="88" t="s">
        <v>1970</v>
      </c>
      <c r="T294" s="268" t="s">
        <v>642</v>
      </c>
      <c r="AA294" s="88" t="s">
        <v>1908</v>
      </c>
      <c r="AB294" s="88" t="s">
        <v>642</v>
      </c>
      <c r="AC294" s="88" t="s">
        <v>643</v>
      </c>
      <c r="AE294" s="88" t="s">
        <v>1971</v>
      </c>
      <c r="AF294" s="88" t="s">
        <v>645</v>
      </c>
      <c r="AG294" s="88" t="s">
        <v>643</v>
      </c>
    </row>
    <row r="295" spans="14:33">
      <c r="N295" s="3" t="s">
        <v>920</v>
      </c>
      <c r="O295" s="3" t="s">
        <v>645</v>
      </c>
      <c r="P295"/>
      <c r="S295" s="88" t="s">
        <v>920</v>
      </c>
      <c r="T295" s="268" t="s">
        <v>645</v>
      </c>
      <c r="AA295" s="88" t="s">
        <v>1912</v>
      </c>
      <c r="AB295" s="88" t="s">
        <v>642</v>
      </c>
      <c r="AC295" s="88" t="s">
        <v>643</v>
      </c>
      <c r="AE295" s="88" t="s">
        <v>1972</v>
      </c>
      <c r="AF295" s="88" t="s">
        <v>645</v>
      </c>
      <c r="AG295" s="88" t="s">
        <v>643</v>
      </c>
    </row>
    <row r="296" spans="14:33">
      <c r="N296" s="3" t="s">
        <v>927</v>
      </c>
      <c r="O296" s="3" t="s">
        <v>645</v>
      </c>
      <c r="P296"/>
      <c r="S296" s="88" t="s">
        <v>927</v>
      </c>
      <c r="T296" s="268" t="s">
        <v>645</v>
      </c>
      <c r="AA296" s="88" t="s">
        <v>1973</v>
      </c>
      <c r="AB296" s="88" t="s">
        <v>718</v>
      </c>
      <c r="AC296" s="88" t="s">
        <v>643</v>
      </c>
      <c r="AE296" s="88" t="s">
        <v>1974</v>
      </c>
      <c r="AF296" s="88" t="s">
        <v>645</v>
      </c>
      <c r="AG296" s="88" t="s">
        <v>643</v>
      </c>
    </row>
    <row r="297" spans="14:33">
      <c r="N297" s="3" t="s">
        <v>1975</v>
      </c>
      <c r="O297" s="3" t="s">
        <v>645</v>
      </c>
      <c r="P297"/>
      <c r="S297" s="88" t="s">
        <v>1975</v>
      </c>
      <c r="T297" s="268" t="s">
        <v>645</v>
      </c>
      <c r="AA297" s="88" t="s">
        <v>1922</v>
      </c>
      <c r="AB297" s="88" t="s">
        <v>642</v>
      </c>
      <c r="AC297" s="88" t="s">
        <v>643</v>
      </c>
      <c r="AE297" s="88" t="s">
        <v>1976</v>
      </c>
      <c r="AF297" s="88" t="s">
        <v>645</v>
      </c>
      <c r="AG297" s="88" t="s">
        <v>643</v>
      </c>
    </row>
    <row r="298" spans="14:33">
      <c r="N298" s="3" t="s">
        <v>1977</v>
      </c>
      <c r="O298" s="3" t="s">
        <v>645</v>
      </c>
      <c r="P298"/>
      <c r="S298" s="88" t="s">
        <v>1977</v>
      </c>
      <c r="T298" s="268" t="s">
        <v>645</v>
      </c>
      <c r="AB298" t="s">
        <v>708</v>
      </c>
      <c r="AC298" t="s">
        <v>708</v>
      </c>
      <c r="AE298" s="88" t="s">
        <v>1978</v>
      </c>
      <c r="AF298" s="88" t="s">
        <v>645</v>
      </c>
      <c r="AG298" s="88" t="s">
        <v>643</v>
      </c>
    </row>
    <row r="299" spans="14:33">
      <c r="N299" s="3" t="s">
        <v>692</v>
      </c>
      <c r="O299" s="3" t="s">
        <v>693</v>
      </c>
      <c r="P299" s="331">
        <v>44743.620127314818</v>
      </c>
      <c r="S299" s="88" t="s">
        <v>692</v>
      </c>
      <c r="T299" s="268" t="s">
        <v>693</v>
      </c>
      <c r="U299" s="266">
        <v>44743.620127314818</v>
      </c>
      <c r="AA299" t="s">
        <v>719</v>
      </c>
      <c r="AB299" t="s">
        <v>708</v>
      </c>
      <c r="AC299" t="s">
        <v>708</v>
      </c>
      <c r="AE299" s="88" t="s">
        <v>1979</v>
      </c>
      <c r="AF299" s="88" t="s">
        <v>645</v>
      </c>
      <c r="AG299" s="88" t="s">
        <v>643</v>
      </c>
    </row>
    <row r="300" spans="14:33">
      <c r="N300" s="3" t="s">
        <v>1980</v>
      </c>
      <c r="O300" s="3" t="s">
        <v>645</v>
      </c>
      <c r="P300"/>
      <c r="S300" s="88" t="s">
        <v>1980</v>
      </c>
      <c r="T300" s="268" t="s">
        <v>645</v>
      </c>
      <c r="AA300" t="s">
        <v>730</v>
      </c>
      <c r="AB300" t="s">
        <v>731</v>
      </c>
      <c r="AC300" t="s">
        <v>732</v>
      </c>
      <c r="AE300" s="88" t="s">
        <v>1981</v>
      </c>
      <c r="AF300" s="88" t="s">
        <v>645</v>
      </c>
      <c r="AG300" s="88" t="s">
        <v>643</v>
      </c>
    </row>
    <row r="301" spans="14:33">
      <c r="N301" s="3" t="s">
        <v>1982</v>
      </c>
      <c r="O301" s="3" t="s">
        <v>645</v>
      </c>
      <c r="P301"/>
      <c r="S301" s="88" t="s">
        <v>1982</v>
      </c>
      <c r="T301" s="268" t="s">
        <v>645</v>
      </c>
      <c r="AB301" t="s">
        <v>708</v>
      </c>
      <c r="AC301" t="s">
        <v>708</v>
      </c>
      <c r="AE301" s="88" t="s">
        <v>1983</v>
      </c>
      <c r="AF301" s="88" t="s">
        <v>645</v>
      </c>
      <c r="AG301" s="88" t="s">
        <v>643</v>
      </c>
    </row>
    <row r="302" spans="14:33">
      <c r="N302" s="3" t="s">
        <v>1984</v>
      </c>
      <c r="O302" s="3" t="s">
        <v>642</v>
      </c>
      <c r="P302"/>
      <c r="S302" s="88" t="s">
        <v>1984</v>
      </c>
      <c r="T302" s="268" t="s">
        <v>642</v>
      </c>
      <c r="AA302" t="s">
        <v>1922</v>
      </c>
      <c r="AB302" t="s">
        <v>1985</v>
      </c>
      <c r="AE302" s="88" t="s">
        <v>1986</v>
      </c>
      <c r="AF302" s="88" t="s">
        <v>645</v>
      </c>
      <c r="AG302" s="88" t="s">
        <v>643</v>
      </c>
    </row>
    <row r="303" spans="14:33">
      <c r="N303" s="3" t="s">
        <v>1987</v>
      </c>
      <c r="O303" s="3" t="s">
        <v>693</v>
      </c>
      <c r="P303"/>
      <c r="S303" s="88" t="s">
        <v>1987</v>
      </c>
      <c r="T303" s="268" t="s">
        <v>693</v>
      </c>
      <c r="AE303" s="88" t="s">
        <v>1988</v>
      </c>
      <c r="AF303" s="88" t="s">
        <v>645</v>
      </c>
      <c r="AG303" s="88" t="s">
        <v>643</v>
      </c>
    </row>
    <row r="304" spans="14:33">
      <c r="N304" s="3" t="s">
        <v>1989</v>
      </c>
      <c r="O304" s="3" t="s">
        <v>729</v>
      </c>
      <c r="P304"/>
      <c r="S304" s="88" t="s">
        <v>1989</v>
      </c>
      <c r="T304" s="268" t="s">
        <v>729</v>
      </c>
      <c r="AE304" s="88" t="s">
        <v>1990</v>
      </c>
      <c r="AF304" s="88" t="s">
        <v>645</v>
      </c>
      <c r="AG304" s="88" t="s">
        <v>643</v>
      </c>
    </row>
    <row r="305" spans="14:33">
      <c r="N305" s="3" t="s">
        <v>1991</v>
      </c>
      <c r="O305" s="3" t="s">
        <v>729</v>
      </c>
      <c r="P305"/>
      <c r="S305" s="88" t="s">
        <v>1991</v>
      </c>
      <c r="T305" s="268" t="s">
        <v>729</v>
      </c>
      <c r="AE305" s="88" t="s">
        <v>1992</v>
      </c>
      <c r="AF305" s="88" t="s">
        <v>645</v>
      </c>
      <c r="AG305" s="88" t="s">
        <v>643</v>
      </c>
    </row>
    <row r="306" spans="14:33">
      <c r="N306" s="3" t="s">
        <v>1993</v>
      </c>
      <c r="O306" s="3" t="s">
        <v>729</v>
      </c>
      <c r="P306"/>
      <c r="S306" s="88" t="s">
        <v>1993</v>
      </c>
      <c r="T306" s="268" t="s">
        <v>729</v>
      </c>
      <c r="AE306" s="88" t="s">
        <v>1994</v>
      </c>
      <c r="AF306" s="88" t="s">
        <v>645</v>
      </c>
      <c r="AG306" s="88" t="s">
        <v>643</v>
      </c>
    </row>
    <row r="307" spans="14:33">
      <c r="N307" s="3" t="s">
        <v>1995</v>
      </c>
      <c r="O307" s="3" t="s">
        <v>729</v>
      </c>
      <c r="P307"/>
      <c r="S307" s="88" t="s">
        <v>1995</v>
      </c>
      <c r="T307" s="268" t="s">
        <v>729</v>
      </c>
      <c r="AE307" s="88" t="s">
        <v>1996</v>
      </c>
      <c r="AF307" s="88" t="s">
        <v>645</v>
      </c>
      <c r="AG307" s="88" t="s">
        <v>643</v>
      </c>
    </row>
    <row r="308" spans="14:33">
      <c r="N308" s="3" t="s">
        <v>1997</v>
      </c>
      <c r="O308" s="3" t="s">
        <v>729</v>
      </c>
      <c r="P308"/>
      <c r="S308" s="88" t="s">
        <v>1997</v>
      </c>
      <c r="T308" s="268" t="s">
        <v>729</v>
      </c>
      <c r="AE308" s="88" t="s">
        <v>1998</v>
      </c>
      <c r="AF308" s="88" t="s">
        <v>645</v>
      </c>
      <c r="AG308" s="88" t="s">
        <v>643</v>
      </c>
    </row>
    <row r="309" spans="14:33">
      <c r="N309" s="3" t="s">
        <v>1999</v>
      </c>
      <c r="O309" s="3" t="s">
        <v>729</v>
      </c>
      <c r="P309"/>
      <c r="S309" s="88" t="s">
        <v>1999</v>
      </c>
      <c r="T309" s="268" t="s">
        <v>729</v>
      </c>
      <c r="AE309" s="88" t="s">
        <v>2000</v>
      </c>
      <c r="AF309" s="88" t="s">
        <v>645</v>
      </c>
      <c r="AG309" s="88" t="s">
        <v>643</v>
      </c>
    </row>
    <row r="310" spans="14:33">
      <c r="N310" s="3" t="s">
        <v>2001</v>
      </c>
      <c r="O310" s="3" t="s">
        <v>729</v>
      </c>
      <c r="P310"/>
      <c r="S310" s="88" t="s">
        <v>2001</v>
      </c>
      <c r="T310" s="268" t="s">
        <v>729</v>
      </c>
      <c r="AE310" s="88" t="s">
        <v>2002</v>
      </c>
      <c r="AF310" s="88" t="s">
        <v>645</v>
      </c>
      <c r="AG310" s="88" t="s">
        <v>643</v>
      </c>
    </row>
    <row r="311" spans="14:33">
      <c r="N311" s="3" t="s">
        <v>2003</v>
      </c>
      <c r="O311" s="3" t="s">
        <v>729</v>
      </c>
      <c r="P311"/>
      <c r="S311" s="88" t="s">
        <v>2003</v>
      </c>
      <c r="T311" s="268" t="s">
        <v>729</v>
      </c>
      <c r="AE311" s="88" t="s">
        <v>2004</v>
      </c>
      <c r="AF311" s="88" t="s">
        <v>645</v>
      </c>
      <c r="AG311" s="88" t="s">
        <v>643</v>
      </c>
    </row>
    <row r="312" spans="14:33">
      <c r="N312" s="3" t="s">
        <v>2005</v>
      </c>
      <c r="O312" s="3" t="s">
        <v>729</v>
      </c>
      <c r="P312"/>
      <c r="S312" s="88" t="s">
        <v>2005</v>
      </c>
      <c r="T312" s="268" t="s">
        <v>729</v>
      </c>
      <c r="AE312" s="88" t="s">
        <v>2006</v>
      </c>
      <c r="AF312" s="88" t="s">
        <v>645</v>
      </c>
      <c r="AG312" s="88" t="s">
        <v>643</v>
      </c>
    </row>
    <row r="313" spans="14:33">
      <c r="N313" s="3" t="s">
        <v>2007</v>
      </c>
      <c r="O313" s="3" t="s">
        <v>729</v>
      </c>
      <c r="P313"/>
      <c r="S313" s="88" t="s">
        <v>2007</v>
      </c>
      <c r="T313" s="268" t="s">
        <v>729</v>
      </c>
      <c r="AE313" s="88" t="s">
        <v>2008</v>
      </c>
      <c r="AF313" s="88" t="s">
        <v>645</v>
      </c>
      <c r="AG313" s="88" t="s">
        <v>643</v>
      </c>
    </row>
    <row r="314" spans="14:33">
      <c r="N314" s="3" t="s">
        <v>2009</v>
      </c>
      <c r="O314" s="3" t="s">
        <v>729</v>
      </c>
      <c r="P314"/>
      <c r="S314" s="88" t="s">
        <v>2009</v>
      </c>
      <c r="T314" s="268" t="s">
        <v>729</v>
      </c>
      <c r="AE314" s="88" t="s">
        <v>2010</v>
      </c>
      <c r="AF314" s="88" t="s">
        <v>645</v>
      </c>
      <c r="AG314" s="88" t="s">
        <v>643</v>
      </c>
    </row>
    <row r="315" spans="14:33">
      <c r="N315" s="3" t="s">
        <v>2011</v>
      </c>
      <c r="O315" s="3" t="s">
        <v>729</v>
      </c>
      <c r="P315"/>
      <c r="S315" s="88" t="s">
        <v>2011</v>
      </c>
      <c r="T315" s="268" t="s">
        <v>729</v>
      </c>
      <c r="AE315" s="88" t="s">
        <v>2012</v>
      </c>
      <c r="AF315" s="88" t="s">
        <v>645</v>
      </c>
      <c r="AG315" s="88" t="s">
        <v>643</v>
      </c>
    </row>
    <row r="316" spans="14:33">
      <c r="N316" s="3" t="s">
        <v>2013</v>
      </c>
      <c r="O316" s="3" t="s">
        <v>729</v>
      </c>
      <c r="P316"/>
      <c r="S316" s="88" t="s">
        <v>2013</v>
      </c>
      <c r="T316" s="268" t="s">
        <v>729</v>
      </c>
      <c r="AE316" s="88" t="s">
        <v>2014</v>
      </c>
      <c r="AF316" s="88" t="s">
        <v>645</v>
      </c>
      <c r="AG316" s="88" t="s">
        <v>643</v>
      </c>
    </row>
    <row r="317" spans="14:33">
      <c r="N317" s="3" t="s">
        <v>2015</v>
      </c>
      <c r="O317" s="3" t="s">
        <v>729</v>
      </c>
      <c r="P317"/>
      <c r="S317" s="88" t="s">
        <v>2015</v>
      </c>
      <c r="T317" s="268" t="s">
        <v>729</v>
      </c>
      <c r="AE317" s="88" t="s">
        <v>2016</v>
      </c>
      <c r="AF317" s="88" t="s">
        <v>645</v>
      </c>
      <c r="AG317" s="88" t="s">
        <v>643</v>
      </c>
    </row>
    <row r="318" spans="14:33">
      <c r="N318" s="3" t="s">
        <v>2017</v>
      </c>
      <c r="O318" s="3" t="s">
        <v>729</v>
      </c>
      <c r="P318"/>
      <c r="S318" s="88" t="s">
        <v>2017</v>
      </c>
      <c r="T318" s="268" t="s">
        <v>729</v>
      </c>
      <c r="AE318" s="88" t="s">
        <v>2018</v>
      </c>
      <c r="AF318" s="88" t="s">
        <v>645</v>
      </c>
      <c r="AG318" s="88" t="s">
        <v>643</v>
      </c>
    </row>
    <row r="319" spans="14:33">
      <c r="N319" s="3" t="s">
        <v>2019</v>
      </c>
      <c r="O319" s="3" t="s">
        <v>729</v>
      </c>
      <c r="P319"/>
      <c r="S319" s="88" t="s">
        <v>2019</v>
      </c>
      <c r="T319" s="268" t="s">
        <v>729</v>
      </c>
      <c r="AE319" s="88" t="s">
        <v>2020</v>
      </c>
      <c r="AF319" s="88" t="s">
        <v>645</v>
      </c>
      <c r="AG319" s="88" t="s">
        <v>643</v>
      </c>
    </row>
    <row r="320" spans="14:33">
      <c r="N320" s="3" t="s">
        <v>2021</v>
      </c>
      <c r="O320" s="3" t="s">
        <v>729</v>
      </c>
      <c r="P320"/>
      <c r="S320" s="88" t="s">
        <v>2021</v>
      </c>
      <c r="T320" s="268" t="s">
        <v>729</v>
      </c>
      <c r="AE320" s="88" t="s">
        <v>2022</v>
      </c>
      <c r="AF320" s="88" t="s">
        <v>645</v>
      </c>
      <c r="AG320" s="88" t="s">
        <v>643</v>
      </c>
    </row>
    <row r="321" spans="14:33">
      <c r="N321" s="3" t="s">
        <v>2023</v>
      </c>
      <c r="O321" s="3" t="s">
        <v>729</v>
      </c>
      <c r="P321"/>
      <c r="S321" s="88" t="s">
        <v>2023</v>
      </c>
      <c r="T321" s="268" t="s">
        <v>729</v>
      </c>
      <c r="AE321" s="88" t="s">
        <v>2024</v>
      </c>
      <c r="AF321" s="88" t="s">
        <v>645</v>
      </c>
      <c r="AG321" s="88" t="s">
        <v>643</v>
      </c>
    </row>
    <row r="322" spans="14:33">
      <c r="N322" s="3" t="s">
        <v>2025</v>
      </c>
      <c r="O322" s="3" t="s">
        <v>729</v>
      </c>
      <c r="P322"/>
      <c r="S322" s="88" t="s">
        <v>2025</v>
      </c>
      <c r="T322" s="268" t="s">
        <v>729</v>
      </c>
      <c r="AE322" s="88" t="s">
        <v>2026</v>
      </c>
      <c r="AF322" s="88" t="s">
        <v>645</v>
      </c>
      <c r="AG322" s="88" t="s">
        <v>643</v>
      </c>
    </row>
    <row r="323" spans="14:33">
      <c r="N323" s="3" t="s">
        <v>2027</v>
      </c>
      <c r="O323" s="3" t="s">
        <v>729</v>
      </c>
      <c r="P323"/>
      <c r="S323" s="88" t="s">
        <v>2027</v>
      </c>
      <c r="T323" s="268" t="s">
        <v>729</v>
      </c>
      <c r="AE323" s="88" t="s">
        <v>2028</v>
      </c>
      <c r="AF323" s="88" t="s">
        <v>645</v>
      </c>
      <c r="AG323" s="88" t="s">
        <v>643</v>
      </c>
    </row>
    <row r="324" spans="14:33">
      <c r="N324" s="3" t="s">
        <v>2029</v>
      </c>
      <c r="O324" s="3" t="s">
        <v>729</v>
      </c>
      <c r="P324"/>
      <c r="S324" s="88" t="s">
        <v>2029</v>
      </c>
      <c r="T324" s="268" t="s">
        <v>729</v>
      </c>
      <c r="AE324" s="88" t="s">
        <v>2030</v>
      </c>
      <c r="AF324" s="88" t="s">
        <v>645</v>
      </c>
      <c r="AG324" s="88" t="s">
        <v>643</v>
      </c>
    </row>
    <row r="325" spans="14:33">
      <c r="N325" s="3" t="s">
        <v>2031</v>
      </c>
      <c r="O325" s="3" t="s">
        <v>729</v>
      </c>
      <c r="P325"/>
      <c r="S325" s="88" t="s">
        <v>2031</v>
      </c>
      <c r="T325" s="268" t="s">
        <v>729</v>
      </c>
      <c r="AE325" s="88" t="s">
        <v>2032</v>
      </c>
      <c r="AF325" s="88" t="s">
        <v>645</v>
      </c>
      <c r="AG325" s="88" t="s">
        <v>643</v>
      </c>
    </row>
    <row r="326" spans="14:33">
      <c r="N326" s="3" t="s">
        <v>2033</v>
      </c>
      <c r="O326" s="3" t="s">
        <v>729</v>
      </c>
      <c r="P326"/>
      <c r="S326" s="88" t="s">
        <v>2033</v>
      </c>
      <c r="T326" s="268" t="s">
        <v>729</v>
      </c>
      <c r="AE326" s="88" t="s">
        <v>2034</v>
      </c>
      <c r="AF326" s="88" t="s">
        <v>645</v>
      </c>
      <c r="AG326" s="88" t="s">
        <v>643</v>
      </c>
    </row>
    <row r="327" spans="14:33">
      <c r="N327" s="3" t="s">
        <v>2035</v>
      </c>
      <c r="O327" s="3" t="s">
        <v>729</v>
      </c>
      <c r="P327"/>
      <c r="S327" s="88" t="s">
        <v>2035</v>
      </c>
      <c r="T327" s="268" t="s">
        <v>729</v>
      </c>
      <c r="AE327" s="88" t="s">
        <v>2036</v>
      </c>
      <c r="AF327" s="88" t="s">
        <v>645</v>
      </c>
      <c r="AG327" s="88" t="s">
        <v>643</v>
      </c>
    </row>
    <row r="328" spans="14:33">
      <c r="N328" s="3" t="s">
        <v>2037</v>
      </c>
      <c r="O328" s="3" t="s">
        <v>729</v>
      </c>
      <c r="P328"/>
      <c r="S328" s="88" t="s">
        <v>2037</v>
      </c>
      <c r="T328" s="268" t="s">
        <v>729</v>
      </c>
      <c r="AE328" s="88" t="s">
        <v>2038</v>
      </c>
      <c r="AF328" s="88" t="s">
        <v>645</v>
      </c>
      <c r="AG328" s="88" t="s">
        <v>643</v>
      </c>
    </row>
    <row r="329" spans="14:33">
      <c r="N329" s="3" t="s">
        <v>2039</v>
      </c>
      <c r="O329" s="3" t="s">
        <v>729</v>
      </c>
      <c r="P329"/>
      <c r="S329" s="88" t="s">
        <v>2039</v>
      </c>
      <c r="T329" s="268" t="s">
        <v>729</v>
      </c>
      <c r="AE329" s="88" t="s">
        <v>2040</v>
      </c>
      <c r="AF329" s="88" t="s">
        <v>645</v>
      </c>
      <c r="AG329" s="88" t="s">
        <v>643</v>
      </c>
    </row>
    <row r="330" spans="14:33">
      <c r="N330" s="3" t="s">
        <v>2041</v>
      </c>
      <c r="O330" s="3" t="s">
        <v>729</v>
      </c>
      <c r="P330"/>
      <c r="S330" s="88" t="s">
        <v>2041</v>
      </c>
      <c r="T330" s="268" t="s">
        <v>729</v>
      </c>
      <c r="AE330" s="88" t="s">
        <v>2042</v>
      </c>
      <c r="AF330" s="88" t="s">
        <v>645</v>
      </c>
      <c r="AG330" s="88" t="s">
        <v>643</v>
      </c>
    </row>
    <row r="331" spans="14:33">
      <c r="N331" s="3" t="s">
        <v>2043</v>
      </c>
      <c r="O331" s="3" t="s">
        <v>729</v>
      </c>
      <c r="P331"/>
      <c r="S331" s="88" t="s">
        <v>2043</v>
      </c>
      <c r="T331" s="268" t="s">
        <v>729</v>
      </c>
      <c r="AE331" s="88" t="s">
        <v>2044</v>
      </c>
      <c r="AF331" s="88" t="s">
        <v>645</v>
      </c>
      <c r="AG331" s="88" t="s">
        <v>643</v>
      </c>
    </row>
    <row r="332" spans="14:33">
      <c r="N332" s="3" t="s">
        <v>2045</v>
      </c>
      <c r="O332" s="3" t="s">
        <v>729</v>
      </c>
      <c r="P332"/>
      <c r="S332" s="88" t="s">
        <v>2045</v>
      </c>
      <c r="T332" s="268" t="s">
        <v>729</v>
      </c>
      <c r="AE332" s="88" t="s">
        <v>2046</v>
      </c>
      <c r="AF332" s="88" t="s">
        <v>645</v>
      </c>
      <c r="AG332" s="88" t="s">
        <v>643</v>
      </c>
    </row>
    <row r="333" spans="14:33">
      <c r="N333" s="3" t="s">
        <v>2047</v>
      </c>
      <c r="O333" s="3" t="s">
        <v>729</v>
      </c>
      <c r="P333"/>
      <c r="S333" s="88" t="s">
        <v>2047</v>
      </c>
      <c r="T333" s="268" t="s">
        <v>729</v>
      </c>
      <c r="AE333" s="88" t="s">
        <v>2048</v>
      </c>
      <c r="AF333" s="88" t="s">
        <v>645</v>
      </c>
      <c r="AG333" s="88" t="s">
        <v>643</v>
      </c>
    </row>
    <row r="334" spans="14:33">
      <c r="N334" s="3" t="s">
        <v>2049</v>
      </c>
      <c r="O334" s="3" t="s">
        <v>729</v>
      </c>
      <c r="P334"/>
      <c r="S334" s="88" t="s">
        <v>2049</v>
      </c>
      <c r="T334" s="268" t="s">
        <v>729</v>
      </c>
      <c r="AE334" s="88" t="s">
        <v>2050</v>
      </c>
      <c r="AF334" s="88" t="s">
        <v>645</v>
      </c>
      <c r="AG334" s="88" t="s">
        <v>643</v>
      </c>
    </row>
    <row r="335" spans="14:33">
      <c r="N335" s="3" t="s">
        <v>2051</v>
      </c>
      <c r="O335" s="3" t="s">
        <v>729</v>
      </c>
      <c r="P335"/>
      <c r="S335" s="88" t="s">
        <v>2051</v>
      </c>
      <c r="T335" s="268" t="s">
        <v>729</v>
      </c>
      <c r="AE335" s="88" t="s">
        <v>2052</v>
      </c>
      <c r="AF335" s="88" t="s">
        <v>645</v>
      </c>
      <c r="AG335" s="88" t="s">
        <v>643</v>
      </c>
    </row>
    <row r="336" spans="14:33">
      <c r="N336" s="3" t="s">
        <v>2053</v>
      </c>
      <c r="O336" s="3" t="s">
        <v>729</v>
      </c>
      <c r="P336"/>
      <c r="S336" s="88" t="s">
        <v>2053</v>
      </c>
      <c r="T336" s="268" t="s">
        <v>729</v>
      </c>
      <c r="AE336" s="88" t="s">
        <v>2054</v>
      </c>
      <c r="AF336" s="88" t="s">
        <v>645</v>
      </c>
      <c r="AG336" s="88" t="s">
        <v>643</v>
      </c>
    </row>
    <row r="337" spans="14:33">
      <c r="N337" s="3" t="s">
        <v>2055</v>
      </c>
      <c r="O337" s="3" t="s">
        <v>645</v>
      </c>
      <c r="P337"/>
      <c r="S337" s="88" t="s">
        <v>2055</v>
      </c>
      <c r="T337" s="268" t="s">
        <v>645</v>
      </c>
      <c r="AE337" s="88" t="s">
        <v>2056</v>
      </c>
      <c r="AF337" s="88" t="s">
        <v>645</v>
      </c>
      <c r="AG337" s="88" t="s">
        <v>643</v>
      </c>
    </row>
    <row r="338" spans="14:33">
      <c r="N338" s="3" t="s">
        <v>2057</v>
      </c>
      <c r="O338" s="3" t="s">
        <v>645</v>
      </c>
      <c r="P338"/>
      <c r="S338" s="88" t="s">
        <v>2057</v>
      </c>
      <c r="T338" s="268" t="s">
        <v>645</v>
      </c>
      <c r="AE338" s="88" t="s">
        <v>2058</v>
      </c>
      <c r="AF338" s="88" t="s">
        <v>645</v>
      </c>
      <c r="AG338" s="88" t="s">
        <v>643</v>
      </c>
    </row>
    <row r="339" spans="14:33">
      <c r="N339" s="3" t="s">
        <v>2059</v>
      </c>
      <c r="O339" s="3" t="s">
        <v>729</v>
      </c>
      <c r="P339"/>
      <c r="S339" s="88" t="s">
        <v>2059</v>
      </c>
      <c r="T339" s="268" t="s">
        <v>729</v>
      </c>
      <c r="AE339" s="88" t="s">
        <v>2060</v>
      </c>
      <c r="AF339" s="88" t="s">
        <v>645</v>
      </c>
      <c r="AG339" s="88" t="s">
        <v>643</v>
      </c>
    </row>
    <row r="340" spans="14:33">
      <c r="N340" s="3" t="s">
        <v>2061</v>
      </c>
      <c r="O340" s="3" t="s">
        <v>729</v>
      </c>
      <c r="P340"/>
      <c r="S340" s="88" t="s">
        <v>2061</v>
      </c>
      <c r="T340" s="268" t="s">
        <v>729</v>
      </c>
      <c r="AE340" s="88" t="s">
        <v>2062</v>
      </c>
      <c r="AF340" s="88" t="s">
        <v>645</v>
      </c>
      <c r="AG340" s="88" t="s">
        <v>643</v>
      </c>
    </row>
    <row r="341" spans="14:33">
      <c r="N341" s="3" t="s">
        <v>2063</v>
      </c>
      <c r="O341" s="3" t="s">
        <v>729</v>
      </c>
      <c r="P341"/>
      <c r="S341" s="88" t="s">
        <v>2063</v>
      </c>
      <c r="T341" s="268" t="s">
        <v>729</v>
      </c>
      <c r="AE341" s="88" t="s">
        <v>2064</v>
      </c>
      <c r="AF341" s="88" t="s">
        <v>645</v>
      </c>
      <c r="AG341" s="88" t="s">
        <v>643</v>
      </c>
    </row>
    <row r="342" spans="14:33">
      <c r="N342" s="3" t="s">
        <v>2065</v>
      </c>
      <c r="O342" s="3" t="s">
        <v>729</v>
      </c>
      <c r="P342"/>
      <c r="S342" s="88" t="s">
        <v>2065</v>
      </c>
      <c r="T342" s="268" t="s">
        <v>729</v>
      </c>
      <c r="AE342" s="88" t="s">
        <v>2066</v>
      </c>
      <c r="AF342" s="88" t="s">
        <v>645</v>
      </c>
      <c r="AG342" s="88" t="s">
        <v>643</v>
      </c>
    </row>
    <row r="343" spans="14:33">
      <c r="N343" s="3" t="s">
        <v>2067</v>
      </c>
      <c r="O343" s="3" t="s">
        <v>729</v>
      </c>
      <c r="P343"/>
      <c r="S343" s="88" t="s">
        <v>2067</v>
      </c>
      <c r="T343" s="268" t="s">
        <v>729</v>
      </c>
      <c r="AE343" s="88" t="s">
        <v>2068</v>
      </c>
      <c r="AF343" s="88" t="s">
        <v>645</v>
      </c>
      <c r="AG343" s="88" t="s">
        <v>643</v>
      </c>
    </row>
    <row r="344" spans="14:33">
      <c r="N344" s="3" t="s">
        <v>2069</v>
      </c>
      <c r="O344" s="3" t="s">
        <v>729</v>
      </c>
      <c r="P344"/>
      <c r="S344" s="88" t="s">
        <v>2069</v>
      </c>
      <c r="T344" s="268" t="s">
        <v>729</v>
      </c>
      <c r="AE344" s="88" t="s">
        <v>2070</v>
      </c>
      <c r="AF344" s="88" t="s">
        <v>645</v>
      </c>
      <c r="AG344" s="88" t="s">
        <v>643</v>
      </c>
    </row>
    <row r="345" spans="14:33">
      <c r="N345" s="3" t="s">
        <v>2071</v>
      </c>
      <c r="O345" s="3" t="s">
        <v>729</v>
      </c>
      <c r="P345"/>
      <c r="S345" s="88" t="s">
        <v>2071</v>
      </c>
      <c r="T345" s="268" t="s">
        <v>729</v>
      </c>
      <c r="AE345" s="88" t="s">
        <v>2072</v>
      </c>
      <c r="AF345" s="88" t="s">
        <v>645</v>
      </c>
      <c r="AG345" s="88" t="s">
        <v>643</v>
      </c>
    </row>
    <row r="346" spans="14:33">
      <c r="N346" s="3" t="s">
        <v>2073</v>
      </c>
      <c r="O346" s="3" t="s">
        <v>729</v>
      </c>
      <c r="P346"/>
      <c r="S346" s="88" t="s">
        <v>2073</v>
      </c>
      <c r="T346" s="268" t="s">
        <v>729</v>
      </c>
      <c r="AE346" s="88" t="s">
        <v>2074</v>
      </c>
      <c r="AF346" s="88" t="s">
        <v>645</v>
      </c>
      <c r="AG346" s="88" t="s">
        <v>643</v>
      </c>
    </row>
    <row r="347" spans="14:33">
      <c r="N347" s="3" t="s">
        <v>2075</v>
      </c>
      <c r="O347" s="3" t="s">
        <v>729</v>
      </c>
      <c r="P347"/>
      <c r="S347" s="88" t="s">
        <v>2075</v>
      </c>
      <c r="T347" s="268" t="s">
        <v>729</v>
      </c>
      <c r="AE347" s="88" t="s">
        <v>2076</v>
      </c>
      <c r="AF347" s="88" t="s">
        <v>645</v>
      </c>
      <c r="AG347" s="88" t="s">
        <v>643</v>
      </c>
    </row>
    <row r="348" spans="14:33">
      <c r="N348" s="3" t="s">
        <v>1192</v>
      </c>
      <c r="O348" s="3" t="s">
        <v>729</v>
      </c>
      <c r="P348"/>
      <c r="S348" s="88" t="s">
        <v>1192</v>
      </c>
      <c r="T348" s="268" t="s">
        <v>729</v>
      </c>
      <c r="AE348" s="88" t="s">
        <v>2077</v>
      </c>
      <c r="AF348" s="88" t="s">
        <v>645</v>
      </c>
      <c r="AG348" s="88" t="s">
        <v>643</v>
      </c>
    </row>
    <row r="349" spans="14:33">
      <c r="N349" s="3" t="s">
        <v>2078</v>
      </c>
      <c r="O349" s="3" t="s">
        <v>645</v>
      </c>
      <c r="P349"/>
      <c r="S349" s="88" t="s">
        <v>2078</v>
      </c>
      <c r="T349" s="268" t="s">
        <v>645</v>
      </c>
      <c r="AE349" s="88" t="s">
        <v>2079</v>
      </c>
      <c r="AF349" s="88" t="s">
        <v>645</v>
      </c>
      <c r="AG349" s="88" t="s">
        <v>643</v>
      </c>
    </row>
    <row r="350" spans="14:33">
      <c r="N350" s="3" t="s">
        <v>2080</v>
      </c>
      <c r="O350" s="3" t="s">
        <v>693</v>
      </c>
      <c r="P350"/>
      <c r="S350" s="88" t="s">
        <v>2080</v>
      </c>
      <c r="T350" s="268" t="s">
        <v>693</v>
      </c>
      <c r="AE350" s="88" t="s">
        <v>2081</v>
      </c>
      <c r="AF350" s="88" t="s">
        <v>645</v>
      </c>
      <c r="AG350" s="88" t="s">
        <v>643</v>
      </c>
    </row>
    <row r="351" spans="14:33">
      <c r="N351" s="3" t="s">
        <v>2082</v>
      </c>
      <c r="O351" s="3" t="s">
        <v>693</v>
      </c>
      <c r="P351"/>
      <c r="S351" s="88" t="s">
        <v>2082</v>
      </c>
      <c r="T351" s="268" t="s">
        <v>693</v>
      </c>
      <c r="AE351" s="88" t="s">
        <v>2083</v>
      </c>
      <c r="AF351" s="88" t="s">
        <v>645</v>
      </c>
      <c r="AG351" s="88" t="s">
        <v>643</v>
      </c>
    </row>
    <row r="352" spans="14:33">
      <c r="N352" s="3" t="s">
        <v>2084</v>
      </c>
      <c r="O352" s="3" t="s">
        <v>729</v>
      </c>
      <c r="P352"/>
      <c r="S352" s="88" t="s">
        <v>2084</v>
      </c>
      <c r="T352" s="268" t="s">
        <v>729</v>
      </c>
      <c r="AE352" s="88" t="s">
        <v>2085</v>
      </c>
      <c r="AF352" s="88" t="s">
        <v>645</v>
      </c>
      <c r="AG352" s="88" t="s">
        <v>643</v>
      </c>
    </row>
    <row r="353" spans="14:33">
      <c r="N353" s="3" t="s">
        <v>2086</v>
      </c>
      <c r="O353" s="3" t="s">
        <v>729</v>
      </c>
      <c r="P353"/>
      <c r="S353" s="88" t="s">
        <v>2086</v>
      </c>
      <c r="T353" s="268" t="s">
        <v>729</v>
      </c>
      <c r="AE353" s="88" t="s">
        <v>2087</v>
      </c>
      <c r="AF353" s="88" t="s">
        <v>645</v>
      </c>
      <c r="AG353" s="88" t="s">
        <v>643</v>
      </c>
    </row>
    <row r="354" spans="14:33">
      <c r="N354" s="3" t="s">
        <v>2088</v>
      </c>
      <c r="O354" s="3" t="s">
        <v>645</v>
      </c>
      <c r="P354"/>
      <c r="S354" s="88" t="s">
        <v>2088</v>
      </c>
      <c r="T354" s="268" t="s">
        <v>645</v>
      </c>
      <c r="AE354" s="88" t="s">
        <v>2089</v>
      </c>
      <c r="AF354" s="88" t="s">
        <v>645</v>
      </c>
      <c r="AG354" s="88" t="s">
        <v>643</v>
      </c>
    </row>
    <row r="355" spans="14:33">
      <c r="N355" s="3" t="s">
        <v>2090</v>
      </c>
      <c r="O355" s="3" t="s">
        <v>729</v>
      </c>
      <c r="P355"/>
      <c r="S355" s="88" t="s">
        <v>2090</v>
      </c>
      <c r="T355" s="268" t="s">
        <v>729</v>
      </c>
      <c r="AE355" s="88" t="s">
        <v>2091</v>
      </c>
      <c r="AF355" s="88" t="s">
        <v>645</v>
      </c>
      <c r="AG355" s="88" t="s">
        <v>643</v>
      </c>
    </row>
    <row r="356" spans="14:33">
      <c r="N356" s="3" t="s">
        <v>2092</v>
      </c>
      <c r="O356" s="3" t="s">
        <v>729</v>
      </c>
      <c r="P356"/>
      <c r="S356" s="88" t="s">
        <v>2092</v>
      </c>
      <c r="T356" s="268" t="s">
        <v>729</v>
      </c>
      <c r="AE356" s="88" t="s">
        <v>2093</v>
      </c>
      <c r="AF356" s="88" t="s">
        <v>645</v>
      </c>
      <c r="AG356" s="88" t="s">
        <v>643</v>
      </c>
    </row>
    <row r="357" spans="14:33">
      <c r="N357" s="3" t="s">
        <v>2094</v>
      </c>
      <c r="O357" s="3" t="s">
        <v>729</v>
      </c>
      <c r="P357"/>
      <c r="S357" s="88" t="s">
        <v>2094</v>
      </c>
      <c r="T357" s="268" t="s">
        <v>729</v>
      </c>
      <c r="AE357" s="88" t="s">
        <v>2095</v>
      </c>
      <c r="AF357" s="88" t="s">
        <v>645</v>
      </c>
      <c r="AG357" s="88" t="s">
        <v>643</v>
      </c>
    </row>
    <row r="358" spans="14:33">
      <c r="N358" s="3" t="s">
        <v>2096</v>
      </c>
      <c r="O358" s="3" t="s">
        <v>729</v>
      </c>
      <c r="P358"/>
      <c r="S358" s="88" t="s">
        <v>2096</v>
      </c>
      <c r="T358" s="268" t="s">
        <v>729</v>
      </c>
      <c r="AE358" s="88" t="s">
        <v>2097</v>
      </c>
      <c r="AF358" s="88" t="s">
        <v>645</v>
      </c>
      <c r="AG358" s="88" t="s">
        <v>643</v>
      </c>
    </row>
    <row r="359" spans="14:33">
      <c r="N359" s="3" t="s">
        <v>2098</v>
      </c>
      <c r="O359" s="3" t="s">
        <v>729</v>
      </c>
      <c r="P359"/>
      <c r="S359" s="88" t="s">
        <v>2098</v>
      </c>
      <c r="T359" s="268" t="s">
        <v>729</v>
      </c>
      <c r="AE359" s="88" t="s">
        <v>1377</v>
      </c>
      <c r="AF359" s="88" t="s">
        <v>685</v>
      </c>
      <c r="AG359" s="88" t="s">
        <v>643</v>
      </c>
    </row>
    <row r="360" spans="14:33">
      <c r="N360" s="3" t="s">
        <v>2099</v>
      </c>
      <c r="O360" s="3" t="s">
        <v>729</v>
      </c>
      <c r="P360"/>
      <c r="S360" s="88" t="s">
        <v>2099</v>
      </c>
      <c r="T360" s="268" t="s">
        <v>729</v>
      </c>
      <c r="AE360" s="88" t="s">
        <v>1383</v>
      </c>
      <c r="AF360" s="88" t="s">
        <v>685</v>
      </c>
      <c r="AG360" s="88" t="s">
        <v>643</v>
      </c>
    </row>
    <row r="361" spans="14:33">
      <c r="N361" s="3" t="s">
        <v>2100</v>
      </c>
      <c r="O361" s="3" t="s">
        <v>729</v>
      </c>
      <c r="P361"/>
      <c r="S361" s="88" t="s">
        <v>2100</v>
      </c>
      <c r="T361" s="268" t="s">
        <v>729</v>
      </c>
      <c r="AE361" s="88" t="s">
        <v>2101</v>
      </c>
      <c r="AF361" s="88" t="s">
        <v>645</v>
      </c>
      <c r="AG361" s="88" t="s">
        <v>643</v>
      </c>
    </row>
    <row r="362" spans="14:33">
      <c r="N362" s="3" t="s">
        <v>2102</v>
      </c>
      <c r="O362" s="3" t="s">
        <v>729</v>
      </c>
      <c r="P362"/>
      <c r="S362" s="88" t="s">
        <v>2102</v>
      </c>
      <c r="T362" s="268" t="s">
        <v>729</v>
      </c>
      <c r="AE362" s="88" t="s">
        <v>2103</v>
      </c>
      <c r="AF362" s="88" t="s">
        <v>685</v>
      </c>
      <c r="AG362" s="88" t="s">
        <v>643</v>
      </c>
    </row>
    <row r="363" spans="14:33">
      <c r="N363" s="3" t="s">
        <v>2104</v>
      </c>
      <c r="O363" s="3" t="s">
        <v>729</v>
      </c>
      <c r="P363"/>
      <c r="S363" s="88" t="s">
        <v>2104</v>
      </c>
      <c r="T363" s="268" t="s">
        <v>729</v>
      </c>
      <c r="AE363" s="88" t="s">
        <v>2105</v>
      </c>
      <c r="AF363" s="88" t="s">
        <v>642</v>
      </c>
      <c r="AG363" s="88" t="s">
        <v>643</v>
      </c>
    </row>
    <row r="364" spans="14:33">
      <c r="N364" s="3" t="s">
        <v>2106</v>
      </c>
      <c r="O364" s="3" t="s">
        <v>729</v>
      </c>
      <c r="P364"/>
      <c r="S364" s="88" t="s">
        <v>2106</v>
      </c>
      <c r="T364" s="268" t="s">
        <v>729</v>
      </c>
      <c r="AE364" s="88" t="s">
        <v>2107</v>
      </c>
      <c r="AF364" s="88" t="s">
        <v>645</v>
      </c>
      <c r="AG364" s="88" t="s">
        <v>643</v>
      </c>
    </row>
    <row r="365" spans="14:33">
      <c r="N365" s="3" t="s">
        <v>2108</v>
      </c>
      <c r="O365" s="3" t="s">
        <v>729</v>
      </c>
      <c r="P365"/>
      <c r="S365" s="88" t="s">
        <v>2108</v>
      </c>
      <c r="T365" s="268" t="s">
        <v>729</v>
      </c>
      <c r="AE365" s="88" t="s">
        <v>2109</v>
      </c>
      <c r="AF365" s="88" t="s">
        <v>642</v>
      </c>
      <c r="AG365" s="88" t="s">
        <v>643</v>
      </c>
    </row>
    <row r="366" spans="14:33">
      <c r="N366" s="3" t="s">
        <v>2110</v>
      </c>
      <c r="O366" s="3" t="s">
        <v>729</v>
      </c>
      <c r="P366"/>
      <c r="S366" s="88" t="s">
        <v>2110</v>
      </c>
      <c r="T366" s="268" t="s">
        <v>729</v>
      </c>
      <c r="AE366" s="88" t="s">
        <v>2111</v>
      </c>
      <c r="AF366" s="88" t="s">
        <v>645</v>
      </c>
      <c r="AG366" s="88" t="s">
        <v>643</v>
      </c>
    </row>
    <row r="367" spans="14:33">
      <c r="N367" s="3" t="s">
        <v>2112</v>
      </c>
      <c r="O367" s="3" t="s">
        <v>729</v>
      </c>
      <c r="P367"/>
      <c r="S367" s="88" t="s">
        <v>2112</v>
      </c>
      <c r="T367" s="268" t="s">
        <v>729</v>
      </c>
      <c r="AE367" s="88" t="s">
        <v>650</v>
      </c>
      <c r="AF367" s="88" t="s">
        <v>645</v>
      </c>
      <c r="AG367" s="88" t="s">
        <v>643</v>
      </c>
    </row>
    <row r="368" spans="14:33">
      <c r="N368" s="3" t="s">
        <v>2113</v>
      </c>
      <c r="O368" s="3" t="s">
        <v>729</v>
      </c>
      <c r="P368"/>
      <c r="S368" s="88" t="s">
        <v>2113</v>
      </c>
      <c r="T368" s="268" t="s">
        <v>729</v>
      </c>
      <c r="AE368" s="88" t="s">
        <v>2114</v>
      </c>
      <c r="AF368" s="88" t="s">
        <v>642</v>
      </c>
      <c r="AG368" s="88" t="s">
        <v>643</v>
      </c>
    </row>
    <row r="369" spans="14:33">
      <c r="N369" s="3" t="s">
        <v>2115</v>
      </c>
      <c r="O369" s="3" t="s">
        <v>729</v>
      </c>
      <c r="P369"/>
      <c r="S369" s="88" t="s">
        <v>2115</v>
      </c>
      <c r="T369" s="268" t="s">
        <v>729</v>
      </c>
      <c r="AE369" s="88" t="s">
        <v>2116</v>
      </c>
      <c r="AF369" s="88" t="s">
        <v>645</v>
      </c>
      <c r="AG369" s="88" t="s">
        <v>643</v>
      </c>
    </row>
    <row r="370" spans="14:33">
      <c r="N370" s="3" t="s">
        <v>2117</v>
      </c>
      <c r="O370" s="3" t="s">
        <v>729</v>
      </c>
      <c r="P370"/>
      <c r="S370" s="88" t="s">
        <v>2117</v>
      </c>
      <c r="T370" s="268" t="s">
        <v>729</v>
      </c>
      <c r="AE370" s="88" t="s">
        <v>1371</v>
      </c>
      <c r="AF370" s="88" t="s">
        <v>642</v>
      </c>
      <c r="AG370" s="88" t="s">
        <v>643</v>
      </c>
    </row>
    <row r="371" spans="14:33">
      <c r="N371" s="3" t="s">
        <v>2118</v>
      </c>
      <c r="O371" s="3" t="s">
        <v>729</v>
      </c>
      <c r="P371"/>
      <c r="S371" s="88" t="s">
        <v>2118</v>
      </c>
      <c r="T371" s="268" t="s">
        <v>729</v>
      </c>
      <c r="AE371" s="88" t="s">
        <v>1401</v>
      </c>
      <c r="AF371" s="88" t="s">
        <v>642</v>
      </c>
      <c r="AG371" s="88" t="s">
        <v>643</v>
      </c>
    </row>
    <row r="372" spans="14:33">
      <c r="N372" s="3" t="s">
        <v>2119</v>
      </c>
      <c r="O372" s="3" t="s">
        <v>729</v>
      </c>
      <c r="P372"/>
      <c r="S372" s="88" t="s">
        <v>2119</v>
      </c>
      <c r="T372" s="268" t="s">
        <v>729</v>
      </c>
      <c r="AE372" s="88" t="s">
        <v>2120</v>
      </c>
      <c r="AF372" s="88" t="s">
        <v>645</v>
      </c>
      <c r="AG372" s="88" t="s">
        <v>643</v>
      </c>
    </row>
    <row r="373" spans="14:33">
      <c r="N373" s="3" t="s">
        <v>2121</v>
      </c>
      <c r="O373" s="3" t="s">
        <v>729</v>
      </c>
      <c r="P373"/>
      <c r="S373" s="88" t="s">
        <v>2121</v>
      </c>
      <c r="T373" s="268" t="s">
        <v>729</v>
      </c>
      <c r="AE373" s="88" t="s">
        <v>2122</v>
      </c>
      <c r="AF373" s="88" t="s">
        <v>645</v>
      </c>
      <c r="AG373" s="88" t="s">
        <v>643</v>
      </c>
    </row>
    <row r="374" spans="14:33">
      <c r="N374" s="3" t="s">
        <v>2123</v>
      </c>
      <c r="O374" s="3" t="s">
        <v>729</v>
      </c>
      <c r="P374"/>
      <c r="S374" s="88" t="s">
        <v>2123</v>
      </c>
      <c r="T374" s="268" t="s">
        <v>729</v>
      </c>
      <c r="AE374" s="88" t="s">
        <v>1464</v>
      </c>
      <c r="AF374" s="88" t="s">
        <v>645</v>
      </c>
      <c r="AG374" s="88" t="s">
        <v>643</v>
      </c>
    </row>
    <row r="375" spans="14:33">
      <c r="N375" s="3" t="s">
        <v>2124</v>
      </c>
      <c r="O375" s="3" t="s">
        <v>729</v>
      </c>
      <c r="P375"/>
      <c r="S375" s="88" t="s">
        <v>2124</v>
      </c>
      <c r="T375" s="268" t="s">
        <v>729</v>
      </c>
      <c r="AE375" s="88" t="s">
        <v>1473</v>
      </c>
      <c r="AF375" s="88" t="s">
        <v>642</v>
      </c>
      <c r="AG375" s="88" t="s">
        <v>643</v>
      </c>
    </row>
    <row r="376" spans="14:33">
      <c r="N376" s="3" t="s">
        <v>2125</v>
      </c>
      <c r="O376" s="3" t="s">
        <v>729</v>
      </c>
      <c r="P376"/>
      <c r="S376" s="88" t="s">
        <v>2125</v>
      </c>
      <c r="T376" s="268" t="s">
        <v>729</v>
      </c>
      <c r="AE376" s="88" t="s">
        <v>1900</v>
      </c>
      <c r="AF376" s="88" t="s">
        <v>645</v>
      </c>
      <c r="AG376" s="88" t="s">
        <v>643</v>
      </c>
    </row>
    <row r="377" spans="14:33">
      <c r="N377" s="3" t="s">
        <v>2126</v>
      </c>
      <c r="O377" s="3" t="s">
        <v>729</v>
      </c>
      <c r="P377"/>
      <c r="S377" s="88" t="s">
        <v>2126</v>
      </c>
      <c r="T377" s="268" t="s">
        <v>729</v>
      </c>
      <c r="AE377" s="88" t="s">
        <v>1848</v>
      </c>
      <c r="AF377" s="88" t="s">
        <v>642</v>
      </c>
      <c r="AG377" s="88" t="s">
        <v>643</v>
      </c>
    </row>
    <row r="378" spans="14:33">
      <c r="N378" s="3" t="s">
        <v>2127</v>
      </c>
      <c r="O378" s="3" t="s">
        <v>729</v>
      </c>
      <c r="P378"/>
      <c r="S378" s="88" t="s">
        <v>2127</v>
      </c>
      <c r="T378" s="268" t="s">
        <v>729</v>
      </c>
      <c r="AE378" s="88" t="s">
        <v>2128</v>
      </c>
      <c r="AF378" s="88" t="s">
        <v>685</v>
      </c>
      <c r="AG378" s="88" t="s">
        <v>643</v>
      </c>
    </row>
    <row r="379" spans="14:33">
      <c r="N379" s="3" t="s">
        <v>2129</v>
      </c>
      <c r="O379" s="3" t="s">
        <v>729</v>
      </c>
      <c r="P379"/>
      <c r="S379" s="88" t="s">
        <v>2129</v>
      </c>
      <c r="T379" s="268" t="s">
        <v>729</v>
      </c>
      <c r="AE379" s="88" t="s">
        <v>1730</v>
      </c>
      <c r="AF379" s="88" t="s">
        <v>645</v>
      </c>
      <c r="AG379" s="88" t="s">
        <v>643</v>
      </c>
    </row>
    <row r="380" spans="14:33">
      <c r="N380" s="3" t="s">
        <v>2130</v>
      </c>
      <c r="O380" s="3" t="s">
        <v>729</v>
      </c>
      <c r="P380"/>
      <c r="S380" s="88" t="s">
        <v>2130</v>
      </c>
      <c r="T380" s="268" t="s">
        <v>729</v>
      </c>
      <c r="AE380" s="88" t="s">
        <v>2131</v>
      </c>
      <c r="AF380" s="88" t="s">
        <v>685</v>
      </c>
      <c r="AG380" s="88" t="s">
        <v>643</v>
      </c>
    </row>
    <row r="381" spans="14:33">
      <c r="N381" s="3" t="s">
        <v>2132</v>
      </c>
      <c r="O381" s="3" t="s">
        <v>729</v>
      </c>
      <c r="P381">
        <v>1</v>
      </c>
      <c r="S381" s="88" t="s">
        <v>2132</v>
      </c>
      <c r="T381" s="268" t="s">
        <v>729</v>
      </c>
      <c r="U381" s="88">
        <v>1</v>
      </c>
      <c r="AE381" s="88" t="s">
        <v>2133</v>
      </c>
      <c r="AF381" s="88" t="s">
        <v>645</v>
      </c>
      <c r="AG381" s="88" t="s">
        <v>643</v>
      </c>
    </row>
    <row r="382" spans="14:33">
      <c r="N382" s="3" t="s">
        <v>2134</v>
      </c>
      <c r="O382" s="3" t="s">
        <v>729</v>
      </c>
      <c r="P382"/>
      <c r="S382" s="88" t="s">
        <v>2134</v>
      </c>
      <c r="T382" s="268" t="s">
        <v>729</v>
      </c>
      <c r="AE382" s="151" t="s">
        <v>657</v>
      </c>
      <c r="AF382" s="151" t="s">
        <v>642</v>
      </c>
      <c r="AG382" s="88" t="s">
        <v>643</v>
      </c>
    </row>
    <row r="383" spans="14:33">
      <c r="N383" s="3" t="s">
        <v>2135</v>
      </c>
      <c r="O383" s="3" t="s">
        <v>729</v>
      </c>
      <c r="P383"/>
      <c r="S383" s="88" t="s">
        <v>2135</v>
      </c>
      <c r="T383" s="268" t="s">
        <v>729</v>
      </c>
      <c r="AE383" s="88" t="s">
        <v>2136</v>
      </c>
      <c r="AF383" s="88" t="s">
        <v>645</v>
      </c>
      <c r="AG383" s="88" t="s">
        <v>643</v>
      </c>
    </row>
    <row r="384" spans="14:33">
      <c r="N384" s="3" t="s">
        <v>2137</v>
      </c>
      <c r="O384" s="3" t="s">
        <v>729</v>
      </c>
      <c r="P384"/>
      <c r="S384" s="88" t="s">
        <v>2137</v>
      </c>
      <c r="T384" s="268" t="s">
        <v>729</v>
      </c>
      <c r="AE384" s="88" t="s">
        <v>697</v>
      </c>
      <c r="AF384" s="88" t="s">
        <v>645</v>
      </c>
      <c r="AG384" s="88" t="s">
        <v>643</v>
      </c>
    </row>
    <row r="385" spans="14:33">
      <c r="N385" s="3" t="s">
        <v>2138</v>
      </c>
      <c r="O385" s="3" t="s">
        <v>645</v>
      </c>
      <c r="P385"/>
      <c r="S385" s="88" t="s">
        <v>2138</v>
      </c>
      <c r="T385" s="268" t="s">
        <v>645</v>
      </c>
      <c r="AE385" s="88" t="s">
        <v>2139</v>
      </c>
      <c r="AF385" s="88" t="s">
        <v>645</v>
      </c>
      <c r="AG385" s="88" t="s">
        <v>643</v>
      </c>
    </row>
    <row r="386" spans="14:33">
      <c r="N386" s="3" t="s">
        <v>2140</v>
      </c>
      <c r="O386" s="3" t="s">
        <v>645</v>
      </c>
      <c r="P386"/>
      <c r="S386" s="88" t="s">
        <v>2140</v>
      </c>
      <c r="T386" s="268" t="s">
        <v>645</v>
      </c>
      <c r="AE386" s="88" t="s">
        <v>763</v>
      </c>
      <c r="AF386" s="88" t="s">
        <v>642</v>
      </c>
      <c r="AG386" s="88" t="s">
        <v>643</v>
      </c>
    </row>
    <row r="387" spans="14:33">
      <c r="N387" s="3" t="s">
        <v>2141</v>
      </c>
      <c r="O387" s="3" t="s">
        <v>642</v>
      </c>
      <c r="P387"/>
      <c r="S387" s="88" t="s">
        <v>2141</v>
      </c>
      <c r="T387" s="268" t="s">
        <v>642</v>
      </c>
      <c r="AE387" s="88" t="s">
        <v>2142</v>
      </c>
      <c r="AF387" s="88" t="s">
        <v>685</v>
      </c>
      <c r="AG387" s="88" t="s">
        <v>643</v>
      </c>
    </row>
    <row r="388" spans="14:33">
      <c r="N388" s="3" t="s">
        <v>2143</v>
      </c>
      <c r="O388" s="3" t="s">
        <v>645</v>
      </c>
      <c r="P388"/>
      <c r="S388" s="88" t="s">
        <v>2143</v>
      </c>
      <c r="T388" s="268" t="s">
        <v>645</v>
      </c>
      <c r="AE388" s="88" t="s">
        <v>2144</v>
      </c>
      <c r="AF388" s="88" t="s">
        <v>645</v>
      </c>
      <c r="AG388" s="88" t="s">
        <v>643</v>
      </c>
    </row>
    <row r="389" spans="14:33">
      <c r="N389" s="3" t="s">
        <v>2145</v>
      </c>
      <c r="O389" s="3" t="s">
        <v>642</v>
      </c>
      <c r="P389"/>
      <c r="S389" s="88" t="s">
        <v>2145</v>
      </c>
      <c r="T389" s="268" t="s">
        <v>642</v>
      </c>
      <c r="AE389" s="88" t="s">
        <v>2146</v>
      </c>
      <c r="AF389" s="88" t="s">
        <v>642</v>
      </c>
      <c r="AG389" s="88" t="s">
        <v>643</v>
      </c>
    </row>
    <row r="390" spans="14:33">
      <c r="N390" s="3" t="s">
        <v>2147</v>
      </c>
      <c r="O390" s="3" t="s">
        <v>645</v>
      </c>
      <c r="P390"/>
      <c r="S390" s="88" t="s">
        <v>2147</v>
      </c>
      <c r="T390" s="268" t="s">
        <v>645</v>
      </c>
      <c r="AE390" s="88" t="s">
        <v>1427</v>
      </c>
      <c r="AF390" s="88" t="s">
        <v>685</v>
      </c>
      <c r="AG390" s="88" t="s">
        <v>643</v>
      </c>
    </row>
    <row r="391" spans="14:33">
      <c r="N391" s="3" t="s">
        <v>2148</v>
      </c>
      <c r="O391" s="3" t="s">
        <v>693</v>
      </c>
      <c r="P391"/>
      <c r="S391" s="88" t="s">
        <v>2148</v>
      </c>
      <c r="T391" s="268" t="s">
        <v>693</v>
      </c>
      <c r="AE391" s="88" t="s">
        <v>2149</v>
      </c>
      <c r="AF391" s="88" t="s">
        <v>645</v>
      </c>
      <c r="AG391" s="88" t="s">
        <v>643</v>
      </c>
    </row>
    <row r="392" spans="14:33">
      <c r="N392" s="3" t="s">
        <v>2150</v>
      </c>
      <c r="O392" s="3" t="s">
        <v>693</v>
      </c>
      <c r="P392"/>
      <c r="S392" s="88" t="s">
        <v>2150</v>
      </c>
      <c r="T392" s="268" t="s">
        <v>693</v>
      </c>
      <c r="AE392" s="88" t="s">
        <v>1457</v>
      </c>
      <c r="AF392" s="88" t="s">
        <v>645</v>
      </c>
      <c r="AG392" s="88" t="s">
        <v>643</v>
      </c>
    </row>
    <row r="393" spans="14:33">
      <c r="N393" s="3" t="s">
        <v>2151</v>
      </c>
      <c r="O393" s="3" t="s">
        <v>693</v>
      </c>
      <c r="P393"/>
      <c r="S393" s="88" t="s">
        <v>2151</v>
      </c>
      <c r="T393" s="268" t="s">
        <v>693</v>
      </c>
      <c r="AE393" s="88" t="s">
        <v>1462</v>
      </c>
      <c r="AF393" s="88" t="s">
        <v>685</v>
      </c>
      <c r="AG393" s="88" t="s">
        <v>643</v>
      </c>
    </row>
    <row r="394" spans="14:33">
      <c r="N394" s="3" t="s">
        <v>2152</v>
      </c>
      <c r="O394" s="3" t="s">
        <v>645</v>
      </c>
      <c r="P394"/>
      <c r="S394" s="88" t="s">
        <v>2152</v>
      </c>
      <c r="T394" s="268" t="s">
        <v>645</v>
      </c>
      <c r="AE394" s="88" t="s">
        <v>2153</v>
      </c>
      <c r="AF394" s="88" t="s">
        <v>645</v>
      </c>
      <c r="AG394" s="88" t="s">
        <v>643</v>
      </c>
    </row>
    <row r="395" spans="14:33">
      <c r="N395" s="3" t="s">
        <v>2154</v>
      </c>
      <c r="O395" s="3" t="s">
        <v>645</v>
      </c>
      <c r="P395"/>
      <c r="S395" s="88" t="s">
        <v>2154</v>
      </c>
      <c r="T395" s="268" t="s">
        <v>645</v>
      </c>
      <c r="AE395" s="88" t="s">
        <v>2155</v>
      </c>
      <c r="AF395" s="88" t="s">
        <v>645</v>
      </c>
      <c r="AG395" s="88" t="s">
        <v>643</v>
      </c>
    </row>
    <row r="396" spans="14:33">
      <c r="N396" s="3" t="s">
        <v>2156</v>
      </c>
      <c r="O396" s="3" t="s">
        <v>645</v>
      </c>
      <c r="P396"/>
      <c r="S396" s="88" t="s">
        <v>2156</v>
      </c>
      <c r="T396" s="268" t="s">
        <v>645</v>
      </c>
      <c r="AE396" s="88" t="s">
        <v>2157</v>
      </c>
      <c r="AF396" s="88" t="s">
        <v>685</v>
      </c>
      <c r="AG396" s="88" t="s">
        <v>643</v>
      </c>
    </row>
    <row r="397" spans="14:33">
      <c r="N397" s="3" t="s">
        <v>2158</v>
      </c>
      <c r="O397" s="3" t="s">
        <v>645</v>
      </c>
      <c r="P397"/>
      <c r="S397" s="88" t="s">
        <v>2158</v>
      </c>
      <c r="T397" s="268" t="s">
        <v>645</v>
      </c>
      <c r="AE397" s="88" t="s">
        <v>2159</v>
      </c>
      <c r="AF397" s="88" t="s">
        <v>645</v>
      </c>
      <c r="AG397" s="88" t="s">
        <v>643</v>
      </c>
    </row>
    <row r="398" spans="14:33">
      <c r="N398" s="3" t="s">
        <v>2160</v>
      </c>
      <c r="O398" s="3" t="s">
        <v>645</v>
      </c>
      <c r="P398"/>
      <c r="S398" s="88" t="s">
        <v>2160</v>
      </c>
      <c r="T398" s="268" t="s">
        <v>645</v>
      </c>
      <c r="AE398" s="88" t="s">
        <v>2161</v>
      </c>
      <c r="AF398" s="88" t="s">
        <v>685</v>
      </c>
      <c r="AG398" s="88" t="s">
        <v>643</v>
      </c>
    </row>
    <row r="399" spans="14:33">
      <c r="N399" s="3" t="s">
        <v>2162</v>
      </c>
      <c r="O399" s="3" t="s">
        <v>645</v>
      </c>
      <c r="P399"/>
      <c r="S399" s="88" t="s">
        <v>2162</v>
      </c>
      <c r="T399" s="268" t="s">
        <v>645</v>
      </c>
      <c r="AE399" s="88" t="s">
        <v>2163</v>
      </c>
      <c r="AF399" s="88" t="s">
        <v>645</v>
      </c>
      <c r="AG399" s="88" t="s">
        <v>643</v>
      </c>
    </row>
    <row r="400" spans="14:33">
      <c r="N400" s="3" t="s">
        <v>2164</v>
      </c>
      <c r="O400" s="3" t="s">
        <v>645</v>
      </c>
      <c r="P400"/>
      <c r="S400" s="88" t="s">
        <v>2164</v>
      </c>
      <c r="T400" s="268" t="s">
        <v>645</v>
      </c>
      <c r="AE400" s="88" t="s">
        <v>2165</v>
      </c>
      <c r="AF400" s="88" t="s">
        <v>645</v>
      </c>
      <c r="AG400" s="88" t="s">
        <v>643</v>
      </c>
    </row>
    <row r="401" spans="14:33">
      <c r="N401" s="3" t="s">
        <v>2166</v>
      </c>
      <c r="O401" s="3" t="s">
        <v>645</v>
      </c>
      <c r="P401"/>
      <c r="S401" s="88" t="s">
        <v>2166</v>
      </c>
      <c r="T401" s="268" t="s">
        <v>645</v>
      </c>
      <c r="AE401" s="88" t="s">
        <v>2167</v>
      </c>
      <c r="AF401" s="88" t="s">
        <v>645</v>
      </c>
      <c r="AG401" s="88" t="s">
        <v>643</v>
      </c>
    </row>
    <row r="402" spans="14:33">
      <c r="N402" s="3" t="s">
        <v>2168</v>
      </c>
      <c r="O402" s="3" t="s">
        <v>645</v>
      </c>
      <c r="P402"/>
      <c r="S402" s="88" t="s">
        <v>2168</v>
      </c>
      <c r="T402" s="268" t="s">
        <v>645</v>
      </c>
      <c r="AE402" s="88" t="s">
        <v>2169</v>
      </c>
      <c r="AF402" s="88" t="s">
        <v>645</v>
      </c>
      <c r="AG402" s="88" t="s">
        <v>643</v>
      </c>
    </row>
    <row r="403" spans="14:33">
      <c r="N403" s="3" t="s">
        <v>2170</v>
      </c>
      <c r="O403" s="3" t="s">
        <v>645</v>
      </c>
      <c r="P403"/>
      <c r="S403" s="88" t="s">
        <v>2170</v>
      </c>
      <c r="T403" s="268" t="s">
        <v>645</v>
      </c>
      <c r="AE403" s="88" t="s">
        <v>2171</v>
      </c>
      <c r="AF403" s="88" t="s">
        <v>645</v>
      </c>
      <c r="AG403" s="88" t="s">
        <v>643</v>
      </c>
    </row>
    <row r="404" spans="14:33">
      <c r="N404" s="3" t="s">
        <v>2172</v>
      </c>
      <c r="O404" s="3" t="s">
        <v>645</v>
      </c>
      <c r="P404"/>
      <c r="S404" s="88" t="s">
        <v>2172</v>
      </c>
      <c r="T404" s="268" t="s">
        <v>645</v>
      </c>
      <c r="AE404" s="88" t="s">
        <v>1765</v>
      </c>
      <c r="AF404" s="88" t="s">
        <v>685</v>
      </c>
      <c r="AG404" s="88" t="s">
        <v>643</v>
      </c>
    </row>
    <row r="405" spans="14:33">
      <c r="N405" s="3" t="s">
        <v>2173</v>
      </c>
      <c r="O405" s="3" t="s">
        <v>645</v>
      </c>
      <c r="P405"/>
      <c r="S405" s="88" t="s">
        <v>2173</v>
      </c>
      <c r="T405" s="268" t="s">
        <v>645</v>
      </c>
      <c r="AE405" s="88" t="s">
        <v>2174</v>
      </c>
      <c r="AF405" s="88" t="s">
        <v>642</v>
      </c>
      <c r="AG405" s="88" t="s">
        <v>643</v>
      </c>
    </row>
    <row r="406" spans="14:33">
      <c r="N406" s="3" t="s">
        <v>2175</v>
      </c>
      <c r="O406" s="3" t="s">
        <v>645</v>
      </c>
      <c r="P406"/>
      <c r="S406" s="88" t="s">
        <v>2175</v>
      </c>
      <c r="T406" s="268" t="s">
        <v>645</v>
      </c>
      <c r="AE406" s="88" t="s">
        <v>2176</v>
      </c>
      <c r="AF406" s="88" t="s">
        <v>685</v>
      </c>
      <c r="AG406" s="88" t="s">
        <v>643</v>
      </c>
    </row>
    <row r="407" spans="14:33">
      <c r="N407" s="3" t="s">
        <v>2177</v>
      </c>
      <c r="O407" s="3" t="s">
        <v>645</v>
      </c>
      <c r="P407"/>
      <c r="S407" s="88" t="s">
        <v>2177</v>
      </c>
      <c r="T407" s="268" t="s">
        <v>645</v>
      </c>
      <c r="AE407" s="88" t="s">
        <v>2178</v>
      </c>
      <c r="AF407" s="88" t="s">
        <v>645</v>
      </c>
      <c r="AG407" s="88" t="s">
        <v>643</v>
      </c>
    </row>
    <row r="408" spans="14:33">
      <c r="N408" s="3" t="s">
        <v>2179</v>
      </c>
      <c r="O408" s="3" t="s">
        <v>645</v>
      </c>
      <c r="P408"/>
      <c r="S408" s="88" t="s">
        <v>2179</v>
      </c>
      <c r="T408" s="268" t="s">
        <v>645</v>
      </c>
      <c r="AE408" s="88" t="s">
        <v>742</v>
      </c>
      <c r="AF408" s="88" t="s">
        <v>645</v>
      </c>
      <c r="AG408" s="88" t="s">
        <v>643</v>
      </c>
    </row>
    <row r="409" spans="14:33">
      <c r="N409" s="3" t="s">
        <v>2180</v>
      </c>
      <c r="O409" s="3" t="s">
        <v>645</v>
      </c>
      <c r="P409"/>
      <c r="S409" s="88" t="s">
        <v>2180</v>
      </c>
      <c r="T409" s="268" t="s">
        <v>645</v>
      </c>
      <c r="AE409" s="88" t="s">
        <v>2181</v>
      </c>
      <c r="AF409" s="88" t="s">
        <v>642</v>
      </c>
      <c r="AG409" s="88" t="s">
        <v>643</v>
      </c>
    </row>
    <row r="410" spans="14:33">
      <c r="N410" s="3" t="s">
        <v>2182</v>
      </c>
      <c r="O410" s="3" t="s">
        <v>645</v>
      </c>
      <c r="P410"/>
      <c r="S410" s="88" t="s">
        <v>2182</v>
      </c>
      <c r="T410" s="268" t="s">
        <v>645</v>
      </c>
      <c r="AE410" s="88" t="s">
        <v>1380</v>
      </c>
      <c r="AF410" s="88" t="s">
        <v>642</v>
      </c>
      <c r="AG410" s="88" t="s">
        <v>643</v>
      </c>
    </row>
    <row r="411" spans="14:33">
      <c r="N411" s="3" t="s">
        <v>2183</v>
      </c>
      <c r="O411" s="3" t="s">
        <v>645</v>
      </c>
      <c r="P411"/>
      <c r="S411" s="88" t="s">
        <v>2183</v>
      </c>
      <c r="T411" s="268" t="s">
        <v>645</v>
      </c>
      <c r="AE411" s="88" t="s">
        <v>2184</v>
      </c>
      <c r="AF411" s="88" t="s">
        <v>685</v>
      </c>
      <c r="AG411" s="88" t="s">
        <v>643</v>
      </c>
    </row>
    <row r="412" spans="14:33">
      <c r="N412" s="3" t="s">
        <v>2185</v>
      </c>
      <c r="O412" s="3" t="s">
        <v>645</v>
      </c>
      <c r="P412"/>
      <c r="S412" s="88" t="s">
        <v>2185</v>
      </c>
      <c r="T412" s="268" t="s">
        <v>645</v>
      </c>
      <c r="AE412" s="88" t="s">
        <v>2186</v>
      </c>
      <c r="AF412" s="88" t="s">
        <v>685</v>
      </c>
      <c r="AG412" s="88" t="s">
        <v>643</v>
      </c>
    </row>
    <row r="413" spans="14:33">
      <c r="N413" s="3" t="s">
        <v>2187</v>
      </c>
      <c r="O413" s="3" t="s">
        <v>645</v>
      </c>
      <c r="P413"/>
      <c r="S413" s="88" t="s">
        <v>2187</v>
      </c>
      <c r="T413" s="268" t="s">
        <v>645</v>
      </c>
      <c r="AE413" s="88" t="s">
        <v>2188</v>
      </c>
      <c r="AF413" s="88" t="s">
        <v>642</v>
      </c>
      <c r="AG413" s="88" t="s">
        <v>643</v>
      </c>
    </row>
    <row r="414" spans="14:33">
      <c r="N414" s="3" t="s">
        <v>2189</v>
      </c>
      <c r="O414" s="3" t="s">
        <v>645</v>
      </c>
      <c r="P414"/>
      <c r="S414" s="88" t="s">
        <v>2189</v>
      </c>
      <c r="T414" s="268" t="s">
        <v>645</v>
      </c>
      <c r="AE414" s="88" t="s">
        <v>1444</v>
      </c>
      <c r="AF414" s="88" t="s">
        <v>685</v>
      </c>
      <c r="AG414" s="88" t="s">
        <v>643</v>
      </c>
    </row>
    <row r="415" spans="14:33">
      <c r="N415" s="3" t="s">
        <v>2190</v>
      </c>
      <c r="O415" s="3" t="s">
        <v>645</v>
      </c>
      <c r="P415"/>
      <c r="S415" s="88" t="s">
        <v>2190</v>
      </c>
      <c r="T415" s="268" t="s">
        <v>645</v>
      </c>
      <c r="AE415" s="88" t="s">
        <v>2191</v>
      </c>
      <c r="AF415" s="88" t="s">
        <v>645</v>
      </c>
      <c r="AG415" s="88" t="s">
        <v>643</v>
      </c>
    </row>
    <row r="416" spans="14:33">
      <c r="N416" s="3" t="s">
        <v>2192</v>
      </c>
      <c r="O416" s="3" t="s">
        <v>645</v>
      </c>
      <c r="P416"/>
      <c r="S416" s="88" t="s">
        <v>2192</v>
      </c>
      <c r="T416" s="268" t="s">
        <v>645</v>
      </c>
      <c r="AE416" s="88" t="s">
        <v>778</v>
      </c>
      <c r="AF416" s="88" t="s">
        <v>642</v>
      </c>
      <c r="AG416" s="88" t="s">
        <v>643</v>
      </c>
    </row>
    <row r="417" spans="14:33">
      <c r="N417" s="3" t="s">
        <v>2193</v>
      </c>
      <c r="O417" s="3" t="s">
        <v>645</v>
      </c>
      <c r="P417"/>
      <c r="S417" s="88" t="s">
        <v>2193</v>
      </c>
      <c r="T417" s="268" t="s">
        <v>645</v>
      </c>
      <c r="AE417" s="88" t="s">
        <v>2194</v>
      </c>
      <c r="AF417" s="88" t="s">
        <v>642</v>
      </c>
      <c r="AG417" s="88" t="s">
        <v>643</v>
      </c>
    </row>
    <row r="418" spans="14:33">
      <c r="N418" s="3" t="s">
        <v>2195</v>
      </c>
      <c r="O418" s="3" t="s">
        <v>645</v>
      </c>
      <c r="P418"/>
      <c r="S418" s="88" t="s">
        <v>2195</v>
      </c>
      <c r="T418" s="268" t="s">
        <v>645</v>
      </c>
      <c r="AE418" s="88" t="s">
        <v>796</v>
      </c>
      <c r="AF418" s="88" t="s">
        <v>642</v>
      </c>
      <c r="AG418" s="88" t="s">
        <v>643</v>
      </c>
    </row>
    <row r="419" spans="14:33">
      <c r="N419" s="3" t="s">
        <v>2196</v>
      </c>
      <c r="O419" s="3" t="s">
        <v>645</v>
      </c>
      <c r="P419"/>
      <c r="S419" s="88" t="s">
        <v>2196</v>
      </c>
      <c r="T419" s="268" t="s">
        <v>645</v>
      </c>
      <c r="AE419" s="88" t="s">
        <v>805</v>
      </c>
      <c r="AF419" s="88" t="s">
        <v>645</v>
      </c>
      <c r="AG419" s="88" t="s">
        <v>643</v>
      </c>
    </row>
    <row r="420" spans="14:33">
      <c r="N420" s="3" t="s">
        <v>2197</v>
      </c>
      <c r="O420" s="3" t="s">
        <v>645</v>
      </c>
      <c r="P420"/>
      <c r="S420" s="88" t="s">
        <v>2197</v>
      </c>
      <c r="T420" s="268" t="s">
        <v>645</v>
      </c>
      <c r="AE420" s="88" t="s">
        <v>813</v>
      </c>
      <c r="AF420" s="88" t="s">
        <v>645</v>
      </c>
      <c r="AG420" s="88" t="s">
        <v>643</v>
      </c>
    </row>
    <row r="421" spans="14:33">
      <c r="N421" s="3" t="s">
        <v>2198</v>
      </c>
      <c r="O421" s="3" t="s">
        <v>645</v>
      </c>
      <c r="P421"/>
      <c r="S421" s="88" t="s">
        <v>2198</v>
      </c>
      <c r="T421" s="268" t="s">
        <v>645</v>
      </c>
      <c r="AE421" s="88" t="s">
        <v>823</v>
      </c>
      <c r="AF421" s="88" t="s">
        <v>645</v>
      </c>
      <c r="AG421" s="88" t="s">
        <v>643</v>
      </c>
    </row>
    <row r="422" spans="14:33">
      <c r="N422" s="3" t="s">
        <v>2199</v>
      </c>
      <c r="O422" s="3" t="s">
        <v>645</v>
      </c>
      <c r="P422"/>
      <c r="S422" s="88" t="s">
        <v>2199</v>
      </c>
      <c r="T422" s="268" t="s">
        <v>645</v>
      </c>
      <c r="AE422" s="88" t="s">
        <v>2200</v>
      </c>
      <c r="AF422" s="88" t="s">
        <v>645</v>
      </c>
      <c r="AG422" s="88" t="s">
        <v>643</v>
      </c>
    </row>
    <row r="423" spans="14:33">
      <c r="N423" s="3" t="s">
        <v>2201</v>
      </c>
      <c r="O423" s="3" t="s">
        <v>645</v>
      </c>
      <c r="P423"/>
      <c r="S423" s="88" t="s">
        <v>2201</v>
      </c>
      <c r="T423" s="268" t="s">
        <v>645</v>
      </c>
      <c r="AE423" s="88" t="s">
        <v>842</v>
      </c>
      <c r="AF423" s="88" t="s">
        <v>645</v>
      </c>
      <c r="AG423" s="88" t="s">
        <v>643</v>
      </c>
    </row>
    <row r="424" spans="14:33">
      <c r="N424" s="3" t="s">
        <v>2202</v>
      </c>
      <c r="O424" s="3" t="s">
        <v>645</v>
      </c>
      <c r="P424"/>
      <c r="S424" s="88" t="s">
        <v>2202</v>
      </c>
      <c r="T424" s="268" t="s">
        <v>645</v>
      </c>
      <c r="AE424" s="88" t="s">
        <v>849</v>
      </c>
      <c r="AF424" s="88" t="s">
        <v>645</v>
      </c>
      <c r="AG424" s="88" t="s">
        <v>643</v>
      </c>
    </row>
    <row r="425" spans="14:33">
      <c r="N425" s="3" t="s">
        <v>2203</v>
      </c>
      <c r="O425" s="3" t="s">
        <v>645</v>
      </c>
      <c r="P425"/>
      <c r="S425" s="88" t="s">
        <v>2203</v>
      </c>
      <c r="T425" s="268" t="s">
        <v>645</v>
      </c>
      <c r="AE425" s="88" t="s">
        <v>1386</v>
      </c>
      <c r="AF425" s="88" t="s">
        <v>645</v>
      </c>
      <c r="AG425" s="88" t="s">
        <v>643</v>
      </c>
    </row>
    <row r="426" spans="14:33">
      <c r="N426" s="3" t="s">
        <v>2204</v>
      </c>
      <c r="O426" s="3" t="s">
        <v>645</v>
      </c>
      <c r="P426"/>
      <c r="S426" s="88" t="s">
        <v>2204</v>
      </c>
      <c r="T426" s="268" t="s">
        <v>645</v>
      </c>
      <c r="AE426" s="88" t="s">
        <v>1389</v>
      </c>
      <c r="AF426" s="88" t="s">
        <v>645</v>
      </c>
      <c r="AG426" s="88" t="s">
        <v>643</v>
      </c>
    </row>
    <row r="427" spans="14:33">
      <c r="N427" s="3" t="s">
        <v>2205</v>
      </c>
      <c r="O427" s="3" t="s">
        <v>645</v>
      </c>
      <c r="P427"/>
      <c r="S427" s="88" t="s">
        <v>2205</v>
      </c>
      <c r="T427" s="268" t="s">
        <v>645</v>
      </c>
      <c r="AE427" s="88" t="s">
        <v>1392</v>
      </c>
      <c r="AF427" s="88" t="s">
        <v>645</v>
      </c>
      <c r="AG427" s="88" t="s">
        <v>643</v>
      </c>
    </row>
    <row r="428" spans="14:33">
      <c r="N428" s="3" t="s">
        <v>2206</v>
      </c>
      <c r="O428" s="3" t="s">
        <v>645</v>
      </c>
      <c r="P428"/>
      <c r="S428" s="88" t="s">
        <v>2206</v>
      </c>
      <c r="T428" s="268" t="s">
        <v>645</v>
      </c>
      <c r="AE428" s="88" t="s">
        <v>1395</v>
      </c>
      <c r="AF428" s="88" t="s">
        <v>645</v>
      </c>
      <c r="AG428" s="88" t="s">
        <v>643</v>
      </c>
    </row>
    <row r="429" spans="14:33">
      <c r="N429" s="3" t="s">
        <v>2207</v>
      </c>
      <c r="O429" s="3" t="s">
        <v>645</v>
      </c>
      <c r="P429"/>
      <c r="S429" s="88" t="s">
        <v>2207</v>
      </c>
      <c r="T429" s="268" t="s">
        <v>645</v>
      </c>
      <c r="AE429" s="88" t="s">
        <v>1398</v>
      </c>
      <c r="AF429" s="88" t="s">
        <v>645</v>
      </c>
      <c r="AG429" s="88" t="s">
        <v>643</v>
      </c>
    </row>
    <row r="430" spans="14:33">
      <c r="N430" s="3" t="s">
        <v>2208</v>
      </c>
      <c r="O430" s="3" t="s">
        <v>645</v>
      </c>
      <c r="P430"/>
      <c r="S430" s="88" t="s">
        <v>2208</v>
      </c>
      <c r="T430" s="268" t="s">
        <v>645</v>
      </c>
      <c r="AE430" s="88" t="s">
        <v>1567</v>
      </c>
      <c r="AF430" s="88" t="s">
        <v>642</v>
      </c>
      <c r="AG430" s="88" t="s">
        <v>643</v>
      </c>
    </row>
    <row r="431" spans="14:33">
      <c r="N431" s="3" t="s">
        <v>2209</v>
      </c>
      <c r="O431" s="3" t="s">
        <v>645</v>
      </c>
      <c r="P431"/>
      <c r="S431" s="88" t="s">
        <v>2209</v>
      </c>
      <c r="T431" s="268" t="s">
        <v>645</v>
      </c>
      <c r="AE431" s="88" t="s">
        <v>1571</v>
      </c>
      <c r="AF431" s="88" t="s">
        <v>642</v>
      </c>
      <c r="AG431" s="88" t="s">
        <v>643</v>
      </c>
    </row>
    <row r="432" spans="14:33">
      <c r="N432" s="3" t="s">
        <v>2210</v>
      </c>
      <c r="O432" s="3" t="s">
        <v>645</v>
      </c>
      <c r="P432"/>
      <c r="S432" s="88" t="s">
        <v>2210</v>
      </c>
      <c r="T432" s="268" t="s">
        <v>645</v>
      </c>
      <c r="AE432" s="88" t="s">
        <v>1575</v>
      </c>
      <c r="AF432" s="88" t="s">
        <v>645</v>
      </c>
      <c r="AG432" s="88" t="s">
        <v>643</v>
      </c>
    </row>
    <row r="433" spans="14:33">
      <c r="N433" s="3" t="s">
        <v>2211</v>
      </c>
      <c r="O433" s="3" t="s">
        <v>645</v>
      </c>
      <c r="P433"/>
      <c r="S433" s="88" t="s">
        <v>2211</v>
      </c>
      <c r="T433" s="268" t="s">
        <v>645</v>
      </c>
      <c r="AE433" s="88" t="s">
        <v>1579</v>
      </c>
      <c r="AF433" s="88" t="s">
        <v>642</v>
      </c>
      <c r="AG433" s="88" t="s">
        <v>643</v>
      </c>
    </row>
    <row r="434" spans="14:33">
      <c r="N434" s="3" t="s">
        <v>2212</v>
      </c>
      <c r="O434" s="3" t="s">
        <v>645</v>
      </c>
      <c r="P434"/>
      <c r="S434" s="88" t="s">
        <v>2212</v>
      </c>
      <c r="T434" s="268" t="s">
        <v>645</v>
      </c>
      <c r="AE434" s="88" t="s">
        <v>2213</v>
      </c>
      <c r="AF434" s="88" t="s">
        <v>642</v>
      </c>
      <c r="AG434" s="88" t="s">
        <v>643</v>
      </c>
    </row>
    <row r="435" spans="14:33">
      <c r="N435" s="3" t="s">
        <v>2214</v>
      </c>
      <c r="O435" s="3" t="s">
        <v>645</v>
      </c>
      <c r="P435"/>
      <c r="S435" s="88" t="s">
        <v>2214</v>
      </c>
      <c r="T435" s="268" t="s">
        <v>645</v>
      </c>
      <c r="AE435" s="88" t="s">
        <v>2215</v>
      </c>
      <c r="AF435" s="88" t="s">
        <v>642</v>
      </c>
      <c r="AG435" s="88" t="s">
        <v>643</v>
      </c>
    </row>
    <row r="436" spans="14:33">
      <c r="N436" s="3" t="s">
        <v>2216</v>
      </c>
      <c r="O436" s="3" t="s">
        <v>645</v>
      </c>
      <c r="P436"/>
      <c r="S436" s="88" t="s">
        <v>2216</v>
      </c>
      <c r="T436" s="268" t="s">
        <v>645</v>
      </c>
      <c r="AE436" s="88" t="s">
        <v>1589</v>
      </c>
      <c r="AF436" s="88" t="s">
        <v>642</v>
      </c>
      <c r="AG436" s="88" t="s">
        <v>643</v>
      </c>
    </row>
    <row r="437" spans="14:33">
      <c r="N437" s="3" t="s">
        <v>2217</v>
      </c>
      <c r="O437" s="3" t="s">
        <v>645</v>
      </c>
      <c r="P437"/>
      <c r="S437" s="88" t="s">
        <v>2217</v>
      </c>
      <c r="T437" s="268" t="s">
        <v>645</v>
      </c>
      <c r="AE437" s="88" t="s">
        <v>1592</v>
      </c>
      <c r="AF437" s="88" t="s">
        <v>645</v>
      </c>
      <c r="AG437" s="88" t="s">
        <v>643</v>
      </c>
    </row>
    <row r="438" spans="14:33">
      <c r="N438" s="3" t="s">
        <v>2218</v>
      </c>
      <c r="O438" s="3" t="s">
        <v>645</v>
      </c>
      <c r="P438"/>
      <c r="S438" s="88" t="s">
        <v>2218</v>
      </c>
      <c r="T438" s="268" t="s">
        <v>645</v>
      </c>
      <c r="AE438" s="88" t="s">
        <v>1596</v>
      </c>
      <c r="AF438" s="88" t="s">
        <v>642</v>
      </c>
      <c r="AG438" s="88" t="s">
        <v>643</v>
      </c>
    </row>
    <row r="439" spans="14:33">
      <c r="N439" s="3" t="s">
        <v>2219</v>
      </c>
      <c r="O439" s="3" t="s">
        <v>645</v>
      </c>
      <c r="P439"/>
      <c r="S439" s="88" t="s">
        <v>2219</v>
      </c>
      <c r="T439" s="268" t="s">
        <v>645</v>
      </c>
      <c r="AE439" s="88" t="s">
        <v>2220</v>
      </c>
      <c r="AF439" s="88" t="s">
        <v>645</v>
      </c>
      <c r="AG439" s="88" t="s">
        <v>643</v>
      </c>
    </row>
    <row r="440" spans="14:33">
      <c r="N440" s="3" t="s">
        <v>2221</v>
      </c>
      <c r="O440" s="3" t="s">
        <v>645</v>
      </c>
      <c r="P440"/>
      <c r="S440" s="88" t="s">
        <v>2221</v>
      </c>
      <c r="T440" s="268" t="s">
        <v>645</v>
      </c>
      <c r="AE440" s="88" t="s">
        <v>2222</v>
      </c>
      <c r="AF440" s="88" t="s">
        <v>645</v>
      </c>
      <c r="AG440" s="88" t="s">
        <v>643</v>
      </c>
    </row>
    <row r="441" spans="14:33">
      <c r="N441" s="3" t="s">
        <v>2223</v>
      </c>
      <c r="O441" s="3" t="s">
        <v>645</v>
      </c>
      <c r="P441"/>
      <c r="S441" s="88" t="s">
        <v>2223</v>
      </c>
      <c r="T441" s="268" t="s">
        <v>645</v>
      </c>
      <c r="AE441" s="88" t="s">
        <v>2224</v>
      </c>
      <c r="AF441" s="88" t="s">
        <v>645</v>
      </c>
      <c r="AG441" s="88" t="s">
        <v>643</v>
      </c>
    </row>
    <row r="442" spans="14:33">
      <c r="N442" s="3" t="s">
        <v>2225</v>
      </c>
      <c r="O442" s="3" t="s">
        <v>645</v>
      </c>
      <c r="P442"/>
      <c r="S442" s="88" t="s">
        <v>2225</v>
      </c>
      <c r="T442" s="268" t="s">
        <v>645</v>
      </c>
      <c r="AE442" s="88" t="s">
        <v>2226</v>
      </c>
      <c r="AF442" s="88" t="s">
        <v>645</v>
      </c>
      <c r="AG442" s="88" t="s">
        <v>643</v>
      </c>
    </row>
    <row r="443" spans="14:33">
      <c r="N443" s="3" t="s">
        <v>2227</v>
      </c>
      <c r="O443" s="3" t="s">
        <v>645</v>
      </c>
      <c r="P443"/>
      <c r="S443" s="88" t="s">
        <v>2227</v>
      </c>
      <c r="T443" s="268" t="s">
        <v>645</v>
      </c>
      <c r="AE443" s="88" t="s">
        <v>2228</v>
      </c>
      <c r="AF443" s="88" t="s">
        <v>642</v>
      </c>
      <c r="AG443" s="88" t="s">
        <v>643</v>
      </c>
    </row>
    <row r="444" spans="14:33">
      <c r="N444" s="3" t="s">
        <v>2229</v>
      </c>
      <c r="O444" s="3" t="s">
        <v>645</v>
      </c>
      <c r="P444"/>
      <c r="S444" s="88" t="s">
        <v>2229</v>
      </c>
      <c r="T444" s="268" t="s">
        <v>645</v>
      </c>
      <c r="AE444" s="88" t="s">
        <v>2230</v>
      </c>
      <c r="AF444" s="88" t="s">
        <v>645</v>
      </c>
      <c r="AG444" s="88" t="s">
        <v>643</v>
      </c>
    </row>
    <row r="445" spans="14:33">
      <c r="N445" s="3" t="s">
        <v>2231</v>
      </c>
      <c r="O445" s="3" t="s">
        <v>645</v>
      </c>
      <c r="P445"/>
      <c r="S445" s="88" t="s">
        <v>2231</v>
      </c>
      <c r="T445" s="268" t="s">
        <v>645</v>
      </c>
      <c r="AE445" s="88" t="s">
        <v>2232</v>
      </c>
      <c r="AF445" s="88" t="s">
        <v>645</v>
      </c>
      <c r="AG445" s="88" t="s">
        <v>643</v>
      </c>
    </row>
    <row r="446" spans="14:33">
      <c r="N446" s="3" t="s">
        <v>2233</v>
      </c>
      <c r="O446" s="3" t="s">
        <v>645</v>
      </c>
      <c r="P446"/>
      <c r="S446" s="88" t="s">
        <v>2233</v>
      </c>
      <c r="T446" s="268" t="s">
        <v>645</v>
      </c>
      <c r="AE446" s="88" t="s">
        <v>1968</v>
      </c>
      <c r="AF446" s="88" t="s">
        <v>645</v>
      </c>
      <c r="AG446" s="88" t="s">
        <v>643</v>
      </c>
    </row>
    <row r="447" spans="14:33">
      <c r="N447" s="3" t="s">
        <v>2234</v>
      </c>
      <c r="O447" s="3" t="s">
        <v>645</v>
      </c>
      <c r="P447"/>
      <c r="S447" s="88" t="s">
        <v>2234</v>
      </c>
      <c r="T447" s="268" t="s">
        <v>645</v>
      </c>
      <c r="AE447" s="88" t="s">
        <v>2235</v>
      </c>
      <c r="AF447" s="88" t="s">
        <v>642</v>
      </c>
      <c r="AG447" s="88" t="s">
        <v>643</v>
      </c>
    </row>
    <row r="448" spans="14:33">
      <c r="N448" s="3" t="s">
        <v>931</v>
      </c>
      <c r="O448" s="3" t="s">
        <v>645</v>
      </c>
      <c r="P448"/>
      <c r="S448" s="88" t="s">
        <v>931</v>
      </c>
      <c r="T448" s="268" t="s">
        <v>645</v>
      </c>
      <c r="AE448" s="88" t="s">
        <v>2236</v>
      </c>
      <c r="AF448" s="88" t="s">
        <v>645</v>
      </c>
      <c r="AG448" s="88" t="s">
        <v>643</v>
      </c>
    </row>
    <row r="449" spans="14:33">
      <c r="N449" s="3" t="s">
        <v>2237</v>
      </c>
      <c r="O449" s="3" t="s">
        <v>645</v>
      </c>
      <c r="P449"/>
      <c r="S449" s="88" t="s">
        <v>2237</v>
      </c>
      <c r="T449" s="268" t="s">
        <v>645</v>
      </c>
      <c r="AE449" s="88" t="s">
        <v>2238</v>
      </c>
      <c r="AF449" s="88" t="s">
        <v>645</v>
      </c>
      <c r="AG449" s="88" t="s">
        <v>643</v>
      </c>
    </row>
    <row r="450" spans="14:33">
      <c r="N450" s="3" t="s">
        <v>2239</v>
      </c>
      <c r="O450" s="3" t="s">
        <v>729</v>
      </c>
      <c r="P450"/>
      <c r="S450" s="88" t="s">
        <v>2239</v>
      </c>
      <c r="T450" s="268" t="s">
        <v>729</v>
      </c>
      <c r="AE450" s="88" t="s">
        <v>2240</v>
      </c>
      <c r="AF450" s="88" t="s">
        <v>645</v>
      </c>
      <c r="AG450" s="88" t="s">
        <v>643</v>
      </c>
    </row>
    <row r="451" spans="14:33">
      <c r="N451" s="3" t="s">
        <v>2241</v>
      </c>
      <c r="O451" s="3" t="s">
        <v>729</v>
      </c>
      <c r="P451"/>
      <c r="S451" s="88" t="s">
        <v>2241</v>
      </c>
      <c r="T451" s="268" t="s">
        <v>729</v>
      </c>
      <c r="AE451" s="88" t="s">
        <v>1761</v>
      </c>
      <c r="AF451" s="88" t="s">
        <v>685</v>
      </c>
      <c r="AG451" s="88" t="s">
        <v>643</v>
      </c>
    </row>
    <row r="452" spans="14:33">
      <c r="N452" s="3" t="s">
        <v>2242</v>
      </c>
      <c r="O452" s="3" t="s">
        <v>729</v>
      </c>
      <c r="P452"/>
      <c r="S452" s="88" t="s">
        <v>2242</v>
      </c>
      <c r="T452" s="268" t="s">
        <v>729</v>
      </c>
      <c r="AE452" s="88" t="s">
        <v>1769</v>
      </c>
      <c r="AF452" s="88" t="s">
        <v>685</v>
      </c>
      <c r="AG452" s="88" t="s">
        <v>643</v>
      </c>
    </row>
    <row r="453" spans="14:33">
      <c r="N453" s="3" t="s">
        <v>2243</v>
      </c>
      <c r="O453" s="3" t="s">
        <v>729</v>
      </c>
      <c r="P453"/>
      <c r="S453" s="88" t="s">
        <v>2243</v>
      </c>
      <c r="T453" s="268" t="s">
        <v>729</v>
      </c>
      <c r="AE453" s="88" t="s">
        <v>2244</v>
      </c>
      <c r="AF453" s="88" t="s">
        <v>685</v>
      </c>
      <c r="AG453" s="88" t="s">
        <v>643</v>
      </c>
    </row>
    <row r="454" spans="14:33">
      <c r="N454" s="3" t="s">
        <v>2245</v>
      </c>
      <c r="O454" s="3" t="s">
        <v>645</v>
      </c>
      <c r="P454"/>
      <c r="S454" s="88" t="s">
        <v>2245</v>
      </c>
      <c r="T454" s="268" t="s">
        <v>645</v>
      </c>
      <c r="AE454" s="88" t="s">
        <v>792</v>
      </c>
      <c r="AF454" s="88" t="s">
        <v>685</v>
      </c>
      <c r="AG454" s="88" t="s">
        <v>643</v>
      </c>
    </row>
    <row r="455" spans="14:33">
      <c r="N455" s="3" t="s">
        <v>2246</v>
      </c>
      <c r="O455" s="3" t="s">
        <v>645</v>
      </c>
      <c r="P455">
        <v>1</v>
      </c>
      <c r="S455" s="88" t="s">
        <v>2246</v>
      </c>
      <c r="T455" s="268" t="s">
        <v>645</v>
      </c>
      <c r="U455" s="88">
        <v>1</v>
      </c>
      <c r="AE455" s="88" t="s">
        <v>1374</v>
      </c>
      <c r="AF455" s="88" t="s">
        <v>642</v>
      </c>
      <c r="AG455" s="88" t="s">
        <v>643</v>
      </c>
    </row>
    <row r="456" spans="14:33">
      <c r="N456" s="3" t="s">
        <v>2247</v>
      </c>
      <c r="O456" s="3" t="s">
        <v>729</v>
      </c>
      <c r="P456"/>
      <c r="S456" s="88" t="s">
        <v>2247</v>
      </c>
      <c r="T456" s="268" t="s">
        <v>729</v>
      </c>
      <c r="AE456" s="88" t="s">
        <v>2248</v>
      </c>
      <c r="AF456" s="88" t="s">
        <v>645</v>
      </c>
      <c r="AG456" s="88" t="s">
        <v>643</v>
      </c>
    </row>
    <row r="457" spans="14:33">
      <c r="N457" s="368" t="s">
        <v>896</v>
      </c>
      <c r="O457" s="3" t="s">
        <v>642</v>
      </c>
      <c r="P457" s="315">
        <v>44742</v>
      </c>
      <c r="S457" s="151" t="s">
        <v>896</v>
      </c>
      <c r="T457" s="268" t="s">
        <v>642</v>
      </c>
      <c r="U457" s="267">
        <v>44742</v>
      </c>
      <c r="AE457" s="88" t="s">
        <v>1478</v>
      </c>
      <c r="AF457" s="88" t="s">
        <v>685</v>
      </c>
      <c r="AG457" s="88" t="s">
        <v>643</v>
      </c>
    </row>
    <row r="458" spans="14:33">
      <c r="O458" s="3" t="s">
        <v>708</v>
      </c>
      <c r="P458"/>
      <c r="T458" t="s">
        <v>708</v>
      </c>
      <c r="U458" s="267">
        <v>44742</v>
      </c>
      <c r="AE458" s="88" t="s">
        <v>2249</v>
      </c>
      <c r="AF458" s="88" t="s">
        <v>645</v>
      </c>
      <c r="AG458" s="88" t="s">
        <v>643</v>
      </c>
    </row>
    <row r="459" spans="14:33">
      <c r="N459" s="3" t="s">
        <v>719</v>
      </c>
      <c r="O459" s="3" t="s">
        <v>708</v>
      </c>
      <c r="P459"/>
      <c r="S459" t="s">
        <v>719</v>
      </c>
      <c r="T459" t="s">
        <v>708</v>
      </c>
      <c r="U459" s="88" t="s">
        <v>708</v>
      </c>
      <c r="AE459" s="88" t="s">
        <v>856</v>
      </c>
      <c r="AF459" s="88" t="s">
        <v>645</v>
      </c>
      <c r="AG459" s="88" t="s">
        <v>643</v>
      </c>
    </row>
    <row r="460" spans="14:33">
      <c r="N460" s="3" t="s">
        <v>730</v>
      </c>
      <c r="O460" s="3" t="s">
        <v>731</v>
      </c>
      <c r="P460"/>
      <c r="S460" t="s">
        <v>730</v>
      </c>
      <c r="T460" t="s">
        <v>731</v>
      </c>
      <c r="U460" s="88" t="s">
        <v>732</v>
      </c>
      <c r="AE460" s="88" t="s">
        <v>865</v>
      </c>
      <c r="AF460" s="88" t="s">
        <v>645</v>
      </c>
      <c r="AG460" s="88" t="s">
        <v>643</v>
      </c>
    </row>
    <row r="461" spans="14:33">
      <c r="O461" s="3" t="s">
        <v>708</v>
      </c>
      <c r="P461"/>
      <c r="T461" t="s">
        <v>708</v>
      </c>
      <c r="U461" s="88" t="s">
        <v>708</v>
      </c>
      <c r="AE461" s="88" t="s">
        <v>873</v>
      </c>
      <c r="AF461" s="88" t="s">
        <v>645</v>
      </c>
      <c r="AG461" s="88" t="s">
        <v>643</v>
      </c>
    </row>
    <row r="462" spans="14:33">
      <c r="N462" s="3" t="s">
        <v>896</v>
      </c>
      <c r="O462" s="3" t="s">
        <v>922</v>
      </c>
      <c r="P462"/>
      <c r="S462" t="s">
        <v>896</v>
      </c>
      <c r="T462" t="s">
        <v>2250</v>
      </c>
      <c r="AE462" s="88" t="s">
        <v>881</v>
      </c>
      <c r="AF462" s="88" t="s">
        <v>2251</v>
      </c>
      <c r="AG462" s="88" t="s">
        <v>643</v>
      </c>
    </row>
    <row r="463" spans="14:33">
      <c r="P463"/>
      <c r="AE463" s="88" t="s">
        <v>2252</v>
      </c>
      <c r="AF463" s="88" t="s">
        <v>642</v>
      </c>
      <c r="AG463" s="88" t="s">
        <v>643</v>
      </c>
    </row>
    <row r="464" spans="14:33">
      <c r="P464"/>
      <c r="AE464" s="88" t="s">
        <v>894</v>
      </c>
      <c r="AF464" s="88" t="s">
        <v>645</v>
      </c>
      <c r="AG464" s="88" t="s">
        <v>643</v>
      </c>
    </row>
    <row r="465" spans="16:33">
      <c r="P465"/>
      <c r="AE465" s="88" t="s">
        <v>2253</v>
      </c>
      <c r="AF465" s="88" t="s">
        <v>642</v>
      </c>
      <c r="AG465" s="88" t="s">
        <v>643</v>
      </c>
    </row>
    <row r="466" spans="16:33">
      <c r="P466"/>
      <c r="AE466" s="88" t="s">
        <v>906</v>
      </c>
      <c r="AF466" s="88" t="s">
        <v>645</v>
      </c>
      <c r="AG466" s="88" t="s">
        <v>643</v>
      </c>
    </row>
    <row r="467" spans="16:33">
      <c r="P467"/>
      <c r="AE467" s="88" t="s">
        <v>910</v>
      </c>
      <c r="AF467" s="88" t="s">
        <v>645</v>
      </c>
      <c r="AG467" s="88" t="s">
        <v>643</v>
      </c>
    </row>
    <row r="468" spans="16:33">
      <c r="P468"/>
      <c r="AE468" s="88" t="s">
        <v>914</v>
      </c>
      <c r="AF468" s="88" t="s">
        <v>645</v>
      </c>
      <c r="AG468" s="88" t="s">
        <v>643</v>
      </c>
    </row>
    <row r="469" spans="16:33">
      <c r="P469"/>
      <c r="AE469" s="88" t="s">
        <v>919</v>
      </c>
      <c r="AF469" s="88" t="s">
        <v>645</v>
      </c>
      <c r="AG469" s="88" t="s">
        <v>643</v>
      </c>
    </row>
    <row r="470" spans="16:33">
      <c r="P470"/>
      <c r="AE470" s="88" t="s">
        <v>926</v>
      </c>
      <c r="AF470" s="88" t="s">
        <v>645</v>
      </c>
      <c r="AG470" s="88" t="s">
        <v>643</v>
      </c>
    </row>
    <row r="471" spans="16:33">
      <c r="P471"/>
      <c r="AE471" s="88" t="s">
        <v>932</v>
      </c>
      <c r="AF471" s="88" t="s">
        <v>645</v>
      </c>
      <c r="AG471" s="88" t="s">
        <v>643</v>
      </c>
    </row>
    <row r="472" spans="16:33">
      <c r="P472"/>
      <c r="AE472" s="88" t="s">
        <v>938</v>
      </c>
      <c r="AF472" s="88" t="s">
        <v>645</v>
      </c>
      <c r="AG472" s="88" t="s">
        <v>643</v>
      </c>
    </row>
    <row r="473" spans="16:33">
      <c r="P473"/>
      <c r="AE473" s="88" t="s">
        <v>944</v>
      </c>
      <c r="AF473" s="88" t="s">
        <v>645</v>
      </c>
      <c r="AG473" s="88" t="s">
        <v>643</v>
      </c>
    </row>
    <row r="474" spans="16:33">
      <c r="P474"/>
      <c r="AE474" s="88" t="s">
        <v>950</v>
      </c>
      <c r="AF474" s="88" t="s">
        <v>645</v>
      </c>
      <c r="AG474" s="88" t="s">
        <v>643</v>
      </c>
    </row>
    <row r="475" spans="16:33">
      <c r="P475"/>
      <c r="AE475" s="88" t="s">
        <v>956</v>
      </c>
      <c r="AF475" s="88" t="s">
        <v>645</v>
      </c>
      <c r="AG475" s="88" t="s">
        <v>643</v>
      </c>
    </row>
    <row r="476" spans="16:33">
      <c r="P476"/>
      <c r="AE476" s="88" t="s">
        <v>962</v>
      </c>
      <c r="AF476" s="88" t="s">
        <v>645</v>
      </c>
      <c r="AG476" s="88" t="s">
        <v>643</v>
      </c>
    </row>
    <row r="477" spans="16:33">
      <c r="P477"/>
      <c r="AE477" s="88" t="s">
        <v>2254</v>
      </c>
      <c r="AF477" s="88" t="s">
        <v>645</v>
      </c>
      <c r="AG477" s="88" t="s">
        <v>643</v>
      </c>
    </row>
    <row r="478" spans="16:33">
      <c r="P478"/>
      <c r="AE478" s="88" t="s">
        <v>974</v>
      </c>
      <c r="AF478" s="88" t="s">
        <v>645</v>
      </c>
      <c r="AG478" s="88" t="s">
        <v>643</v>
      </c>
    </row>
    <row r="479" spans="16:33">
      <c r="P479"/>
      <c r="AE479" s="88" t="s">
        <v>980</v>
      </c>
      <c r="AF479" s="88" t="s">
        <v>645</v>
      </c>
      <c r="AG479" s="88" t="s">
        <v>643</v>
      </c>
    </row>
    <row r="480" spans="16:33">
      <c r="P480"/>
      <c r="AE480" s="88" t="s">
        <v>986</v>
      </c>
      <c r="AF480" s="88" t="s">
        <v>645</v>
      </c>
      <c r="AG480" s="88" t="s">
        <v>643</v>
      </c>
    </row>
    <row r="481" spans="16:33">
      <c r="P481"/>
      <c r="AE481" s="88" t="s">
        <v>991</v>
      </c>
      <c r="AF481" s="88" t="s">
        <v>645</v>
      </c>
      <c r="AG481" s="88" t="s">
        <v>643</v>
      </c>
    </row>
    <row r="482" spans="16:33">
      <c r="P482"/>
      <c r="AE482" s="88" t="s">
        <v>998</v>
      </c>
      <c r="AF482" s="88" t="s">
        <v>645</v>
      </c>
      <c r="AG482" s="88" t="s">
        <v>643</v>
      </c>
    </row>
    <row r="483" spans="16:33">
      <c r="P483"/>
      <c r="AE483" s="88" t="s">
        <v>1003</v>
      </c>
      <c r="AF483" s="88" t="s">
        <v>645</v>
      </c>
      <c r="AG483" s="88" t="s">
        <v>643</v>
      </c>
    </row>
    <row r="484" spans="16:33">
      <c r="P484"/>
      <c r="AE484" s="88" t="s">
        <v>1009</v>
      </c>
      <c r="AF484" s="88" t="s">
        <v>645</v>
      </c>
      <c r="AG484" s="88" t="s">
        <v>643</v>
      </c>
    </row>
    <row r="485" spans="16:33">
      <c r="P485"/>
      <c r="AE485" s="88" t="s">
        <v>1015</v>
      </c>
      <c r="AF485" s="88" t="s">
        <v>645</v>
      </c>
      <c r="AG485" s="88" t="s">
        <v>643</v>
      </c>
    </row>
    <row r="486" spans="16:33">
      <c r="P486"/>
      <c r="AE486" s="88" t="s">
        <v>1022</v>
      </c>
      <c r="AF486" s="88" t="s">
        <v>645</v>
      </c>
      <c r="AG486" s="88" t="s">
        <v>643</v>
      </c>
    </row>
    <row r="487" spans="16:33">
      <c r="P487"/>
      <c r="AE487" s="88" t="s">
        <v>1027</v>
      </c>
      <c r="AF487" s="88" t="s">
        <v>645</v>
      </c>
      <c r="AG487" s="88" t="s">
        <v>643</v>
      </c>
    </row>
    <row r="488" spans="16:33">
      <c r="P488"/>
      <c r="AE488" s="88" t="s">
        <v>1033</v>
      </c>
      <c r="AF488" s="88" t="s">
        <v>645</v>
      </c>
      <c r="AG488" s="88" t="s">
        <v>643</v>
      </c>
    </row>
    <row r="489" spans="16:33">
      <c r="P489"/>
      <c r="AE489" s="88" t="s">
        <v>1039</v>
      </c>
      <c r="AF489" s="88" t="s">
        <v>645</v>
      </c>
      <c r="AG489" s="88" t="s">
        <v>643</v>
      </c>
    </row>
    <row r="490" spans="16:33">
      <c r="P490"/>
      <c r="AE490" s="88" t="s">
        <v>1045</v>
      </c>
      <c r="AF490" s="88" t="s">
        <v>645</v>
      </c>
      <c r="AG490" s="88" t="s">
        <v>643</v>
      </c>
    </row>
    <row r="491" spans="16:33">
      <c r="P491"/>
      <c r="AE491" s="88" t="s">
        <v>1051</v>
      </c>
      <c r="AF491" s="88" t="s">
        <v>645</v>
      </c>
      <c r="AG491" s="88" t="s">
        <v>643</v>
      </c>
    </row>
    <row r="492" spans="16:33">
      <c r="P492"/>
      <c r="AE492" s="88" t="s">
        <v>1057</v>
      </c>
      <c r="AF492" s="88" t="s">
        <v>645</v>
      </c>
      <c r="AG492" s="88" t="s">
        <v>643</v>
      </c>
    </row>
    <row r="493" spans="16:33">
      <c r="P493"/>
      <c r="AE493" s="88" t="s">
        <v>1063</v>
      </c>
      <c r="AF493" s="88" t="s">
        <v>645</v>
      </c>
      <c r="AG493" s="88" t="s">
        <v>643</v>
      </c>
    </row>
    <row r="494" spans="16:33">
      <c r="P494"/>
      <c r="AE494" s="88" t="s">
        <v>1069</v>
      </c>
      <c r="AF494" s="88" t="s">
        <v>645</v>
      </c>
      <c r="AG494" s="88" t="s">
        <v>643</v>
      </c>
    </row>
    <row r="495" spans="16:33">
      <c r="P495"/>
      <c r="AE495" s="88" t="s">
        <v>2255</v>
      </c>
      <c r="AF495" s="88" t="s">
        <v>642</v>
      </c>
      <c r="AG495" s="88" t="s">
        <v>643</v>
      </c>
    </row>
    <row r="496" spans="16:33">
      <c r="P496"/>
      <c r="AE496" s="88" t="s">
        <v>1080</v>
      </c>
      <c r="AF496" s="88" t="s">
        <v>645</v>
      </c>
      <c r="AG496" s="88" t="s">
        <v>643</v>
      </c>
    </row>
    <row r="497" spans="16:33">
      <c r="P497"/>
      <c r="AE497" s="88" t="s">
        <v>1086</v>
      </c>
      <c r="AF497" s="88" t="s">
        <v>645</v>
      </c>
      <c r="AG497" s="88" t="s">
        <v>643</v>
      </c>
    </row>
    <row r="498" spans="16:33">
      <c r="P498"/>
      <c r="AE498" s="88" t="s">
        <v>1092</v>
      </c>
      <c r="AF498" s="88" t="s">
        <v>645</v>
      </c>
      <c r="AG498" s="88" t="s">
        <v>643</v>
      </c>
    </row>
    <row r="499" spans="16:33">
      <c r="P499"/>
      <c r="AE499" s="88" t="s">
        <v>1098</v>
      </c>
      <c r="AF499" s="88" t="s">
        <v>645</v>
      </c>
      <c r="AG499" s="88" t="s">
        <v>643</v>
      </c>
    </row>
    <row r="500" spans="16:33">
      <c r="P500"/>
      <c r="AE500" s="88" t="s">
        <v>2256</v>
      </c>
      <c r="AF500" s="88" t="s">
        <v>645</v>
      </c>
      <c r="AG500" s="88" t="s">
        <v>643</v>
      </c>
    </row>
    <row r="501" spans="16:33">
      <c r="P501"/>
      <c r="AE501" s="88" t="s">
        <v>1110</v>
      </c>
      <c r="AF501" s="88" t="s">
        <v>645</v>
      </c>
      <c r="AG501" s="88" t="s">
        <v>643</v>
      </c>
    </row>
    <row r="502" spans="16:33">
      <c r="P502"/>
      <c r="AE502" s="88" t="s">
        <v>1116</v>
      </c>
      <c r="AF502" s="88" t="s">
        <v>645</v>
      </c>
      <c r="AG502" s="88" t="s">
        <v>643</v>
      </c>
    </row>
    <row r="503" spans="16:33">
      <c r="P503"/>
      <c r="AE503" s="88" t="s">
        <v>1122</v>
      </c>
      <c r="AF503" s="88" t="s">
        <v>645</v>
      </c>
      <c r="AG503" s="88" t="s">
        <v>643</v>
      </c>
    </row>
    <row r="504" spans="16:33">
      <c r="P504"/>
      <c r="AE504" s="88" t="s">
        <v>1127</v>
      </c>
      <c r="AF504" s="88" t="s">
        <v>645</v>
      </c>
      <c r="AG504" s="88" t="s">
        <v>643</v>
      </c>
    </row>
    <row r="505" spans="16:33">
      <c r="P505"/>
      <c r="AE505" s="88" t="s">
        <v>1133</v>
      </c>
      <c r="AF505" s="88" t="s">
        <v>645</v>
      </c>
      <c r="AG505" s="88" t="s">
        <v>643</v>
      </c>
    </row>
    <row r="506" spans="16:33">
      <c r="P506"/>
      <c r="AE506" s="88" t="s">
        <v>1139</v>
      </c>
      <c r="AF506" s="88" t="s">
        <v>645</v>
      </c>
      <c r="AG506" s="88" t="s">
        <v>643</v>
      </c>
    </row>
    <row r="507" spans="16:33">
      <c r="P507"/>
      <c r="AE507" s="88" t="s">
        <v>1145</v>
      </c>
      <c r="AF507" s="88" t="s">
        <v>645</v>
      </c>
      <c r="AG507" s="88" t="s">
        <v>643</v>
      </c>
    </row>
    <row r="508" spans="16:33">
      <c r="P508"/>
      <c r="AE508" s="88" t="s">
        <v>1150</v>
      </c>
      <c r="AF508" s="88" t="s">
        <v>645</v>
      </c>
      <c r="AG508" s="88" t="s">
        <v>643</v>
      </c>
    </row>
    <row r="509" spans="16:33">
      <c r="P509"/>
      <c r="AE509" s="88" t="s">
        <v>1156</v>
      </c>
      <c r="AF509" s="88" t="s">
        <v>645</v>
      </c>
      <c r="AG509" s="88" t="s">
        <v>643</v>
      </c>
    </row>
    <row r="510" spans="16:33">
      <c r="P510"/>
      <c r="AE510" s="88" t="s">
        <v>2257</v>
      </c>
      <c r="AF510" s="88" t="s">
        <v>645</v>
      </c>
      <c r="AG510" s="88" t="s">
        <v>643</v>
      </c>
    </row>
    <row r="511" spans="16:33">
      <c r="P511"/>
      <c r="AE511" s="88" t="s">
        <v>1168</v>
      </c>
      <c r="AF511" s="88" t="s">
        <v>645</v>
      </c>
      <c r="AG511" s="88" t="s">
        <v>643</v>
      </c>
    </row>
    <row r="512" spans="16:33">
      <c r="P512"/>
      <c r="AE512" s="88" t="s">
        <v>1175</v>
      </c>
      <c r="AF512" s="88" t="s">
        <v>645</v>
      </c>
      <c r="AG512" s="88" t="s">
        <v>643</v>
      </c>
    </row>
    <row r="513" spans="16:33">
      <c r="P513"/>
      <c r="AE513" s="88" t="s">
        <v>1181</v>
      </c>
      <c r="AF513" s="88" t="s">
        <v>645</v>
      </c>
      <c r="AG513" s="88" t="s">
        <v>643</v>
      </c>
    </row>
    <row r="514" spans="16:33">
      <c r="P514"/>
      <c r="AE514" s="88" t="s">
        <v>1187</v>
      </c>
      <c r="AF514" s="88" t="s">
        <v>645</v>
      </c>
      <c r="AG514" s="88" t="s">
        <v>643</v>
      </c>
    </row>
    <row r="515" spans="16:33">
      <c r="P515"/>
      <c r="AE515" s="88" t="s">
        <v>1193</v>
      </c>
      <c r="AF515" s="88" t="s">
        <v>645</v>
      </c>
      <c r="AG515" s="88" t="s">
        <v>643</v>
      </c>
    </row>
    <row r="516" spans="16:33">
      <c r="P516"/>
      <c r="AE516" s="88" t="s">
        <v>1199</v>
      </c>
      <c r="AF516" s="88" t="s">
        <v>645</v>
      </c>
      <c r="AG516" s="88" t="s">
        <v>643</v>
      </c>
    </row>
    <row r="517" spans="16:33">
      <c r="P517"/>
      <c r="AE517" s="88" t="s">
        <v>1205</v>
      </c>
      <c r="AF517" s="88" t="s">
        <v>645</v>
      </c>
      <c r="AG517" s="88" t="s">
        <v>643</v>
      </c>
    </row>
    <row r="518" spans="16:33">
      <c r="P518"/>
      <c r="AE518" s="88" t="s">
        <v>1209</v>
      </c>
      <c r="AF518" s="88" t="s">
        <v>645</v>
      </c>
      <c r="AG518" s="88" t="s">
        <v>643</v>
      </c>
    </row>
    <row r="519" spans="16:33">
      <c r="P519"/>
      <c r="AE519" s="88" t="s">
        <v>1215</v>
      </c>
      <c r="AF519" s="88" t="s">
        <v>645</v>
      </c>
      <c r="AG519" s="88" t="s">
        <v>643</v>
      </c>
    </row>
    <row r="520" spans="16:33">
      <c r="P520"/>
      <c r="AE520" s="88" t="s">
        <v>1221</v>
      </c>
      <c r="AF520" s="88" t="s">
        <v>645</v>
      </c>
      <c r="AG520" s="88" t="s">
        <v>643</v>
      </c>
    </row>
    <row r="521" spans="16:33">
      <c r="P521"/>
      <c r="AE521" s="88" t="s">
        <v>1227</v>
      </c>
      <c r="AF521" s="88" t="s">
        <v>645</v>
      </c>
      <c r="AG521" s="88" t="s">
        <v>643</v>
      </c>
    </row>
    <row r="522" spans="16:33">
      <c r="P522"/>
      <c r="AE522" s="88" t="s">
        <v>1233</v>
      </c>
      <c r="AF522" s="88" t="s">
        <v>645</v>
      </c>
      <c r="AG522" s="88" t="s">
        <v>643</v>
      </c>
    </row>
    <row r="523" spans="16:33">
      <c r="P523"/>
      <c r="AE523" s="88" t="s">
        <v>1239</v>
      </c>
      <c r="AF523" s="88" t="s">
        <v>645</v>
      </c>
      <c r="AG523" s="88" t="s">
        <v>643</v>
      </c>
    </row>
    <row r="524" spans="16:33">
      <c r="P524"/>
      <c r="AE524" s="88" t="s">
        <v>1244</v>
      </c>
      <c r="AF524" s="88" t="s">
        <v>645</v>
      </c>
      <c r="AG524" s="88" t="s">
        <v>643</v>
      </c>
    </row>
    <row r="525" spans="16:33">
      <c r="P525"/>
      <c r="AE525" s="88" t="s">
        <v>1249</v>
      </c>
      <c r="AF525" s="88" t="s">
        <v>645</v>
      </c>
      <c r="AG525" s="88" t="s">
        <v>643</v>
      </c>
    </row>
    <row r="526" spans="16:33">
      <c r="P526"/>
      <c r="AE526" s="88" t="s">
        <v>1253</v>
      </c>
      <c r="AF526" s="88" t="s">
        <v>645</v>
      </c>
      <c r="AG526" s="88" t="s">
        <v>643</v>
      </c>
    </row>
    <row r="527" spans="16:33">
      <c r="P527"/>
      <c r="AE527" s="88" t="s">
        <v>1259</v>
      </c>
      <c r="AF527" s="88" t="s">
        <v>645</v>
      </c>
      <c r="AG527" s="88" t="s">
        <v>643</v>
      </c>
    </row>
    <row r="528" spans="16:33">
      <c r="P528"/>
      <c r="AE528" s="88" t="s">
        <v>1264</v>
      </c>
      <c r="AF528" s="88" t="s">
        <v>645</v>
      </c>
      <c r="AG528" s="88" t="s">
        <v>643</v>
      </c>
    </row>
    <row r="529" spans="16:33">
      <c r="P529"/>
      <c r="AE529" s="88" t="s">
        <v>1269</v>
      </c>
      <c r="AF529" s="88" t="s">
        <v>645</v>
      </c>
      <c r="AG529" s="88" t="s">
        <v>643</v>
      </c>
    </row>
    <row r="530" spans="16:33">
      <c r="P530"/>
      <c r="AE530" s="88" t="s">
        <v>1274</v>
      </c>
      <c r="AF530" s="88" t="s">
        <v>645</v>
      </c>
      <c r="AG530" s="88" t="s">
        <v>643</v>
      </c>
    </row>
    <row r="531" spans="16:33">
      <c r="P531"/>
      <c r="AE531" s="88" t="s">
        <v>1279</v>
      </c>
      <c r="AF531" s="88" t="s">
        <v>645</v>
      </c>
      <c r="AG531" s="88" t="s">
        <v>643</v>
      </c>
    </row>
    <row r="532" spans="16:33">
      <c r="P532"/>
      <c r="AE532" s="88" t="s">
        <v>1283</v>
      </c>
      <c r="AF532" s="88" t="s">
        <v>645</v>
      </c>
      <c r="AG532" s="88" t="s">
        <v>643</v>
      </c>
    </row>
    <row r="533" spans="16:33">
      <c r="P533"/>
      <c r="AE533" s="88" t="s">
        <v>1287</v>
      </c>
      <c r="AF533" s="88" t="s">
        <v>645</v>
      </c>
      <c r="AG533" s="88" t="s">
        <v>643</v>
      </c>
    </row>
    <row r="534" spans="16:33">
      <c r="P534"/>
      <c r="AE534" s="88" t="s">
        <v>1291</v>
      </c>
      <c r="AF534" s="88" t="s">
        <v>645</v>
      </c>
      <c r="AG534" s="88" t="s">
        <v>643</v>
      </c>
    </row>
    <row r="535" spans="16:33">
      <c r="P535"/>
      <c r="AE535" s="88" t="s">
        <v>1295</v>
      </c>
      <c r="AF535" s="88" t="s">
        <v>645</v>
      </c>
      <c r="AG535" s="88" t="s">
        <v>643</v>
      </c>
    </row>
    <row r="536" spans="16:33">
      <c r="P536"/>
      <c r="AE536" s="88" t="s">
        <v>1299</v>
      </c>
      <c r="AF536" s="88" t="s">
        <v>645</v>
      </c>
      <c r="AG536" s="88" t="s">
        <v>643</v>
      </c>
    </row>
    <row r="537" spans="16:33">
      <c r="P537"/>
      <c r="AE537" s="88" t="s">
        <v>1303</v>
      </c>
      <c r="AF537" s="88" t="s">
        <v>645</v>
      </c>
      <c r="AG537" s="88" t="s">
        <v>643</v>
      </c>
    </row>
    <row r="538" spans="16:33">
      <c r="P538"/>
      <c r="AE538" s="88" t="s">
        <v>1307</v>
      </c>
      <c r="AF538" s="88" t="s">
        <v>645</v>
      </c>
      <c r="AG538" s="88" t="s">
        <v>643</v>
      </c>
    </row>
    <row r="539" spans="16:33">
      <c r="P539"/>
      <c r="AE539" s="88" t="s">
        <v>1311</v>
      </c>
      <c r="AF539" s="88" t="s">
        <v>645</v>
      </c>
      <c r="AG539" s="88" t="s">
        <v>643</v>
      </c>
    </row>
    <row r="540" spans="16:33">
      <c r="P540"/>
      <c r="AE540" s="88" t="s">
        <v>1315</v>
      </c>
      <c r="AF540" s="88" t="s">
        <v>645</v>
      </c>
      <c r="AG540" s="88" t="s">
        <v>643</v>
      </c>
    </row>
    <row r="541" spans="16:33">
      <c r="P541"/>
      <c r="AE541" s="88" t="s">
        <v>1320</v>
      </c>
      <c r="AF541" s="88" t="s">
        <v>645</v>
      </c>
      <c r="AG541" s="88" t="s">
        <v>643</v>
      </c>
    </row>
    <row r="542" spans="16:33">
      <c r="P542"/>
      <c r="AE542" s="88" t="s">
        <v>1324</v>
      </c>
      <c r="AF542" s="88" t="s">
        <v>645</v>
      </c>
      <c r="AG542" s="88" t="s">
        <v>643</v>
      </c>
    </row>
    <row r="543" spans="16:33">
      <c r="P543"/>
      <c r="AE543" s="88" t="s">
        <v>1328</v>
      </c>
      <c r="AF543" s="88" t="s">
        <v>645</v>
      </c>
      <c r="AG543" s="88" t="s">
        <v>643</v>
      </c>
    </row>
    <row r="544" spans="16:33">
      <c r="P544"/>
      <c r="AE544" s="88" t="s">
        <v>1332</v>
      </c>
      <c r="AF544" s="88" t="s">
        <v>645</v>
      </c>
      <c r="AG544" s="88" t="s">
        <v>643</v>
      </c>
    </row>
    <row r="545" spans="16:33">
      <c r="P545"/>
      <c r="AE545" s="88" t="s">
        <v>1336</v>
      </c>
      <c r="AF545" s="88" t="s">
        <v>645</v>
      </c>
      <c r="AG545" s="88" t="s">
        <v>643</v>
      </c>
    </row>
    <row r="546" spans="16:33">
      <c r="P546"/>
      <c r="AE546" s="88" t="s">
        <v>1340</v>
      </c>
      <c r="AF546" s="88" t="s">
        <v>645</v>
      </c>
      <c r="AG546" s="88" t="s">
        <v>643</v>
      </c>
    </row>
    <row r="547" spans="16:33">
      <c r="P547"/>
      <c r="AE547" s="88" t="s">
        <v>1344</v>
      </c>
      <c r="AF547" s="88" t="s">
        <v>645</v>
      </c>
      <c r="AG547" s="88" t="s">
        <v>643</v>
      </c>
    </row>
    <row r="548" spans="16:33">
      <c r="P548"/>
      <c r="AE548" s="88" t="s">
        <v>1348</v>
      </c>
      <c r="AF548" s="88" t="s">
        <v>645</v>
      </c>
      <c r="AG548" s="88" t="s">
        <v>643</v>
      </c>
    </row>
    <row r="549" spans="16:33">
      <c r="P549"/>
      <c r="AE549" s="88" t="s">
        <v>1442</v>
      </c>
      <c r="AF549" s="88" t="s">
        <v>645</v>
      </c>
      <c r="AG549" s="88" t="s">
        <v>643</v>
      </c>
    </row>
    <row r="550" spans="16:33">
      <c r="P550"/>
      <c r="AE550" s="88" t="s">
        <v>2258</v>
      </c>
      <c r="AF550" s="88" t="s">
        <v>642</v>
      </c>
      <c r="AG550" s="88" t="s">
        <v>643</v>
      </c>
    </row>
    <row r="551" spans="16:33">
      <c r="P551"/>
      <c r="AE551" s="88" t="s">
        <v>1452</v>
      </c>
      <c r="AF551" s="88" t="s">
        <v>645</v>
      </c>
      <c r="AG551" s="88" t="s">
        <v>643</v>
      </c>
    </row>
    <row r="552" spans="16:33">
      <c r="P552"/>
      <c r="AE552" s="88" t="s">
        <v>2259</v>
      </c>
      <c r="AF552" s="88" t="s">
        <v>642</v>
      </c>
      <c r="AG552" s="88" t="s">
        <v>643</v>
      </c>
    </row>
    <row r="553" spans="16:33">
      <c r="P553"/>
      <c r="AE553" s="88" t="s">
        <v>2260</v>
      </c>
      <c r="AF553" s="88" t="s">
        <v>642</v>
      </c>
      <c r="AG553" s="88" t="s">
        <v>643</v>
      </c>
    </row>
    <row r="554" spans="16:33">
      <c r="P554"/>
      <c r="AE554" s="88" t="s">
        <v>2261</v>
      </c>
      <c r="AF554" s="88" t="s">
        <v>642</v>
      </c>
      <c r="AG554" s="88" t="s">
        <v>643</v>
      </c>
    </row>
    <row r="555" spans="16:33">
      <c r="P555"/>
      <c r="AE555" s="88" t="s">
        <v>2262</v>
      </c>
      <c r="AF555" s="88" t="s">
        <v>642</v>
      </c>
      <c r="AG555" s="88" t="s">
        <v>643</v>
      </c>
    </row>
    <row r="556" spans="16:33">
      <c r="P556"/>
      <c r="AE556" s="88" t="s">
        <v>2263</v>
      </c>
      <c r="AF556" s="88" t="s">
        <v>642</v>
      </c>
      <c r="AG556" s="88" t="s">
        <v>643</v>
      </c>
    </row>
    <row r="557" spans="16:33">
      <c r="P557"/>
      <c r="AE557" s="88" t="s">
        <v>2264</v>
      </c>
      <c r="AF557" s="88" t="s">
        <v>642</v>
      </c>
      <c r="AG557" s="88" t="s">
        <v>643</v>
      </c>
    </row>
    <row r="558" spans="16:33">
      <c r="P558"/>
      <c r="AE558" s="88" t="s">
        <v>1618</v>
      </c>
      <c r="AF558" s="88" t="s">
        <v>642</v>
      </c>
      <c r="AG558" s="88" t="s">
        <v>643</v>
      </c>
    </row>
    <row r="559" spans="16:33">
      <c r="P559"/>
      <c r="AE559" s="88" t="s">
        <v>1621</v>
      </c>
      <c r="AF559" s="88" t="s">
        <v>645</v>
      </c>
      <c r="AG559" s="88" t="s">
        <v>643</v>
      </c>
    </row>
    <row r="560" spans="16:33">
      <c r="P560"/>
      <c r="AE560" s="88" t="s">
        <v>1624</v>
      </c>
      <c r="AF560" s="88" t="s">
        <v>645</v>
      </c>
      <c r="AG560" s="88" t="s">
        <v>643</v>
      </c>
    </row>
    <row r="561" spans="16:33">
      <c r="P561"/>
      <c r="AE561" s="88" t="s">
        <v>1627</v>
      </c>
      <c r="AF561" s="88" t="s">
        <v>645</v>
      </c>
      <c r="AG561" s="88" t="s">
        <v>643</v>
      </c>
    </row>
    <row r="562" spans="16:33">
      <c r="P562"/>
      <c r="AE562" s="88" t="s">
        <v>1630</v>
      </c>
      <c r="AF562" s="88" t="s">
        <v>645</v>
      </c>
      <c r="AG562" s="88" t="s">
        <v>643</v>
      </c>
    </row>
    <row r="563" spans="16:33">
      <c r="P563"/>
      <c r="AE563" s="88" t="s">
        <v>1633</v>
      </c>
      <c r="AF563" s="88" t="s">
        <v>645</v>
      </c>
      <c r="AG563" s="88" t="s">
        <v>643</v>
      </c>
    </row>
    <row r="564" spans="16:33">
      <c r="P564"/>
      <c r="AE564" s="88" t="s">
        <v>1636</v>
      </c>
      <c r="AF564" s="88" t="s">
        <v>645</v>
      </c>
      <c r="AG564" s="88" t="s">
        <v>643</v>
      </c>
    </row>
    <row r="565" spans="16:33">
      <c r="P565"/>
      <c r="AE565" s="88" t="s">
        <v>1639</v>
      </c>
      <c r="AF565" s="88" t="s">
        <v>645</v>
      </c>
      <c r="AG565" s="88" t="s">
        <v>643</v>
      </c>
    </row>
    <row r="566" spans="16:33">
      <c r="P566"/>
      <c r="AE566" s="88" t="s">
        <v>1642</v>
      </c>
      <c r="AF566" s="88" t="s">
        <v>645</v>
      </c>
      <c r="AG566" s="88" t="s">
        <v>643</v>
      </c>
    </row>
    <row r="567" spans="16:33">
      <c r="P567"/>
      <c r="AE567" s="88" t="s">
        <v>2265</v>
      </c>
      <c r="AF567" s="88" t="s">
        <v>642</v>
      </c>
      <c r="AG567" s="88" t="s">
        <v>643</v>
      </c>
    </row>
    <row r="568" spans="16:33">
      <c r="P568"/>
      <c r="AE568" s="88" t="s">
        <v>1648</v>
      </c>
      <c r="AF568" s="88" t="s">
        <v>2251</v>
      </c>
      <c r="AG568" s="88" t="s">
        <v>643</v>
      </c>
    </row>
    <row r="569" spans="16:33">
      <c r="P569"/>
      <c r="AE569" s="88" t="s">
        <v>1651</v>
      </c>
      <c r="AF569" s="88" t="s">
        <v>645</v>
      </c>
      <c r="AG569" s="88" t="s">
        <v>643</v>
      </c>
    </row>
    <row r="570" spans="16:33">
      <c r="P570"/>
      <c r="AE570" s="88" t="s">
        <v>1654</v>
      </c>
      <c r="AF570" s="88" t="s">
        <v>645</v>
      </c>
      <c r="AG570" s="88" t="s">
        <v>643</v>
      </c>
    </row>
    <row r="571" spans="16:33">
      <c r="P571"/>
      <c r="AE571" s="88" t="s">
        <v>1657</v>
      </c>
      <c r="AF571" s="88" t="s">
        <v>645</v>
      </c>
      <c r="AG571" s="88" t="s">
        <v>643</v>
      </c>
    </row>
    <row r="572" spans="16:33">
      <c r="P572"/>
      <c r="AE572" s="88" t="s">
        <v>1660</v>
      </c>
      <c r="AF572" s="88" t="s">
        <v>645</v>
      </c>
      <c r="AG572" s="88" t="s">
        <v>643</v>
      </c>
    </row>
    <row r="573" spans="16:33">
      <c r="P573"/>
      <c r="AE573" s="88" t="s">
        <v>1663</v>
      </c>
      <c r="AF573" s="88" t="s">
        <v>645</v>
      </c>
      <c r="AG573" s="88" t="s">
        <v>643</v>
      </c>
    </row>
    <row r="574" spans="16:33">
      <c r="P574"/>
      <c r="AE574" s="88" t="s">
        <v>1666</v>
      </c>
      <c r="AF574" s="88" t="s">
        <v>645</v>
      </c>
      <c r="AG574" s="88" t="s">
        <v>643</v>
      </c>
    </row>
    <row r="575" spans="16:33">
      <c r="P575"/>
      <c r="AE575" s="88" t="s">
        <v>1669</v>
      </c>
      <c r="AF575" s="88" t="s">
        <v>642</v>
      </c>
      <c r="AG575" s="88" t="s">
        <v>643</v>
      </c>
    </row>
    <row r="576" spans="16:33">
      <c r="P576"/>
      <c r="AE576" s="88" t="s">
        <v>1672</v>
      </c>
      <c r="AF576" s="88" t="s">
        <v>642</v>
      </c>
      <c r="AG576" s="88" t="s">
        <v>643</v>
      </c>
    </row>
    <row r="577" spans="16:33">
      <c r="P577"/>
      <c r="AE577" s="88" t="s">
        <v>1675</v>
      </c>
      <c r="AF577" s="88" t="s">
        <v>642</v>
      </c>
      <c r="AG577" s="88" t="s">
        <v>643</v>
      </c>
    </row>
    <row r="578" spans="16:33">
      <c r="P578"/>
      <c r="AE578" s="88" t="s">
        <v>1678</v>
      </c>
      <c r="AF578" s="88" t="s">
        <v>642</v>
      </c>
      <c r="AG578" s="88" t="s">
        <v>643</v>
      </c>
    </row>
    <row r="579" spans="16:33">
      <c r="P579"/>
      <c r="AE579" s="88" t="s">
        <v>1681</v>
      </c>
      <c r="AF579" s="88" t="s">
        <v>645</v>
      </c>
      <c r="AG579" s="88" t="s">
        <v>643</v>
      </c>
    </row>
    <row r="580" spans="16:33">
      <c r="P580"/>
      <c r="AE580" s="88" t="s">
        <v>1683</v>
      </c>
      <c r="AF580" s="88" t="s">
        <v>642</v>
      </c>
      <c r="AG580" s="88" t="s">
        <v>643</v>
      </c>
    </row>
    <row r="581" spans="16:33">
      <c r="P581"/>
      <c r="AE581" s="88" t="s">
        <v>1686</v>
      </c>
      <c r="AF581" s="88" t="s">
        <v>645</v>
      </c>
      <c r="AG581" s="88" t="s">
        <v>643</v>
      </c>
    </row>
    <row r="582" spans="16:33">
      <c r="P582"/>
      <c r="AE582" s="88" t="s">
        <v>1688</v>
      </c>
      <c r="AF582" s="88" t="s">
        <v>645</v>
      </c>
      <c r="AG582" s="88" t="s">
        <v>643</v>
      </c>
    </row>
    <row r="583" spans="16:33">
      <c r="P583"/>
      <c r="AE583" s="88" t="s">
        <v>1691</v>
      </c>
      <c r="AF583" s="88" t="s">
        <v>645</v>
      </c>
      <c r="AG583" s="88" t="s">
        <v>643</v>
      </c>
    </row>
    <row r="584" spans="16:33">
      <c r="P584"/>
      <c r="AE584" s="88" t="s">
        <v>1694</v>
      </c>
      <c r="AF584" s="88" t="s">
        <v>645</v>
      </c>
      <c r="AG584" s="88" t="s">
        <v>643</v>
      </c>
    </row>
    <row r="585" spans="16:33">
      <c r="P585"/>
      <c r="AE585" s="88" t="s">
        <v>1697</v>
      </c>
      <c r="AF585" s="88" t="s">
        <v>645</v>
      </c>
      <c r="AG585" s="88" t="s">
        <v>643</v>
      </c>
    </row>
    <row r="586" spans="16:33">
      <c r="P586"/>
      <c r="AE586" s="88" t="s">
        <v>1701</v>
      </c>
      <c r="AF586" s="88" t="s">
        <v>645</v>
      </c>
      <c r="AG586" s="88" t="s">
        <v>643</v>
      </c>
    </row>
    <row r="587" spans="16:33">
      <c r="P587"/>
      <c r="AE587" s="88" t="s">
        <v>1704</v>
      </c>
      <c r="AF587" s="88" t="s">
        <v>645</v>
      </c>
      <c r="AG587" s="88" t="s">
        <v>643</v>
      </c>
    </row>
    <row r="588" spans="16:33">
      <c r="P588"/>
      <c r="AE588" s="88" t="s">
        <v>1707</v>
      </c>
      <c r="AF588" s="88" t="s">
        <v>645</v>
      </c>
      <c r="AG588" s="88" t="s">
        <v>643</v>
      </c>
    </row>
    <row r="589" spans="16:33">
      <c r="P589"/>
      <c r="AE589" s="88" t="s">
        <v>1710</v>
      </c>
      <c r="AF589" s="88" t="s">
        <v>645</v>
      </c>
      <c r="AG589" s="88" t="s">
        <v>643</v>
      </c>
    </row>
    <row r="590" spans="16:33">
      <c r="P590"/>
      <c r="AE590" s="88" t="s">
        <v>1713</v>
      </c>
      <c r="AF590" s="88" t="s">
        <v>645</v>
      </c>
      <c r="AG590" s="88" t="s">
        <v>643</v>
      </c>
    </row>
    <row r="591" spans="16:33">
      <c r="P591"/>
      <c r="AE591" s="88" t="s">
        <v>1716</v>
      </c>
      <c r="AF591" s="88" t="s">
        <v>645</v>
      </c>
      <c r="AG591" s="88" t="s">
        <v>643</v>
      </c>
    </row>
    <row r="592" spans="16:33">
      <c r="P592"/>
      <c r="AE592" s="88" t="s">
        <v>1720</v>
      </c>
      <c r="AF592" s="88" t="s">
        <v>642</v>
      </c>
      <c r="AG592" s="88" t="s">
        <v>643</v>
      </c>
    </row>
    <row r="593" spans="16:33">
      <c r="P593"/>
      <c r="AE593" s="88" t="s">
        <v>1724</v>
      </c>
      <c r="AF593" s="88" t="s">
        <v>642</v>
      </c>
      <c r="AG593" s="88" t="s">
        <v>643</v>
      </c>
    </row>
    <row r="594" spans="16:33">
      <c r="P594"/>
      <c r="AE594" s="88" t="s">
        <v>1728</v>
      </c>
      <c r="AF594" s="88" t="s">
        <v>645</v>
      </c>
      <c r="AG594" s="88" t="s">
        <v>643</v>
      </c>
    </row>
    <row r="595" spans="16:33">
      <c r="P595"/>
      <c r="AE595" s="88" t="s">
        <v>1732</v>
      </c>
      <c r="AF595" s="88" t="s">
        <v>642</v>
      </c>
      <c r="AG595" s="88" t="s">
        <v>643</v>
      </c>
    </row>
    <row r="596" spans="16:33">
      <c r="P596"/>
      <c r="AE596" s="88" t="s">
        <v>1736</v>
      </c>
      <c r="AF596" s="88" t="s">
        <v>645</v>
      </c>
      <c r="AG596" s="88" t="s">
        <v>643</v>
      </c>
    </row>
    <row r="597" spans="16:33">
      <c r="P597"/>
      <c r="AE597" s="88" t="s">
        <v>1740</v>
      </c>
      <c r="AF597" s="88" t="s">
        <v>645</v>
      </c>
      <c r="AG597" s="88" t="s">
        <v>643</v>
      </c>
    </row>
    <row r="598" spans="16:33">
      <c r="P598"/>
      <c r="AE598" s="88" t="s">
        <v>1744</v>
      </c>
      <c r="AF598" s="88" t="s">
        <v>645</v>
      </c>
      <c r="AG598" s="88" t="s">
        <v>643</v>
      </c>
    </row>
    <row r="599" spans="16:33">
      <c r="P599"/>
      <c r="AE599" s="88" t="s">
        <v>1748</v>
      </c>
      <c r="AF599" s="88" t="s">
        <v>645</v>
      </c>
      <c r="AG599" s="88" t="s">
        <v>643</v>
      </c>
    </row>
    <row r="600" spans="16:33">
      <c r="P600"/>
      <c r="AE600" s="88" t="s">
        <v>1752</v>
      </c>
      <c r="AF600" s="88" t="s">
        <v>645</v>
      </c>
      <c r="AG600" s="88" t="s">
        <v>643</v>
      </c>
    </row>
    <row r="601" spans="16:33">
      <c r="P601"/>
      <c r="AE601" s="88" t="s">
        <v>1756</v>
      </c>
      <c r="AF601" s="88" t="s">
        <v>645</v>
      </c>
      <c r="AG601" s="88" t="s">
        <v>643</v>
      </c>
    </row>
    <row r="602" spans="16:33">
      <c r="P602"/>
      <c r="AE602" s="88" t="s">
        <v>1759</v>
      </c>
      <c r="AF602" s="88" t="s">
        <v>645</v>
      </c>
      <c r="AG602" s="88" t="s">
        <v>643</v>
      </c>
    </row>
    <row r="603" spans="16:33">
      <c r="P603"/>
      <c r="AE603" s="88" t="s">
        <v>1763</v>
      </c>
      <c r="AF603" s="88" t="s">
        <v>645</v>
      </c>
      <c r="AG603" s="88" t="s">
        <v>643</v>
      </c>
    </row>
    <row r="604" spans="16:33">
      <c r="P604"/>
      <c r="AE604" s="88" t="s">
        <v>1767</v>
      </c>
      <c r="AF604" s="88" t="s">
        <v>645</v>
      </c>
      <c r="AG604" s="88" t="s">
        <v>643</v>
      </c>
    </row>
    <row r="605" spans="16:33">
      <c r="P605"/>
      <c r="AE605" s="88" t="s">
        <v>1771</v>
      </c>
      <c r="AF605" s="88" t="s">
        <v>645</v>
      </c>
      <c r="AG605" s="88" t="s">
        <v>643</v>
      </c>
    </row>
    <row r="606" spans="16:33">
      <c r="P606"/>
      <c r="AE606" s="88" t="s">
        <v>1775</v>
      </c>
      <c r="AF606" s="88" t="s">
        <v>645</v>
      </c>
      <c r="AG606" s="88" t="s">
        <v>643</v>
      </c>
    </row>
    <row r="607" spans="16:33">
      <c r="P607"/>
      <c r="AE607" s="88" t="s">
        <v>1779</v>
      </c>
      <c r="AF607" s="88" t="s">
        <v>645</v>
      </c>
      <c r="AG607" s="88" t="s">
        <v>643</v>
      </c>
    </row>
    <row r="608" spans="16:33">
      <c r="P608"/>
      <c r="AE608" s="88" t="s">
        <v>1783</v>
      </c>
      <c r="AF608" s="88" t="s">
        <v>645</v>
      </c>
      <c r="AG608" s="88" t="s">
        <v>643</v>
      </c>
    </row>
    <row r="609" spans="16:33">
      <c r="P609"/>
      <c r="AE609" s="88" t="s">
        <v>1787</v>
      </c>
      <c r="AF609" s="88" t="s">
        <v>645</v>
      </c>
      <c r="AG609" s="88" t="s">
        <v>643</v>
      </c>
    </row>
    <row r="610" spans="16:33">
      <c r="P610"/>
      <c r="AE610" s="88" t="s">
        <v>1791</v>
      </c>
      <c r="AF610" s="88" t="s">
        <v>645</v>
      </c>
      <c r="AG610" s="88" t="s">
        <v>643</v>
      </c>
    </row>
    <row r="611" spans="16:33">
      <c r="P611"/>
      <c r="AE611" s="88" t="s">
        <v>1795</v>
      </c>
      <c r="AF611" s="88" t="s">
        <v>645</v>
      </c>
      <c r="AG611" s="88" t="s">
        <v>643</v>
      </c>
    </row>
    <row r="612" spans="16:33">
      <c r="P612"/>
      <c r="AE612" s="88" t="s">
        <v>1798</v>
      </c>
      <c r="AF612" s="88" t="s">
        <v>645</v>
      </c>
      <c r="AG612" s="88" t="s">
        <v>643</v>
      </c>
    </row>
    <row r="613" spans="16:33">
      <c r="P613"/>
      <c r="AE613" s="88" t="s">
        <v>1801</v>
      </c>
      <c r="AF613" s="88" t="s">
        <v>645</v>
      </c>
      <c r="AG613" s="88" t="s">
        <v>643</v>
      </c>
    </row>
    <row r="614" spans="16:33">
      <c r="P614"/>
      <c r="AE614" s="88" t="s">
        <v>1805</v>
      </c>
      <c r="AF614" s="88" t="s">
        <v>645</v>
      </c>
      <c r="AG614" s="88" t="s">
        <v>643</v>
      </c>
    </row>
    <row r="615" spans="16:33">
      <c r="P615"/>
      <c r="AE615" s="88" t="s">
        <v>1809</v>
      </c>
      <c r="AF615" s="88" t="s">
        <v>645</v>
      </c>
      <c r="AG615" s="88" t="s">
        <v>643</v>
      </c>
    </row>
    <row r="616" spans="16:33">
      <c r="P616"/>
      <c r="AE616" s="88" t="s">
        <v>1813</v>
      </c>
      <c r="AF616" s="88" t="s">
        <v>645</v>
      </c>
      <c r="AG616" s="88" t="s">
        <v>643</v>
      </c>
    </row>
    <row r="617" spans="16:33">
      <c r="P617"/>
      <c r="AE617" s="88" t="s">
        <v>1817</v>
      </c>
      <c r="AF617" s="88" t="s">
        <v>645</v>
      </c>
      <c r="AG617" s="88" t="s">
        <v>643</v>
      </c>
    </row>
    <row r="618" spans="16:33">
      <c r="P618"/>
      <c r="AE618" s="88" t="s">
        <v>2266</v>
      </c>
      <c r="AF618" s="88" t="s">
        <v>645</v>
      </c>
      <c r="AG618" s="88" t="s">
        <v>643</v>
      </c>
    </row>
    <row r="619" spans="16:33">
      <c r="P619"/>
      <c r="AE619" s="88" t="s">
        <v>1738</v>
      </c>
      <c r="AF619" s="88" t="s">
        <v>642</v>
      </c>
      <c r="AG619" s="88" t="s">
        <v>643</v>
      </c>
    </row>
    <row r="620" spans="16:33">
      <c r="P620"/>
      <c r="AE620" s="88" t="s">
        <v>2267</v>
      </c>
      <c r="AF620" s="88" t="s">
        <v>642</v>
      </c>
      <c r="AG620" s="88" t="s">
        <v>643</v>
      </c>
    </row>
    <row r="621" spans="16:33">
      <c r="P621"/>
      <c r="AE621" s="88" t="s">
        <v>2268</v>
      </c>
      <c r="AF621" s="88" t="s">
        <v>645</v>
      </c>
      <c r="AG621" s="88" t="s">
        <v>643</v>
      </c>
    </row>
    <row r="622" spans="16:33">
      <c r="P622"/>
      <c r="AE622" s="88" t="s">
        <v>2269</v>
      </c>
      <c r="AF622" s="88" t="s">
        <v>645</v>
      </c>
      <c r="AG622" s="88" t="s">
        <v>643</v>
      </c>
    </row>
    <row r="623" spans="16:33">
      <c r="P623"/>
      <c r="AE623" s="88" t="s">
        <v>2270</v>
      </c>
      <c r="AF623" s="88" t="s">
        <v>645</v>
      </c>
      <c r="AG623" s="88" t="s">
        <v>643</v>
      </c>
    </row>
    <row r="624" spans="16:33">
      <c r="P624"/>
      <c r="AE624" s="88" t="s">
        <v>2271</v>
      </c>
      <c r="AF624" s="88" t="s">
        <v>645</v>
      </c>
      <c r="AG624" s="88" t="s">
        <v>643</v>
      </c>
    </row>
    <row r="625" spans="16:33">
      <c r="P625"/>
      <c r="AE625" s="88" t="s">
        <v>2272</v>
      </c>
      <c r="AF625" s="88" t="s">
        <v>645</v>
      </c>
      <c r="AG625" s="88" t="s">
        <v>643</v>
      </c>
    </row>
    <row r="626" spans="16:33">
      <c r="P626"/>
      <c r="AE626" s="88" t="s">
        <v>659</v>
      </c>
      <c r="AF626" s="88" t="s">
        <v>645</v>
      </c>
      <c r="AG626" s="88" t="s">
        <v>643</v>
      </c>
    </row>
    <row r="627" spans="16:33">
      <c r="P627"/>
      <c r="AE627" s="88" t="s">
        <v>2273</v>
      </c>
      <c r="AF627" s="88" t="s">
        <v>645</v>
      </c>
      <c r="AG627" s="88" t="s">
        <v>643</v>
      </c>
    </row>
    <row r="628" spans="16:33">
      <c r="P628"/>
      <c r="AE628" s="88" t="s">
        <v>2274</v>
      </c>
      <c r="AF628" s="88" t="s">
        <v>645</v>
      </c>
      <c r="AG628" s="88" t="s">
        <v>643</v>
      </c>
    </row>
    <row r="629" spans="16:33">
      <c r="P629"/>
      <c r="AE629" s="88" t="s">
        <v>2275</v>
      </c>
      <c r="AF629" s="88" t="s">
        <v>685</v>
      </c>
      <c r="AG629" s="88" t="s">
        <v>643</v>
      </c>
    </row>
    <row r="630" spans="16:33">
      <c r="P630"/>
      <c r="AE630" s="88" t="s">
        <v>2276</v>
      </c>
      <c r="AF630" s="88" t="s">
        <v>642</v>
      </c>
      <c r="AG630" s="88" t="s">
        <v>643</v>
      </c>
    </row>
    <row r="631" spans="16:33">
      <c r="P631"/>
      <c r="AE631" s="88" t="s">
        <v>2277</v>
      </c>
      <c r="AF631" s="88" t="s">
        <v>645</v>
      </c>
      <c r="AG631" s="88" t="s">
        <v>643</v>
      </c>
    </row>
    <row r="632" spans="16:33">
      <c r="P632"/>
      <c r="AE632" s="88" t="s">
        <v>2278</v>
      </c>
      <c r="AF632" s="88" t="s">
        <v>645</v>
      </c>
      <c r="AG632" s="88" t="s">
        <v>643</v>
      </c>
    </row>
    <row r="633" spans="16:33">
      <c r="P633"/>
      <c r="AE633" s="88" t="s">
        <v>2279</v>
      </c>
      <c r="AF633" s="88" t="s">
        <v>645</v>
      </c>
      <c r="AG633" s="88" t="s">
        <v>643</v>
      </c>
    </row>
    <row r="634" spans="16:33">
      <c r="P634"/>
      <c r="AE634" s="88" t="s">
        <v>2280</v>
      </c>
      <c r="AF634" s="88" t="s">
        <v>645</v>
      </c>
      <c r="AG634" s="88" t="s">
        <v>643</v>
      </c>
    </row>
    <row r="635" spans="16:33">
      <c r="P635"/>
      <c r="AE635" s="88" t="s">
        <v>663</v>
      </c>
      <c r="AF635" s="88" t="s">
        <v>645</v>
      </c>
      <c r="AG635" s="88" t="s">
        <v>643</v>
      </c>
    </row>
    <row r="636" spans="16:33">
      <c r="P636"/>
      <c r="AE636" s="88" t="s">
        <v>724</v>
      </c>
      <c r="AF636" s="88" t="s">
        <v>642</v>
      </c>
      <c r="AG636" s="88" t="s">
        <v>643</v>
      </c>
    </row>
    <row r="637" spans="16:33">
      <c r="P637"/>
      <c r="AE637" s="88" t="s">
        <v>1352</v>
      </c>
      <c r="AF637" s="88" t="s">
        <v>645</v>
      </c>
      <c r="AG637" s="88" t="s">
        <v>643</v>
      </c>
    </row>
    <row r="638" spans="16:33">
      <c r="P638"/>
      <c r="AE638" s="88" t="s">
        <v>2281</v>
      </c>
      <c r="AF638" s="88" t="s">
        <v>645</v>
      </c>
      <c r="AG638" s="88" t="s">
        <v>643</v>
      </c>
    </row>
    <row r="639" spans="16:33">
      <c r="P639"/>
      <c r="AE639" s="88" t="s">
        <v>2282</v>
      </c>
      <c r="AF639" s="88" t="s">
        <v>645</v>
      </c>
      <c r="AG639" s="88" t="s">
        <v>643</v>
      </c>
    </row>
    <row r="640" spans="16:33">
      <c r="P640"/>
      <c r="AE640" s="88" t="s">
        <v>2283</v>
      </c>
      <c r="AF640" s="88" t="s">
        <v>645</v>
      </c>
      <c r="AG640" s="88" t="s">
        <v>643</v>
      </c>
    </row>
    <row r="641" spans="16:33">
      <c r="P641"/>
      <c r="AE641" s="88" t="s">
        <v>2284</v>
      </c>
      <c r="AF641" s="88" t="s">
        <v>645</v>
      </c>
      <c r="AG641" s="88" t="s">
        <v>643</v>
      </c>
    </row>
    <row r="642" spans="16:33">
      <c r="P642"/>
      <c r="AE642" s="88" t="s">
        <v>2285</v>
      </c>
      <c r="AF642" s="88" t="s">
        <v>645</v>
      </c>
      <c r="AG642" s="88" t="s">
        <v>643</v>
      </c>
    </row>
    <row r="643" spans="16:33">
      <c r="P643"/>
      <c r="AE643" s="88" t="s">
        <v>2286</v>
      </c>
      <c r="AF643" s="88" t="s">
        <v>645</v>
      </c>
      <c r="AG643" s="88" t="s">
        <v>643</v>
      </c>
    </row>
    <row r="644" spans="16:33">
      <c r="P644"/>
      <c r="AE644" s="88" t="s">
        <v>2287</v>
      </c>
      <c r="AF644" s="88" t="s">
        <v>645</v>
      </c>
      <c r="AG644" s="88" t="s">
        <v>643</v>
      </c>
    </row>
    <row r="645" spans="16:33">
      <c r="P645"/>
      <c r="AE645" s="88" t="s">
        <v>2288</v>
      </c>
      <c r="AF645" s="88" t="s">
        <v>645</v>
      </c>
      <c r="AG645" s="88" t="s">
        <v>643</v>
      </c>
    </row>
    <row r="646" spans="16:33">
      <c r="P646"/>
      <c r="AE646" s="88" t="s">
        <v>2289</v>
      </c>
      <c r="AF646" s="88" t="s">
        <v>645</v>
      </c>
      <c r="AG646" s="88" t="s">
        <v>643</v>
      </c>
    </row>
    <row r="647" spans="16:33">
      <c r="P647"/>
      <c r="AE647" s="88" t="s">
        <v>2290</v>
      </c>
      <c r="AF647" s="88" t="s">
        <v>645</v>
      </c>
      <c r="AG647" s="88" t="s">
        <v>643</v>
      </c>
    </row>
    <row r="648" spans="16:33">
      <c r="P648"/>
      <c r="AE648" s="88" t="s">
        <v>2291</v>
      </c>
      <c r="AF648" s="88" t="s">
        <v>645</v>
      </c>
      <c r="AG648" s="88" t="s">
        <v>643</v>
      </c>
    </row>
    <row r="649" spans="16:33">
      <c r="P649"/>
      <c r="AE649" s="88" t="s">
        <v>2292</v>
      </c>
      <c r="AF649" s="88" t="s">
        <v>645</v>
      </c>
      <c r="AG649" s="88" t="s">
        <v>643</v>
      </c>
    </row>
    <row r="650" spans="16:33">
      <c r="P650"/>
      <c r="AE650" s="88" t="s">
        <v>2293</v>
      </c>
      <c r="AF650" s="88" t="s">
        <v>645</v>
      </c>
      <c r="AG650" s="88" t="s">
        <v>643</v>
      </c>
    </row>
    <row r="651" spans="16:33">
      <c r="P651"/>
      <c r="AE651" s="88" t="s">
        <v>2294</v>
      </c>
      <c r="AF651" s="88" t="s">
        <v>645</v>
      </c>
      <c r="AG651" s="88" t="s">
        <v>643</v>
      </c>
    </row>
    <row r="652" spans="16:33">
      <c r="P652"/>
      <c r="AE652" s="88" t="s">
        <v>2295</v>
      </c>
      <c r="AF652" s="88" t="s">
        <v>645</v>
      </c>
      <c r="AG652" s="88" t="s">
        <v>643</v>
      </c>
    </row>
    <row r="653" spans="16:33">
      <c r="P653"/>
      <c r="AE653" s="88" t="s">
        <v>2296</v>
      </c>
      <c r="AF653" s="88" t="s">
        <v>645</v>
      </c>
      <c r="AG653" s="88" t="s">
        <v>643</v>
      </c>
    </row>
    <row r="654" spans="16:33">
      <c r="P654"/>
      <c r="AE654" s="88" t="s">
        <v>2297</v>
      </c>
      <c r="AF654" s="88" t="s">
        <v>645</v>
      </c>
      <c r="AG654" s="88" t="s">
        <v>643</v>
      </c>
    </row>
    <row r="655" spans="16:33">
      <c r="P655"/>
      <c r="AE655" s="88" t="s">
        <v>2298</v>
      </c>
      <c r="AF655" s="88" t="s">
        <v>645</v>
      </c>
      <c r="AG655" s="88" t="s">
        <v>643</v>
      </c>
    </row>
    <row r="656" spans="16:33">
      <c r="P656"/>
      <c r="AE656" s="88" t="s">
        <v>2299</v>
      </c>
      <c r="AF656" s="88" t="s">
        <v>645</v>
      </c>
      <c r="AG656" s="88" t="s">
        <v>643</v>
      </c>
    </row>
    <row r="657" spans="16:33">
      <c r="P657"/>
      <c r="AE657" s="88" t="s">
        <v>2300</v>
      </c>
      <c r="AF657" s="88" t="s">
        <v>645</v>
      </c>
      <c r="AG657" s="88" t="s">
        <v>643</v>
      </c>
    </row>
    <row r="658" spans="16:33">
      <c r="P658"/>
      <c r="AE658" s="88" t="s">
        <v>2301</v>
      </c>
      <c r="AF658" s="88" t="s">
        <v>645</v>
      </c>
      <c r="AG658" s="88" t="s">
        <v>643</v>
      </c>
    </row>
    <row r="659" spans="16:33">
      <c r="P659"/>
      <c r="AE659" s="88" t="s">
        <v>2302</v>
      </c>
      <c r="AF659" s="88" t="s">
        <v>645</v>
      </c>
      <c r="AG659" s="88" t="s">
        <v>643</v>
      </c>
    </row>
    <row r="660" spans="16:33">
      <c r="P660"/>
      <c r="AE660" s="88" t="s">
        <v>2303</v>
      </c>
      <c r="AF660" s="88" t="s">
        <v>645</v>
      </c>
      <c r="AG660" s="88" t="s">
        <v>643</v>
      </c>
    </row>
    <row r="661" spans="16:33">
      <c r="P661"/>
      <c r="AE661" s="88" t="s">
        <v>2304</v>
      </c>
      <c r="AF661" s="88" t="s">
        <v>645</v>
      </c>
      <c r="AG661" s="88" t="s">
        <v>643</v>
      </c>
    </row>
    <row r="662" spans="16:33">
      <c r="P662"/>
      <c r="AE662" s="88" t="s">
        <v>2305</v>
      </c>
      <c r="AF662" s="88" t="s">
        <v>645</v>
      </c>
      <c r="AG662" s="88" t="s">
        <v>643</v>
      </c>
    </row>
    <row r="663" spans="16:33">
      <c r="P663"/>
      <c r="AE663" s="88" t="s">
        <v>2306</v>
      </c>
      <c r="AF663" s="88" t="s">
        <v>645</v>
      </c>
      <c r="AG663" s="88" t="s">
        <v>643</v>
      </c>
    </row>
    <row r="664" spans="16:33">
      <c r="P664"/>
      <c r="AE664" s="88" t="s">
        <v>2307</v>
      </c>
      <c r="AF664" s="88" t="s">
        <v>645</v>
      </c>
      <c r="AG664" s="88" t="s">
        <v>643</v>
      </c>
    </row>
    <row r="665" spans="16:33">
      <c r="P665"/>
      <c r="AE665" s="88" t="s">
        <v>2308</v>
      </c>
      <c r="AF665" s="88" t="s">
        <v>645</v>
      </c>
      <c r="AG665" s="88" t="s">
        <v>643</v>
      </c>
    </row>
    <row r="666" spans="16:33">
      <c r="P666"/>
      <c r="AE666" s="88" t="s">
        <v>2309</v>
      </c>
      <c r="AF666" s="88" t="s">
        <v>645</v>
      </c>
      <c r="AG666" s="88" t="s">
        <v>643</v>
      </c>
    </row>
    <row r="667" spans="16:33">
      <c r="P667"/>
      <c r="AE667" s="88" t="s">
        <v>2310</v>
      </c>
      <c r="AF667" s="88" t="s">
        <v>645</v>
      </c>
      <c r="AG667" s="88" t="s">
        <v>643</v>
      </c>
    </row>
    <row r="668" spans="16:33">
      <c r="P668"/>
      <c r="AE668" s="88" t="s">
        <v>2311</v>
      </c>
      <c r="AF668" s="88" t="s">
        <v>645</v>
      </c>
      <c r="AG668" s="88" t="s">
        <v>643</v>
      </c>
    </row>
    <row r="669" spans="16:33">
      <c r="P669"/>
      <c r="AE669" s="88" t="s">
        <v>2312</v>
      </c>
      <c r="AF669" s="88" t="s">
        <v>645</v>
      </c>
      <c r="AG669" s="88" t="s">
        <v>643</v>
      </c>
    </row>
    <row r="670" spans="16:33">
      <c r="P670"/>
      <c r="AE670" s="88" t="s">
        <v>2313</v>
      </c>
      <c r="AF670" s="88" t="s">
        <v>645</v>
      </c>
      <c r="AG670" s="88" t="s">
        <v>643</v>
      </c>
    </row>
    <row r="671" spans="16:33">
      <c r="P671"/>
      <c r="AE671" s="88" t="s">
        <v>2314</v>
      </c>
      <c r="AF671" s="88" t="s">
        <v>645</v>
      </c>
      <c r="AG671" s="88" t="s">
        <v>643</v>
      </c>
    </row>
    <row r="672" spans="16:33">
      <c r="P672"/>
      <c r="AE672" s="88" t="s">
        <v>2315</v>
      </c>
      <c r="AF672" s="88" t="s">
        <v>645</v>
      </c>
      <c r="AG672" s="88" t="s">
        <v>643</v>
      </c>
    </row>
    <row r="673" spans="16:33">
      <c r="P673"/>
      <c r="AE673" s="88" t="s">
        <v>2316</v>
      </c>
      <c r="AF673" s="88" t="s">
        <v>645</v>
      </c>
      <c r="AG673" s="88" t="s">
        <v>643</v>
      </c>
    </row>
    <row r="674" spans="16:33">
      <c r="P674"/>
      <c r="AE674" s="88" t="s">
        <v>2317</v>
      </c>
      <c r="AF674" s="88" t="s">
        <v>645</v>
      </c>
      <c r="AG674" s="88" t="s">
        <v>643</v>
      </c>
    </row>
    <row r="675" spans="16:33">
      <c r="P675"/>
      <c r="AE675" s="88" t="s">
        <v>2318</v>
      </c>
      <c r="AF675" s="88" t="s">
        <v>645</v>
      </c>
      <c r="AG675" s="88" t="s">
        <v>643</v>
      </c>
    </row>
    <row r="676" spans="16:33">
      <c r="P676"/>
      <c r="AE676" s="88" t="s">
        <v>2319</v>
      </c>
      <c r="AF676" s="88" t="s">
        <v>645</v>
      </c>
      <c r="AG676" s="88" t="s">
        <v>643</v>
      </c>
    </row>
    <row r="677" spans="16:33">
      <c r="P677"/>
      <c r="AE677" s="88" t="s">
        <v>2320</v>
      </c>
      <c r="AF677" s="88" t="s">
        <v>645</v>
      </c>
      <c r="AG677" s="88" t="s">
        <v>643</v>
      </c>
    </row>
    <row r="678" spans="16:33">
      <c r="P678"/>
      <c r="AE678" s="88" t="s">
        <v>2321</v>
      </c>
      <c r="AF678" s="88" t="s">
        <v>645</v>
      </c>
      <c r="AG678" s="88" t="s">
        <v>643</v>
      </c>
    </row>
    <row r="679" spans="16:33">
      <c r="P679"/>
      <c r="AE679" s="88" t="s">
        <v>2322</v>
      </c>
      <c r="AF679" s="88" t="s">
        <v>645</v>
      </c>
      <c r="AG679" s="88" t="s">
        <v>643</v>
      </c>
    </row>
    <row r="680" spans="16:33">
      <c r="P680"/>
      <c r="AE680" s="88" t="s">
        <v>2323</v>
      </c>
      <c r="AF680" s="88" t="s">
        <v>645</v>
      </c>
      <c r="AG680" s="88" t="s">
        <v>643</v>
      </c>
    </row>
    <row r="681" spans="16:33">
      <c r="P681"/>
      <c r="AE681" s="88" t="s">
        <v>2324</v>
      </c>
      <c r="AF681" s="88" t="s">
        <v>645</v>
      </c>
      <c r="AG681" s="88" t="s">
        <v>643</v>
      </c>
    </row>
    <row r="682" spans="16:33">
      <c r="P682"/>
      <c r="AE682" s="88" t="s">
        <v>2325</v>
      </c>
      <c r="AF682" s="88" t="s">
        <v>645</v>
      </c>
      <c r="AG682" s="88" t="s">
        <v>643</v>
      </c>
    </row>
    <row r="683" spans="16:33">
      <c r="P683"/>
      <c r="AE683" s="88" t="s">
        <v>2326</v>
      </c>
      <c r="AF683" s="88" t="s">
        <v>645</v>
      </c>
      <c r="AG683" s="88" t="s">
        <v>643</v>
      </c>
    </row>
    <row r="684" spans="16:33">
      <c r="P684"/>
      <c r="AE684" s="88" t="s">
        <v>2327</v>
      </c>
      <c r="AF684" s="88" t="s">
        <v>645</v>
      </c>
      <c r="AG684" s="88" t="s">
        <v>643</v>
      </c>
    </row>
    <row r="685" spans="16:33">
      <c r="P685"/>
      <c r="AE685" s="88" t="s">
        <v>2328</v>
      </c>
      <c r="AF685" s="88" t="s">
        <v>645</v>
      </c>
      <c r="AG685" s="88" t="s">
        <v>643</v>
      </c>
    </row>
    <row r="686" spans="16:33">
      <c r="P686"/>
      <c r="AE686" s="88" t="s">
        <v>2329</v>
      </c>
      <c r="AF686" s="88" t="s">
        <v>645</v>
      </c>
      <c r="AG686" s="88" t="s">
        <v>643</v>
      </c>
    </row>
    <row r="687" spans="16:33">
      <c r="P687"/>
      <c r="AE687" s="88" t="s">
        <v>2330</v>
      </c>
      <c r="AF687" s="88" t="s">
        <v>645</v>
      </c>
      <c r="AG687" s="88" t="s">
        <v>643</v>
      </c>
    </row>
    <row r="688" spans="16:33">
      <c r="P688"/>
      <c r="AE688" s="88" t="s">
        <v>2331</v>
      </c>
      <c r="AF688" s="88" t="s">
        <v>645</v>
      </c>
      <c r="AG688" s="88" t="s">
        <v>643</v>
      </c>
    </row>
    <row r="689" spans="16:33">
      <c r="P689"/>
      <c r="AE689" s="88" t="s">
        <v>2332</v>
      </c>
      <c r="AF689" s="88" t="s">
        <v>645</v>
      </c>
      <c r="AG689" s="88" t="s">
        <v>643</v>
      </c>
    </row>
    <row r="690" spans="16:33">
      <c r="P690"/>
      <c r="AE690" s="88" t="s">
        <v>2333</v>
      </c>
      <c r="AF690" s="88" t="s">
        <v>645</v>
      </c>
      <c r="AG690" s="88" t="s">
        <v>643</v>
      </c>
    </row>
    <row r="691" spans="16:33">
      <c r="P691"/>
      <c r="AE691" s="88" t="s">
        <v>2334</v>
      </c>
      <c r="AF691" s="88" t="s">
        <v>645</v>
      </c>
      <c r="AG691" s="88" t="s">
        <v>643</v>
      </c>
    </row>
    <row r="692" spans="16:33">
      <c r="P692"/>
      <c r="AE692" s="88" t="s">
        <v>2335</v>
      </c>
      <c r="AF692" s="88" t="s">
        <v>645</v>
      </c>
      <c r="AG692" s="88" t="s">
        <v>643</v>
      </c>
    </row>
    <row r="693" spans="16:33">
      <c r="P693"/>
      <c r="AE693" s="88" t="s">
        <v>2336</v>
      </c>
      <c r="AF693" s="88" t="s">
        <v>645</v>
      </c>
      <c r="AG693" s="88" t="s">
        <v>643</v>
      </c>
    </row>
    <row r="694" spans="16:33">
      <c r="P694"/>
      <c r="AE694" s="88" t="s">
        <v>2337</v>
      </c>
      <c r="AF694" s="88" t="s">
        <v>645</v>
      </c>
      <c r="AG694" s="88" t="s">
        <v>643</v>
      </c>
    </row>
    <row r="695" spans="16:33">
      <c r="P695"/>
      <c r="AE695" s="88" t="s">
        <v>2338</v>
      </c>
      <c r="AF695" s="88" t="s">
        <v>645</v>
      </c>
      <c r="AG695" s="88" t="s">
        <v>643</v>
      </c>
    </row>
    <row r="696" spans="16:33">
      <c r="P696"/>
      <c r="AE696" s="88" t="s">
        <v>2339</v>
      </c>
      <c r="AF696" s="88" t="s">
        <v>645</v>
      </c>
      <c r="AG696" s="88" t="s">
        <v>643</v>
      </c>
    </row>
    <row r="697" spans="16:33">
      <c r="P697"/>
      <c r="AE697" s="88" t="s">
        <v>2340</v>
      </c>
      <c r="AF697" s="88" t="s">
        <v>645</v>
      </c>
      <c r="AG697" s="88" t="s">
        <v>643</v>
      </c>
    </row>
    <row r="698" spans="16:33">
      <c r="P698"/>
      <c r="AE698" s="88" t="s">
        <v>2341</v>
      </c>
      <c r="AF698" s="88" t="s">
        <v>645</v>
      </c>
      <c r="AG698" s="88" t="s">
        <v>643</v>
      </c>
    </row>
    <row r="699" spans="16:33">
      <c r="P699"/>
      <c r="AE699" s="88" t="s">
        <v>2342</v>
      </c>
      <c r="AF699" s="88" t="s">
        <v>645</v>
      </c>
      <c r="AG699" s="88" t="s">
        <v>643</v>
      </c>
    </row>
    <row r="700" spans="16:33">
      <c r="P700"/>
      <c r="AE700" s="88" t="s">
        <v>2343</v>
      </c>
      <c r="AF700" s="88" t="s">
        <v>645</v>
      </c>
      <c r="AG700" s="88" t="s">
        <v>643</v>
      </c>
    </row>
    <row r="701" spans="16:33">
      <c r="P701"/>
      <c r="AE701" s="88" t="s">
        <v>2344</v>
      </c>
      <c r="AF701" s="88" t="s">
        <v>645</v>
      </c>
      <c r="AG701" s="88" t="s">
        <v>643</v>
      </c>
    </row>
    <row r="702" spans="16:33">
      <c r="P702"/>
      <c r="AE702" s="88" t="s">
        <v>2345</v>
      </c>
      <c r="AF702" s="88" t="s">
        <v>645</v>
      </c>
      <c r="AG702" s="88" t="s">
        <v>643</v>
      </c>
    </row>
    <row r="703" spans="16:33">
      <c r="P703"/>
      <c r="AE703" s="88" t="s">
        <v>2346</v>
      </c>
      <c r="AF703" s="88" t="s">
        <v>645</v>
      </c>
      <c r="AG703" s="88" t="s">
        <v>643</v>
      </c>
    </row>
    <row r="704" spans="16:33">
      <c r="P704"/>
      <c r="AE704" s="88" t="s">
        <v>2347</v>
      </c>
      <c r="AF704" s="88" t="s">
        <v>645</v>
      </c>
      <c r="AG704" s="88" t="s">
        <v>643</v>
      </c>
    </row>
    <row r="705" spans="16:33">
      <c r="P705"/>
      <c r="AE705" s="88" t="s">
        <v>2348</v>
      </c>
      <c r="AF705" s="88" t="s">
        <v>645</v>
      </c>
      <c r="AG705" s="88" t="s">
        <v>643</v>
      </c>
    </row>
    <row r="706" spans="16:33">
      <c r="P706"/>
      <c r="AE706" s="88" t="s">
        <v>2349</v>
      </c>
      <c r="AF706" s="88" t="s">
        <v>645</v>
      </c>
      <c r="AG706" s="88" t="s">
        <v>643</v>
      </c>
    </row>
    <row r="707" spans="16:33">
      <c r="P707"/>
      <c r="AE707" s="88" t="s">
        <v>2350</v>
      </c>
      <c r="AF707" s="88" t="s">
        <v>645</v>
      </c>
      <c r="AG707" s="88" t="s">
        <v>643</v>
      </c>
    </row>
    <row r="708" spans="16:33">
      <c r="P708"/>
      <c r="AE708" s="88" t="s">
        <v>2351</v>
      </c>
      <c r="AF708" s="88" t="s">
        <v>645</v>
      </c>
      <c r="AG708" s="88" t="s">
        <v>643</v>
      </c>
    </row>
    <row r="709" spans="16:33">
      <c r="P709"/>
      <c r="AE709" s="88" t="s">
        <v>2352</v>
      </c>
      <c r="AF709" s="88" t="s">
        <v>645</v>
      </c>
      <c r="AG709" s="88" t="s">
        <v>643</v>
      </c>
    </row>
    <row r="710" spans="16:33">
      <c r="P710"/>
      <c r="AE710" s="88" t="s">
        <v>2353</v>
      </c>
      <c r="AF710" s="88" t="s">
        <v>645</v>
      </c>
      <c r="AG710" s="88" t="s">
        <v>643</v>
      </c>
    </row>
    <row r="711" spans="16:33">
      <c r="P711"/>
      <c r="AE711" s="88" t="s">
        <v>2354</v>
      </c>
      <c r="AF711" s="88" t="s">
        <v>645</v>
      </c>
      <c r="AG711" s="88" t="s">
        <v>643</v>
      </c>
    </row>
    <row r="712" spans="16:33">
      <c r="P712"/>
      <c r="AE712" s="88" t="s">
        <v>2355</v>
      </c>
      <c r="AF712" s="88" t="s">
        <v>645</v>
      </c>
      <c r="AG712" s="88" t="s">
        <v>643</v>
      </c>
    </row>
    <row r="713" spans="16:33">
      <c r="P713"/>
      <c r="AE713" s="88" t="s">
        <v>2356</v>
      </c>
      <c r="AF713" s="88" t="s">
        <v>645</v>
      </c>
      <c r="AG713" s="88" t="s">
        <v>643</v>
      </c>
    </row>
    <row r="714" spans="16:33">
      <c r="P714"/>
      <c r="AE714" s="88" t="s">
        <v>2357</v>
      </c>
      <c r="AF714" s="88" t="s">
        <v>645</v>
      </c>
      <c r="AG714" s="88" t="s">
        <v>643</v>
      </c>
    </row>
    <row r="715" spans="16:33">
      <c r="P715"/>
      <c r="AE715" s="88" t="s">
        <v>2358</v>
      </c>
      <c r="AF715" s="88" t="s">
        <v>645</v>
      </c>
      <c r="AG715" s="88" t="s">
        <v>643</v>
      </c>
    </row>
    <row r="716" spans="16:33">
      <c r="P716"/>
      <c r="AE716" s="88" t="s">
        <v>2359</v>
      </c>
      <c r="AF716" s="88" t="s">
        <v>645</v>
      </c>
      <c r="AG716" s="88" t="s">
        <v>643</v>
      </c>
    </row>
    <row r="717" spans="16:33">
      <c r="P717"/>
      <c r="AE717" s="88" t="s">
        <v>2360</v>
      </c>
      <c r="AF717" s="88" t="s">
        <v>645</v>
      </c>
      <c r="AG717" s="88" t="s">
        <v>643</v>
      </c>
    </row>
    <row r="718" spans="16:33">
      <c r="P718"/>
      <c r="AE718" s="88" t="s">
        <v>2361</v>
      </c>
      <c r="AF718" s="88" t="s">
        <v>645</v>
      </c>
      <c r="AG718" s="88" t="s">
        <v>643</v>
      </c>
    </row>
    <row r="719" spans="16:33">
      <c r="P719"/>
      <c r="AE719" s="88" t="s">
        <v>2362</v>
      </c>
      <c r="AF719" s="88" t="s">
        <v>645</v>
      </c>
      <c r="AG719" s="88" t="s">
        <v>643</v>
      </c>
    </row>
    <row r="720" spans="16:33">
      <c r="P720"/>
      <c r="AE720" s="88" t="s">
        <v>2363</v>
      </c>
      <c r="AF720" s="88" t="s">
        <v>645</v>
      </c>
      <c r="AG720" s="88" t="s">
        <v>643</v>
      </c>
    </row>
    <row r="721" spans="16:33">
      <c r="P721"/>
      <c r="AE721" s="88" t="s">
        <v>2364</v>
      </c>
      <c r="AF721" s="88" t="s">
        <v>645</v>
      </c>
      <c r="AG721" s="88" t="s">
        <v>643</v>
      </c>
    </row>
    <row r="722" spans="16:33">
      <c r="P722"/>
      <c r="AE722" s="88" t="s">
        <v>2365</v>
      </c>
      <c r="AF722" s="88" t="s">
        <v>645</v>
      </c>
      <c r="AG722" s="88" t="s">
        <v>643</v>
      </c>
    </row>
    <row r="723" spans="16:33">
      <c r="P723"/>
      <c r="AE723" s="88" t="s">
        <v>2366</v>
      </c>
      <c r="AF723" s="88" t="s">
        <v>645</v>
      </c>
      <c r="AG723" s="88" t="s">
        <v>643</v>
      </c>
    </row>
    <row r="724" spans="16:33">
      <c r="P724"/>
      <c r="AE724" s="88" t="s">
        <v>2367</v>
      </c>
      <c r="AF724" s="88" t="s">
        <v>645</v>
      </c>
      <c r="AG724" s="88" t="s">
        <v>643</v>
      </c>
    </row>
    <row r="725" spans="16:33">
      <c r="P725"/>
      <c r="AE725" s="88" t="s">
        <v>2368</v>
      </c>
      <c r="AF725" s="88" t="s">
        <v>645</v>
      </c>
      <c r="AG725" s="88" t="s">
        <v>643</v>
      </c>
    </row>
    <row r="726" spans="16:33">
      <c r="P726"/>
      <c r="AE726" s="88" t="s">
        <v>2369</v>
      </c>
      <c r="AF726" s="88" t="s">
        <v>645</v>
      </c>
      <c r="AG726" s="88" t="s">
        <v>643</v>
      </c>
    </row>
    <row r="727" spans="16:33">
      <c r="P727"/>
      <c r="AE727" s="88" t="s">
        <v>2370</v>
      </c>
      <c r="AF727" s="88" t="s">
        <v>645</v>
      </c>
      <c r="AG727" s="88" t="s">
        <v>643</v>
      </c>
    </row>
    <row r="728" spans="16:33">
      <c r="P728"/>
      <c r="AE728" s="88" t="s">
        <v>2371</v>
      </c>
      <c r="AF728" s="88" t="s">
        <v>645</v>
      </c>
      <c r="AG728" s="88" t="s">
        <v>643</v>
      </c>
    </row>
    <row r="729" spans="16:33">
      <c r="P729"/>
      <c r="AE729" s="88" t="s">
        <v>2372</v>
      </c>
      <c r="AF729" s="88" t="s">
        <v>645</v>
      </c>
      <c r="AG729" s="88" t="s">
        <v>643</v>
      </c>
    </row>
    <row r="730" spans="16:33">
      <c r="P730"/>
      <c r="AE730" s="88" t="s">
        <v>2373</v>
      </c>
      <c r="AF730" s="88" t="s">
        <v>645</v>
      </c>
      <c r="AG730" s="88" t="s">
        <v>643</v>
      </c>
    </row>
    <row r="731" spans="16:33">
      <c r="AE731" s="88" t="s">
        <v>2374</v>
      </c>
      <c r="AF731" s="88" t="s">
        <v>645</v>
      </c>
      <c r="AG731" s="88" t="s">
        <v>643</v>
      </c>
    </row>
    <row r="732" spans="16:33">
      <c r="AE732" s="88" t="s">
        <v>2375</v>
      </c>
      <c r="AF732" s="88" t="s">
        <v>645</v>
      </c>
      <c r="AG732" s="88" t="s">
        <v>643</v>
      </c>
    </row>
    <row r="733" spans="16:33">
      <c r="AE733" s="88" t="s">
        <v>2376</v>
      </c>
      <c r="AF733" s="88" t="s">
        <v>645</v>
      </c>
      <c r="AG733" s="88" t="s">
        <v>643</v>
      </c>
    </row>
    <row r="734" spans="16:33">
      <c r="AE734" s="88" t="s">
        <v>2377</v>
      </c>
      <c r="AF734" s="88" t="s">
        <v>645</v>
      </c>
      <c r="AG734" s="88" t="s">
        <v>643</v>
      </c>
    </row>
    <row r="735" spans="16:33">
      <c r="AE735" s="88" t="s">
        <v>2378</v>
      </c>
      <c r="AF735" s="88" t="s">
        <v>645</v>
      </c>
      <c r="AG735" s="88" t="s">
        <v>643</v>
      </c>
    </row>
    <row r="736" spans="16:33">
      <c r="AE736" s="88" t="s">
        <v>2379</v>
      </c>
      <c r="AF736" s="88" t="s">
        <v>645</v>
      </c>
      <c r="AG736" s="88" t="s">
        <v>643</v>
      </c>
    </row>
    <row r="737" spans="31:33">
      <c r="AE737" s="88" t="s">
        <v>2380</v>
      </c>
      <c r="AF737" s="88" t="s">
        <v>645</v>
      </c>
      <c r="AG737" s="88" t="s">
        <v>643</v>
      </c>
    </row>
    <row r="738" spans="31:33">
      <c r="AE738" s="88" t="s">
        <v>2381</v>
      </c>
      <c r="AF738" s="88" t="s">
        <v>645</v>
      </c>
      <c r="AG738" s="88" t="s">
        <v>643</v>
      </c>
    </row>
    <row r="739" spans="31:33">
      <c r="AE739" s="88" t="s">
        <v>2382</v>
      </c>
      <c r="AF739" s="88" t="s">
        <v>645</v>
      </c>
      <c r="AG739" s="88" t="s">
        <v>643</v>
      </c>
    </row>
    <row r="740" spans="31:33">
      <c r="AE740" s="88" t="s">
        <v>2383</v>
      </c>
      <c r="AF740" s="88" t="s">
        <v>645</v>
      </c>
      <c r="AG740" s="88" t="s">
        <v>643</v>
      </c>
    </row>
    <row r="741" spans="31:33">
      <c r="AE741" s="88" t="s">
        <v>2384</v>
      </c>
      <c r="AF741" s="88" t="s">
        <v>645</v>
      </c>
      <c r="AG741" s="88" t="s">
        <v>643</v>
      </c>
    </row>
    <row r="742" spans="31:33">
      <c r="AE742" s="88" t="s">
        <v>2385</v>
      </c>
      <c r="AF742" s="88" t="s">
        <v>645</v>
      </c>
      <c r="AG742" s="88" t="s">
        <v>643</v>
      </c>
    </row>
    <row r="743" spans="31:33">
      <c r="AE743" s="88" t="s">
        <v>2386</v>
      </c>
      <c r="AF743" s="88" t="s">
        <v>645</v>
      </c>
      <c r="AG743" s="88" t="s">
        <v>643</v>
      </c>
    </row>
    <row r="744" spans="31:33">
      <c r="AE744" s="88" t="s">
        <v>2387</v>
      </c>
      <c r="AF744" s="88" t="s">
        <v>645</v>
      </c>
      <c r="AG744" s="88" t="s">
        <v>643</v>
      </c>
    </row>
    <row r="745" spans="31:33">
      <c r="AE745" s="88" t="s">
        <v>2388</v>
      </c>
      <c r="AF745" s="88" t="s">
        <v>645</v>
      </c>
      <c r="AG745" s="88" t="s">
        <v>643</v>
      </c>
    </row>
    <row r="746" spans="31:33">
      <c r="AE746" s="88" t="s">
        <v>2389</v>
      </c>
      <c r="AF746" s="88" t="s">
        <v>645</v>
      </c>
      <c r="AG746" s="88" t="s">
        <v>643</v>
      </c>
    </row>
    <row r="747" spans="31:33">
      <c r="AE747" s="88" t="s">
        <v>2390</v>
      </c>
      <c r="AF747" s="88" t="s">
        <v>645</v>
      </c>
      <c r="AG747" s="88" t="s">
        <v>643</v>
      </c>
    </row>
    <row r="748" spans="31:33">
      <c r="AE748" s="88" t="s">
        <v>2391</v>
      </c>
      <c r="AF748" s="88" t="s">
        <v>645</v>
      </c>
      <c r="AG748" s="88" t="s">
        <v>643</v>
      </c>
    </row>
    <row r="749" spans="31:33">
      <c r="AE749" s="88" t="s">
        <v>2392</v>
      </c>
      <c r="AF749" s="88" t="s">
        <v>645</v>
      </c>
      <c r="AG749" s="88" t="s">
        <v>643</v>
      </c>
    </row>
    <row r="750" spans="31:33">
      <c r="AE750" s="88" t="s">
        <v>2393</v>
      </c>
      <c r="AF750" s="88" t="s">
        <v>645</v>
      </c>
      <c r="AG750" s="88" t="s">
        <v>643</v>
      </c>
    </row>
    <row r="751" spans="31:33">
      <c r="AE751" s="88" t="s">
        <v>2394</v>
      </c>
      <c r="AF751" s="88" t="s">
        <v>645</v>
      </c>
      <c r="AG751" s="88" t="s">
        <v>643</v>
      </c>
    </row>
    <row r="752" spans="31:33">
      <c r="AE752" s="88" t="s">
        <v>2395</v>
      </c>
      <c r="AF752" s="88" t="s">
        <v>645</v>
      </c>
      <c r="AG752" s="88" t="s">
        <v>643</v>
      </c>
    </row>
    <row r="753" spans="31:33">
      <c r="AE753" s="88" t="s">
        <v>2396</v>
      </c>
      <c r="AF753" s="88" t="s">
        <v>645</v>
      </c>
      <c r="AG753" s="88" t="s">
        <v>643</v>
      </c>
    </row>
    <row r="754" spans="31:33">
      <c r="AE754" s="88" t="s">
        <v>2397</v>
      </c>
      <c r="AF754" s="88" t="s">
        <v>645</v>
      </c>
      <c r="AG754" s="88" t="s">
        <v>643</v>
      </c>
    </row>
    <row r="755" spans="31:33">
      <c r="AE755" s="88" t="s">
        <v>2398</v>
      </c>
      <c r="AF755" s="88" t="s">
        <v>645</v>
      </c>
      <c r="AG755" s="88" t="s">
        <v>643</v>
      </c>
    </row>
    <row r="756" spans="31:33">
      <c r="AE756" s="88" t="s">
        <v>2399</v>
      </c>
      <c r="AF756" s="88" t="s">
        <v>645</v>
      </c>
      <c r="AG756" s="88" t="s">
        <v>643</v>
      </c>
    </row>
    <row r="757" spans="31:33">
      <c r="AE757" s="88" t="s">
        <v>2400</v>
      </c>
      <c r="AF757" s="88" t="s">
        <v>645</v>
      </c>
      <c r="AG757" s="88" t="s">
        <v>643</v>
      </c>
    </row>
    <row r="758" spans="31:33">
      <c r="AE758" s="88" t="s">
        <v>2401</v>
      </c>
      <c r="AF758" s="88" t="s">
        <v>645</v>
      </c>
      <c r="AG758" s="88" t="s">
        <v>643</v>
      </c>
    </row>
    <row r="759" spans="31:33">
      <c r="AE759" s="88" t="s">
        <v>2402</v>
      </c>
      <c r="AF759" s="88" t="s">
        <v>645</v>
      </c>
      <c r="AG759" s="88" t="s">
        <v>643</v>
      </c>
    </row>
    <row r="760" spans="31:33">
      <c r="AE760" s="88" t="s">
        <v>2403</v>
      </c>
      <c r="AF760" s="88" t="s">
        <v>645</v>
      </c>
      <c r="AG760" s="88" t="s">
        <v>643</v>
      </c>
    </row>
    <row r="761" spans="31:33">
      <c r="AE761" s="88" t="s">
        <v>2404</v>
      </c>
      <c r="AF761" s="88" t="s">
        <v>645</v>
      </c>
      <c r="AG761" s="88" t="s">
        <v>643</v>
      </c>
    </row>
    <row r="762" spans="31:33">
      <c r="AE762" s="88" t="s">
        <v>2405</v>
      </c>
      <c r="AF762" s="88" t="s">
        <v>645</v>
      </c>
      <c r="AG762" s="88" t="s">
        <v>643</v>
      </c>
    </row>
    <row r="763" spans="31:33">
      <c r="AE763" s="88" t="s">
        <v>2406</v>
      </c>
      <c r="AF763" s="88" t="s">
        <v>645</v>
      </c>
      <c r="AG763" s="88" t="s">
        <v>643</v>
      </c>
    </row>
    <row r="764" spans="31:33">
      <c r="AE764" s="88" t="s">
        <v>2407</v>
      </c>
      <c r="AF764" s="88" t="s">
        <v>645</v>
      </c>
      <c r="AG764" s="88" t="s">
        <v>643</v>
      </c>
    </row>
    <row r="765" spans="31:33">
      <c r="AE765" s="88" t="s">
        <v>2408</v>
      </c>
      <c r="AF765" s="88" t="s">
        <v>645</v>
      </c>
      <c r="AG765" s="88" t="s">
        <v>643</v>
      </c>
    </row>
    <row r="766" spans="31:33">
      <c r="AE766" s="88" t="s">
        <v>2409</v>
      </c>
      <c r="AF766" s="88" t="s">
        <v>645</v>
      </c>
      <c r="AG766" s="88" t="s">
        <v>643</v>
      </c>
    </row>
    <row r="767" spans="31:33">
      <c r="AE767" s="88" t="s">
        <v>2410</v>
      </c>
      <c r="AF767" s="88" t="s">
        <v>645</v>
      </c>
      <c r="AG767" s="88" t="s">
        <v>643</v>
      </c>
    </row>
    <row r="768" spans="31:33">
      <c r="AE768" s="88" t="s">
        <v>2411</v>
      </c>
      <c r="AF768" s="88" t="s">
        <v>645</v>
      </c>
      <c r="AG768" s="88" t="s">
        <v>643</v>
      </c>
    </row>
    <row r="769" spans="31:33">
      <c r="AE769" s="88" t="s">
        <v>2412</v>
      </c>
      <c r="AF769" s="88" t="s">
        <v>645</v>
      </c>
      <c r="AG769" s="88" t="s">
        <v>643</v>
      </c>
    </row>
    <row r="770" spans="31:33">
      <c r="AE770" s="88" t="s">
        <v>2413</v>
      </c>
      <c r="AF770" s="88" t="s">
        <v>645</v>
      </c>
      <c r="AG770" s="88" t="s">
        <v>643</v>
      </c>
    </row>
    <row r="771" spans="31:33">
      <c r="AE771" s="88" t="s">
        <v>2414</v>
      </c>
      <c r="AF771" s="88" t="s">
        <v>645</v>
      </c>
      <c r="AG771" s="88" t="s">
        <v>643</v>
      </c>
    </row>
    <row r="772" spans="31:33">
      <c r="AE772" s="88" t="s">
        <v>2415</v>
      </c>
      <c r="AF772" s="88" t="s">
        <v>645</v>
      </c>
      <c r="AG772" s="88" t="s">
        <v>643</v>
      </c>
    </row>
    <row r="773" spans="31:33">
      <c r="AE773" s="88" t="s">
        <v>2416</v>
      </c>
      <c r="AF773" s="88" t="s">
        <v>645</v>
      </c>
      <c r="AG773" s="88" t="s">
        <v>643</v>
      </c>
    </row>
    <row r="774" spans="31:33">
      <c r="AE774" s="88" t="s">
        <v>2417</v>
      </c>
      <c r="AF774" s="88" t="s">
        <v>645</v>
      </c>
      <c r="AG774" s="88" t="s">
        <v>643</v>
      </c>
    </row>
    <row r="775" spans="31:33">
      <c r="AE775" s="88" t="s">
        <v>2418</v>
      </c>
      <c r="AF775" s="88" t="s">
        <v>645</v>
      </c>
      <c r="AG775" s="88" t="s">
        <v>643</v>
      </c>
    </row>
    <row r="776" spans="31:33">
      <c r="AE776" s="88" t="s">
        <v>2419</v>
      </c>
      <c r="AF776" s="88" t="s">
        <v>645</v>
      </c>
      <c r="AG776" s="88" t="s">
        <v>643</v>
      </c>
    </row>
    <row r="777" spans="31:33">
      <c r="AE777" s="88" t="s">
        <v>2420</v>
      </c>
      <c r="AF777" s="88" t="s">
        <v>645</v>
      </c>
      <c r="AG777" s="88" t="s">
        <v>643</v>
      </c>
    </row>
    <row r="778" spans="31:33">
      <c r="AE778" s="88" t="s">
        <v>2421</v>
      </c>
      <c r="AF778" s="88" t="s">
        <v>645</v>
      </c>
      <c r="AG778" s="88" t="s">
        <v>643</v>
      </c>
    </row>
    <row r="779" spans="31:33">
      <c r="AE779" s="88" t="s">
        <v>2422</v>
      </c>
      <c r="AF779" s="88" t="s">
        <v>645</v>
      </c>
      <c r="AG779" s="88" t="s">
        <v>643</v>
      </c>
    </row>
    <row r="780" spans="31:33">
      <c r="AE780" s="88" t="s">
        <v>2423</v>
      </c>
      <c r="AF780" s="88" t="s">
        <v>645</v>
      </c>
      <c r="AG780" s="88" t="s">
        <v>643</v>
      </c>
    </row>
    <row r="781" spans="31:33">
      <c r="AE781" s="88" t="s">
        <v>2424</v>
      </c>
      <c r="AF781" s="88" t="s">
        <v>645</v>
      </c>
      <c r="AG781" s="88" t="s">
        <v>643</v>
      </c>
    </row>
    <row r="782" spans="31:33">
      <c r="AE782" s="88" t="s">
        <v>2425</v>
      </c>
      <c r="AF782" s="88" t="s">
        <v>645</v>
      </c>
      <c r="AG782" s="88" t="s">
        <v>643</v>
      </c>
    </row>
    <row r="783" spans="31:33">
      <c r="AE783" s="88" t="s">
        <v>2426</v>
      </c>
      <c r="AF783" s="88" t="s">
        <v>645</v>
      </c>
      <c r="AG783" s="88" t="s">
        <v>643</v>
      </c>
    </row>
    <row r="784" spans="31:33">
      <c r="AE784" s="88" t="s">
        <v>2427</v>
      </c>
      <c r="AF784" s="88" t="s">
        <v>645</v>
      </c>
      <c r="AG784" s="88" t="s">
        <v>643</v>
      </c>
    </row>
    <row r="785" spans="31:33">
      <c r="AE785" s="88" t="s">
        <v>2428</v>
      </c>
      <c r="AF785" s="88" t="s">
        <v>645</v>
      </c>
      <c r="AG785" s="88" t="s">
        <v>643</v>
      </c>
    </row>
    <row r="786" spans="31:33">
      <c r="AE786" s="88" t="s">
        <v>2429</v>
      </c>
      <c r="AF786" s="88" t="s">
        <v>645</v>
      </c>
      <c r="AG786" s="88" t="s">
        <v>643</v>
      </c>
    </row>
    <row r="787" spans="31:33">
      <c r="AE787" s="88" t="s">
        <v>2430</v>
      </c>
      <c r="AF787" s="88" t="s">
        <v>645</v>
      </c>
      <c r="AG787" s="88" t="s">
        <v>643</v>
      </c>
    </row>
    <row r="788" spans="31:33">
      <c r="AE788" s="88" t="s">
        <v>2431</v>
      </c>
      <c r="AF788" s="88" t="s">
        <v>645</v>
      </c>
      <c r="AG788" s="88" t="s">
        <v>643</v>
      </c>
    </row>
    <row r="789" spans="31:33">
      <c r="AE789" s="88" t="s">
        <v>2432</v>
      </c>
      <c r="AF789" s="88" t="s">
        <v>645</v>
      </c>
      <c r="AG789" s="88" t="s">
        <v>643</v>
      </c>
    </row>
    <row r="790" spans="31:33">
      <c r="AE790" s="88" t="s">
        <v>1497</v>
      </c>
      <c r="AF790" s="88" t="s">
        <v>645</v>
      </c>
      <c r="AG790" s="88" t="s">
        <v>643</v>
      </c>
    </row>
    <row r="791" spans="31:33">
      <c r="AE791" s="88" t="s">
        <v>2433</v>
      </c>
      <c r="AF791" s="88" t="s">
        <v>645</v>
      </c>
      <c r="AG791" s="88" t="s">
        <v>643</v>
      </c>
    </row>
    <row r="792" spans="31:33">
      <c r="AE792" s="88" t="s">
        <v>2434</v>
      </c>
      <c r="AF792" s="88" t="s">
        <v>645</v>
      </c>
      <c r="AG792" s="88" t="s">
        <v>643</v>
      </c>
    </row>
    <row r="793" spans="31:33">
      <c r="AE793" s="88" t="s">
        <v>2435</v>
      </c>
      <c r="AF793" s="88" t="s">
        <v>642</v>
      </c>
      <c r="AG793" s="88" t="s">
        <v>643</v>
      </c>
    </row>
    <row r="794" spans="31:33">
      <c r="AE794" s="88" t="s">
        <v>2436</v>
      </c>
      <c r="AF794" s="88" t="s">
        <v>685</v>
      </c>
      <c r="AG794" s="88" t="s">
        <v>643</v>
      </c>
    </row>
    <row r="795" spans="31:33">
      <c r="AE795" s="88" t="s">
        <v>2437</v>
      </c>
      <c r="AF795" s="88" t="s">
        <v>685</v>
      </c>
      <c r="AG795" s="88" t="s">
        <v>643</v>
      </c>
    </row>
    <row r="796" spans="31:33">
      <c r="AE796" s="88" t="s">
        <v>2438</v>
      </c>
      <c r="AF796" s="88" t="s">
        <v>645</v>
      </c>
      <c r="AG796" s="88" t="s">
        <v>643</v>
      </c>
    </row>
    <row r="797" spans="31:33">
      <c r="AE797" s="88" t="s">
        <v>2439</v>
      </c>
      <c r="AF797" s="88" t="s">
        <v>645</v>
      </c>
      <c r="AG797" s="88" t="s">
        <v>643</v>
      </c>
    </row>
    <row r="798" spans="31:33">
      <c r="AE798" s="88" t="s">
        <v>2440</v>
      </c>
      <c r="AF798" s="88" t="s">
        <v>645</v>
      </c>
      <c r="AG798" s="88" t="s">
        <v>643</v>
      </c>
    </row>
    <row r="799" spans="31:33">
      <c r="AE799" s="88" t="s">
        <v>2441</v>
      </c>
      <c r="AF799" s="88" t="s">
        <v>645</v>
      </c>
      <c r="AG799" s="88" t="s">
        <v>643</v>
      </c>
    </row>
    <row r="800" spans="31:33">
      <c r="AE800" s="88" t="s">
        <v>2442</v>
      </c>
      <c r="AF800" s="88" t="s">
        <v>645</v>
      </c>
      <c r="AG800" s="88" t="s">
        <v>643</v>
      </c>
    </row>
    <row r="801" spans="31:33">
      <c r="AE801" s="88" t="s">
        <v>2443</v>
      </c>
      <c r="AF801" s="88" t="s">
        <v>645</v>
      </c>
      <c r="AG801" s="88" t="s">
        <v>643</v>
      </c>
    </row>
    <row r="802" spans="31:33">
      <c r="AE802" s="88" t="s">
        <v>2444</v>
      </c>
      <c r="AF802" s="88" t="s">
        <v>645</v>
      </c>
      <c r="AG802" s="88" t="s">
        <v>643</v>
      </c>
    </row>
    <row r="803" spans="31:33">
      <c r="AE803" s="88" t="s">
        <v>2445</v>
      </c>
      <c r="AF803" s="88" t="s">
        <v>685</v>
      </c>
      <c r="AG803" s="88" t="s">
        <v>643</v>
      </c>
    </row>
    <row r="804" spans="31:33">
      <c r="AE804" s="88" t="s">
        <v>671</v>
      </c>
      <c r="AF804" s="88" t="s">
        <v>645</v>
      </c>
      <c r="AG804" s="88" t="s">
        <v>643</v>
      </c>
    </row>
    <row r="805" spans="31:33">
      <c r="AE805" s="88" t="s">
        <v>754</v>
      </c>
      <c r="AF805" s="88" t="s">
        <v>685</v>
      </c>
      <c r="AG805" s="88" t="s">
        <v>643</v>
      </c>
    </row>
    <row r="806" spans="31:33">
      <c r="AE806" s="88" t="s">
        <v>2446</v>
      </c>
      <c r="AF806" s="88" t="s">
        <v>645</v>
      </c>
      <c r="AG806" s="88" t="s">
        <v>643</v>
      </c>
    </row>
    <row r="807" spans="31:33">
      <c r="AE807" s="88" t="s">
        <v>2447</v>
      </c>
      <c r="AF807" s="88" t="s">
        <v>645</v>
      </c>
      <c r="AG807" s="88" t="s">
        <v>643</v>
      </c>
    </row>
    <row r="808" spans="31:33">
      <c r="AE808" s="88" t="s">
        <v>2448</v>
      </c>
      <c r="AF808" s="88" t="s">
        <v>645</v>
      </c>
      <c r="AG808" s="88" t="s">
        <v>643</v>
      </c>
    </row>
    <row r="809" spans="31:33">
      <c r="AE809" s="88" t="s">
        <v>2449</v>
      </c>
      <c r="AF809" s="88" t="s">
        <v>642</v>
      </c>
      <c r="AG809" s="88" t="s">
        <v>643</v>
      </c>
    </row>
    <row r="810" spans="31:33">
      <c r="AE810" s="88" t="s">
        <v>2450</v>
      </c>
      <c r="AF810" s="88" t="s">
        <v>645</v>
      </c>
      <c r="AG810" s="88" t="s">
        <v>643</v>
      </c>
    </row>
    <row r="811" spans="31:33">
      <c r="AE811" s="88" t="s">
        <v>1495</v>
      </c>
      <c r="AF811" s="88" t="s">
        <v>645</v>
      </c>
      <c r="AG811" s="88" t="s">
        <v>643</v>
      </c>
    </row>
    <row r="812" spans="31:33">
      <c r="AE812" s="88" t="s">
        <v>2451</v>
      </c>
      <c r="AF812" s="88" t="s">
        <v>642</v>
      </c>
      <c r="AG812" s="88" t="s">
        <v>643</v>
      </c>
    </row>
    <row r="813" spans="31:33">
      <c r="AE813" s="88" t="s">
        <v>1820</v>
      </c>
      <c r="AF813" s="88" t="s">
        <v>645</v>
      </c>
      <c r="AG813" s="88" t="s">
        <v>643</v>
      </c>
    </row>
    <row r="814" spans="31:33">
      <c r="AE814" s="88" t="s">
        <v>1742</v>
      </c>
      <c r="AF814" s="88" t="s">
        <v>642</v>
      </c>
      <c r="AG814" s="88" t="s">
        <v>643</v>
      </c>
    </row>
    <row r="815" spans="31:33">
      <c r="AE815" s="88" t="s">
        <v>1750</v>
      </c>
      <c r="AF815" s="88" t="s">
        <v>685</v>
      </c>
      <c r="AG815" s="88" t="s">
        <v>643</v>
      </c>
    </row>
    <row r="816" spans="31:33">
      <c r="AE816" s="88" t="s">
        <v>2452</v>
      </c>
      <c r="AF816" s="88" t="s">
        <v>645</v>
      </c>
      <c r="AG816" s="88" t="s">
        <v>643</v>
      </c>
    </row>
    <row r="817" spans="31:33">
      <c r="AE817" s="88" t="s">
        <v>2453</v>
      </c>
      <c r="AF817" s="88" t="s">
        <v>645</v>
      </c>
      <c r="AG817" s="88" t="s">
        <v>643</v>
      </c>
    </row>
    <row r="818" spans="31:33">
      <c r="AE818" s="88" t="s">
        <v>2454</v>
      </c>
      <c r="AF818" s="88" t="s">
        <v>645</v>
      </c>
      <c r="AG818" s="88" t="s">
        <v>643</v>
      </c>
    </row>
    <row r="819" spans="31:33">
      <c r="AE819" s="88" t="s">
        <v>2455</v>
      </c>
      <c r="AF819" s="88" t="s">
        <v>642</v>
      </c>
      <c r="AG819" s="88" t="s">
        <v>643</v>
      </c>
    </row>
    <row r="820" spans="31:33">
      <c r="AE820" s="88" t="s">
        <v>2456</v>
      </c>
      <c r="AF820" s="88" t="s">
        <v>645</v>
      </c>
      <c r="AG820" s="88" t="s">
        <v>643</v>
      </c>
    </row>
    <row r="821" spans="31:33">
      <c r="AE821" s="88" t="s">
        <v>2457</v>
      </c>
      <c r="AF821" s="88" t="s">
        <v>645</v>
      </c>
      <c r="AG821" s="88" t="s">
        <v>643</v>
      </c>
    </row>
    <row r="822" spans="31:33">
      <c r="AE822" s="88" t="s">
        <v>2458</v>
      </c>
      <c r="AF822" s="88" t="s">
        <v>645</v>
      </c>
      <c r="AG822" s="88" t="s">
        <v>643</v>
      </c>
    </row>
    <row r="823" spans="31:33">
      <c r="AE823" s="88" t="s">
        <v>2459</v>
      </c>
      <c r="AF823" s="88" t="s">
        <v>645</v>
      </c>
      <c r="AG823" s="88" t="s">
        <v>643</v>
      </c>
    </row>
    <row r="824" spans="31:33">
      <c r="AE824" s="88" t="s">
        <v>2460</v>
      </c>
      <c r="AF824" s="88" t="s">
        <v>645</v>
      </c>
      <c r="AG824" s="88" t="s">
        <v>643</v>
      </c>
    </row>
    <row r="825" spans="31:33">
      <c r="AE825" s="88" t="s">
        <v>2461</v>
      </c>
      <c r="AF825" s="88" t="s">
        <v>645</v>
      </c>
      <c r="AG825" s="88" t="s">
        <v>643</v>
      </c>
    </row>
    <row r="826" spans="31:33">
      <c r="AE826" s="88" t="s">
        <v>2462</v>
      </c>
      <c r="AF826" s="88" t="s">
        <v>685</v>
      </c>
      <c r="AG826" s="88" t="s">
        <v>643</v>
      </c>
    </row>
    <row r="827" spans="31:33">
      <c r="AE827" s="88" t="s">
        <v>684</v>
      </c>
      <c r="AF827" s="88" t="s">
        <v>685</v>
      </c>
      <c r="AG827" s="88" t="s">
        <v>643</v>
      </c>
    </row>
    <row r="828" spans="31:33">
      <c r="AE828" s="88" t="s">
        <v>2463</v>
      </c>
      <c r="AF828" s="88" t="s">
        <v>645</v>
      </c>
      <c r="AG828" s="88" t="s">
        <v>643</v>
      </c>
    </row>
    <row r="829" spans="31:33">
      <c r="AE829" s="88" t="s">
        <v>1405</v>
      </c>
      <c r="AF829" s="88" t="s">
        <v>685</v>
      </c>
      <c r="AG829" s="88" t="s">
        <v>643</v>
      </c>
    </row>
    <row r="830" spans="31:33">
      <c r="AE830" s="88" t="s">
        <v>1431</v>
      </c>
      <c r="AF830" s="88" t="s">
        <v>645</v>
      </c>
      <c r="AG830" s="88" t="s">
        <v>643</v>
      </c>
    </row>
    <row r="831" spans="31:33">
      <c r="AE831" s="88" t="s">
        <v>2464</v>
      </c>
      <c r="AF831" s="88" t="s">
        <v>645</v>
      </c>
      <c r="AG831" s="88" t="s">
        <v>643</v>
      </c>
    </row>
    <row r="832" spans="31:33">
      <c r="AE832" s="88" t="s">
        <v>2465</v>
      </c>
      <c r="AF832" s="88" t="s">
        <v>645</v>
      </c>
      <c r="AG832" s="88" t="s">
        <v>643</v>
      </c>
    </row>
    <row r="833" spans="31:33">
      <c r="AE833" s="88" t="s">
        <v>1436</v>
      </c>
      <c r="AF833" s="88" t="s">
        <v>645</v>
      </c>
      <c r="AG833" s="88" t="s">
        <v>643</v>
      </c>
    </row>
    <row r="834" spans="31:33">
      <c r="AE834" s="88" t="s">
        <v>2466</v>
      </c>
      <c r="AF834" s="88" t="s">
        <v>645</v>
      </c>
      <c r="AG834" s="88" t="s">
        <v>643</v>
      </c>
    </row>
    <row r="835" spans="31:33">
      <c r="AE835" s="88" t="s">
        <v>2467</v>
      </c>
      <c r="AF835" s="88" t="s">
        <v>645</v>
      </c>
      <c r="AG835" s="88" t="s">
        <v>643</v>
      </c>
    </row>
    <row r="836" spans="31:33">
      <c r="AE836" s="88" t="s">
        <v>2468</v>
      </c>
      <c r="AF836" s="88" t="s">
        <v>645</v>
      </c>
      <c r="AG836" s="88" t="s">
        <v>643</v>
      </c>
    </row>
    <row r="837" spans="31:33">
      <c r="AE837" s="88" t="s">
        <v>2469</v>
      </c>
      <c r="AF837" s="88" t="s">
        <v>645</v>
      </c>
      <c r="AG837" s="88" t="s">
        <v>643</v>
      </c>
    </row>
    <row r="838" spans="31:33">
      <c r="AE838" s="88" t="s">
        <v>2470</v>
      </c>
      <c r="AF838" s="88" t="s">
        <v>645</v>
      </c>
      <c r="AG838" s="88" t="s">
        <v>643</v>
      </c>
    </row>
    <row r="839" spans="31:33">
      <c r="AE839" s="88" t="s">
        <v>2471</v>
      </c>
      <c r="AF839" s="88" t="s">
        <v>645</v>
      </c>
      <c r="AG839" s="88" t="s">
        <v>643</v>
      </c>
    </row>
    <row r="840" spans="31:33">
      <c r="AE840" s="88" t="s">
        <v>2472</v>
      </c>
      <c r="AF840" s="88" t="s">
        <v>645</v>
      </c>
      <c r="AG840" s="88" t="s">
        <v>643</v>
      </c>
    </row>
    <row r="841" spans="31:33">
      <c r="AE841" s="88" t="s">
        <v>1856</v>
      </c>
      <c r="AF841" s="88" t="s">
        <v>685</v>
      </c>
      <c r="AG841" s="88" t="s">
        <v>643</v>
      </c>
    </row>
    <row r="842" spans="31:33">
      <c r="AE842" s="88" t="s">
        <v>2473</v>
      </c>
      <c r="AF842" s="88" t="s">
        <v>645</v>
      </c>
      <c r="AG842" s="88" t="s">
        <v>643</v>
      </c>
    </row>
    <row r="843" spans="31:33">
      <c r="AE843" s="88" t="s">
        <v>2474</v>
      </c>
      <c r="AF843" s="88" t="s">
        <v>645</v>
      </c>
      <c r="AG843" s="88" t="s">
        <v>643</v>
      </c>
    </row>
    <row r="844" spans="31:33">
      <c r="AE844" s="88" t="s">
        <v>2475</v>
      </c>
      <c r="AF844" s="88" t="s">
        <v>645</v>
      </c>
      <c r="AG844" s="88" t="s">
        <v>643</v>
      </c>
    </row>
    <row r="845" spans="31:33">
      <c r="AE845" s="88" t="s">
        <v>2476</v>
      </c>
      <c r="AF845" s="88" t="s">
        <v>645</v>
      </c>
      <c r="AG845" s="88" t="s">
        <v>643</v>
      </c>
    </row>
    <row r="846" spans="31:33">
      <c r="AE846" s="88" t="s">
        <v>2477</v>
      </c>
      <c r="AF846" s="88" t="s">
        <v>645</v>
      </c>
      <c r="AG846" s="88" t="s">
        <v>643</v>
      </c>
    </row>
    <row r="847" spans="31:33">
      <c r="AE847" s="88" t="s">
        <v>1908</v>
      </c>
      <c r="AF847" s="88" t="s">
        <v>645</v>
      </c>
      <c r="AG847" s="88" t="s">
        <v>643</v>
      </c>
    </row>
    <row r="848" spans="31:33">
      <c r="AE848" s="88" t="s">
        <v>2478</v>
      </c>
      <c r="AF848" s="88" t="s">
        <v>645</v>
      </c>
      <c r="AG848" s="88" t="s">
        <v>643</v>
      </c>
    </row>
    <row r="849" spans="31:33">
      <c r="AE849" s="88" t="s">
        <v>2479</v>
      </c>
      <c r="AF849" s="88" t="s">
        <v>645</v>
      </c>
      <c r="AG849" s="88" t="s">
        <v>643</v>
      </c>
    </row>
    <row r="850" spans="31:33">
      <c r="AE850" s="88" t="s">
        <v>2480</v>
      </c>
      <c r="AF850" s="88" t="s">
        <v>645</v>
      </c>
      <c r="AG850" s="88" t="s">
        <v>643</v>
      </c>
    </row>
    <row r="851" spans="31:33">
      <c r="AE851" s="88" t="s">
        <v>2481</v>
      </c>
      <c r="AF851" s="88" t="s">
        <v>645</v>
      </c>
      <c r="AG851" s="88" t="s">
        <v>643</v>
      </c>
    </row>
    <row r="852" spans="31:33">
      <c r="AE852" s="88" t="s">
        <v>2482</v>
      </c>
      <c r="AF852" s="88" t="s">
        <v>685</v>
      </c>
      <c r="AG852" s="88" t="s">
        <v>643</v>
      </c>
    </row>
    <row r="853" spans="31:33">
      <c r="AE853" s="88" t="s">
        <v>2483</v>
      </c>
      <c r="AF853" s="88" t="s">
        <v>685</v>
      </c>
      <c r="AG853" s="88" t="s">
        <v>643</v>
      </c>
    </row>
    <row r="854" spans="31:33">
      <c r="AE854" s="88" t="s">
        <v>2484</v>
      </c>
      <c r="AF854" s="88" t="s">
        <v>642</v>
      </c>
      <c r="AG854" s="88" t="s">
        <v>643</v>
      </c>
    </row>
    <row r="855" spans="31:33">
      <c r="AE855" s="88" t="s">
        <v>1789</v>
      </c>
      <c r="AF855" s="88" t="s">
        <v>685</v>
      </c>
      <c r="AG855" s="88" t="s">
        <v>643</v>
      </c>
    </row>
    <row r="856" spans="31:33">
      <c r="AE856" s="88" t="s">
        <v>1793</v>
      </c>
      <c r="AF856" s="88" t="s">
        <v>685</v>
      </c>
      <c r="AG856" s="88" t="s">
        <v>643</v>
      </c>
    </row>
    <row r="857" spans="31:33">
      <c r="AE857" s="88" t="s">
        <v>2485</v>
      </c>
      <c r="AF857" s="88" t="s">
        <v>642</v>
      </c>
      <c r="AG857" s="88" t="s">
        <v>643</v>
      </c>
    </row>
    <row r="858" spans="31:33">
      <c r="AE858" s="88" t="s">
        <v>2486</v>
      </c>
      <c r="AF858" s="88" t="s">
        <v>642</v>
      </c>
      <c r="AG858" s="88" t="s">
        <v>643</v>
      </c>
    </row>
    <row r="859" spans="31:33">
      <c r="AE859" s="88" t="s">
        <v>2487</v>
      </c>
      <c r="AF859" s="88" t="s">
        <v>645</v>
      </c>
      <c r="AG859" s="88" t="s">
        <v>643</v>
      </c>
    </row>
    <row r="860" spans="31:33">
      <c r="AE860" s="88" t="s">
        <v>2488</v>
      </c>
      <c r="AF860" s="88" t="s">
        <v>645</v>
      </c>
      <c r="AG860" s="88" t="s">
        <v>643</v>
      </c>
    </row>
    <row r="861" spans="31:33">
      <c r="AE861" s="88" t="s">
        <v>2489</v>
      </c>
      <c r="AF861" s="88" t="s">
        <v>645</v>
      </c>
      <c r="AG861" s="88" t="s">
        <v>643</v>
      </c>
    </row>
    <row r="862" spans="31:33">
      <c r="AE862" s="88" t="s">
        <v>2490</v>
      </c>
      <c r="AF862" s="88" t="s">
        <v>645</v>
      </c>
      <c r="AG862" s="88" t="s">
        <v>643</v>
      </c>
    </row>
    <row r="863" spans="31:33">
      <c r="AE863" s="88" t="s">
        <v>2491</v>
      </c>
      <c r="AF863" s="88" t="s">
        <v>645</v>
      </c>
      <c r="AG863" s="88" t="s">
        <v>643</v>
      </c>
    </row>
    <row r="864" spans="31:33">
      <c r="AE864" s="88" t="s">
        <v>2492</v>
      </c>
      <c r="AF864" s="88" t="s">
        <v>685</v>
      </c>
      <c r="AG864" s="88" t="s">
        <v>643</v>
      </c>
    </row>
    <row r="865" spans="31:33">
      <c r="AE865" s="88" t="s">
        <v>2493</v>
      </c>
      <c r="AF865" s="88" t="s">
        <v>645</v>
      </c>
      <c r="AG865" s="88" t="s">
        <v>643</v>
      </c>
    </row>
    <row r="866" spans="31:33">
      <c r="AE866" s="88" t="s">
        <v>2494</v>
      </c>
      <c r="AF866" s="88" t="s">
        <v>645</v>
      </c>
      <c r="AG866" s="88" t="s">
        <v>643</v>
      </c>
    </row>
    <row r="867" spans="31:33">
      <c r="AE867" s="88" t="s">
        <v>2495</v>
      </c>
      <c r="AF867" s="88" t="s">
        <v>645</v>
      </c>
      <c r="AG867" s="88" t="s">
        <v>643</v>
      </c>
    </row>
    <row r="868" spans="31:33">
      <c r="AE868" s="88" t="s">
        <v>1433</v>
      </c>
      <c r="AF868" s="88" t="s">
        <v>685</v>
      </c>
      <c r="AG868" s="88" t="s">
        <v>643</v>
      </c>
    </row>
    <row r="869" spans="31:33">
      <c r="AE869" s="88" t="s">
        <v>1449</v>
      </c>
      <c r="AF869" s="88" t="s">
        <v>645</v>
      </c>
      <c r="AG869" s="88" t="s">
        <v>643</v>
      </c>
    </row>
    <row r="870" spans="31:33">
      <c r="AE870" s="88" t="s">
        <v>1454</v>
      </c>
      <c r="AF870" s="88" t="s">
        <v>642</v>
      </c>
      <c r="AG870" s="88" t="s">
        <v>643</v>
      </c>
    </row>
    <row r="871" spans="31:33">
      <c r="AE871" s="88" t="s">
        <v>1459</v>
      </c>
      <c r="AF871" s="88" t="s">
        <v>645</v>
      </c>
      <c r="AG871" s="88" t="s">
        <v>643</v>
      </c>
    </row>
    <row r="872" spans="31:33">
      <c r="AE872" s="88" t="s">
        <v>1483</v>
      </c>
      <c r="AF872" s="88" t="s">
        <v>645</v>
      </c>
      <c r="AG872" s="88" t="s">
        <v>643</v>
      </c>
    </row>
    <row r="873" spans="31:33">
      <c r="AE873" s="88" t="s">
        <v>2496</v>
      </c>
      <c r="AF873" s="88" t="s">
        <v>645</v>
      </c>
      <c r="AG873" s="88" t="s">
        <v>643</v>
      </c>
    </row>
    <row r="874" spans="31:33">
      <c r="AE874" s="88" t="s">
        <v>745</v>
      </c>
      <c r="AF874" s="88" t="s">
        <v>645</v>
      </c>
      <c r="AG874" s="88" t="s">
        <v>643</v>
      </c>
    </row>
    <row r="875" spans="31:33">
      <c r="AE875" s="88" t="s">
        <v>2497</v>
      </c>
      <c r="AF875" s="88" t="s">
        <v>642</v>
      </c>
      <c r="AG875" s="88" t="s">
        <v>643</v>
      </c>
    </row>
    <row r="876" spans="31:33">
      <c r="AE876" s="88" t="s">
        <v>1471</v>
      </c>
      <c r="AF876" s="88" t="s">
        <v>685</v>
      </c>
      <c r="AG876" s="88" t="s">
        <v>643</v>
      </c>
    </row>
    <row r="877" spans="31:33">
      <c r="AE877" s="88" t="s">
        <v>2498</v>
      </c>
      <c r="AF877" s="88" t="s">
        <v>645</v>
      </c>
      <c r="AG877" s="88" t="s">
        <v>643</v>
      </c>
    </row>
    <row r="878" spans="31:33">
      <c r="AE878" s="88" t="s">
        <v>2499</v>
      </c>
      <c r="AF878" s="88" t="s">
        <v>645</v>
      </c>
      <c r="AG878" s="88" t="s">
        <v>643</v>
      </c>
    </row>
    <row r="879" spans="31:33">
      <c r="AE879" s="88" t="s">
        <v>2500</v>
      </c>
      <c r="AF879" s="88" t="s">
        <v>645</v>
      </c>
      <c r="AG879" s="88" t="s">
        <v>643</v>
      </c>
    </row>
    <row r="880" spans="31:33">
      <c r="AE880" s="88" t="s">
        <v>1904</v>
      </c>
      <c r="AF880" s="88" t="s">
        <v>645</v>
      </c>
      <c r="AG880" s="88" t="s">
        <v>643</v>
      </c>
    </row>
    <row r="881" spans="31:33">
      <c r="AE881" s="88" t="s">
        <v>2501</v>
      </c>
      <c r="AF881" s="88" t="s">
        <v>645</v>
      </c>
      <c r="AG881" s="88" t="s">
        <v>643</v>
      </c>
    </row>
    <row r="882" spans="31:33">
      <c r="AE882" s="88" t="s">
        <v>2502</v>
      </c>
      <c r="AF882" s="88" t="s">
        <v>645</v>
      </c>
      <c r="AG882" s="88" t="s">
        <v>643</v>
      </c>
    </row>
    <row r="883" spans="31:33">
      <c r="AE883" s="88" t="s">
        <v>1852</v>
      </c>
      <c r="AF883" s="88" t="s">
        <v>685</v>
      </c>
      <c r="AG883" s="88" t="s">
        <v>643</v>
      </c>
    </row>
    <row r="884" spans="31:33">
      <c r="AE884" s="88" t="s">
        <v>1858</v>
      </c>
      <c r="AF884" s="88" t="s">
        <v>685</v>
      </c>
      <c r="AG884" s="88" t="s">
        <v>643</v>
      </c>
    </row>
    <row r="885" spans="31:33">
      <c r="AE885" s="88" t="s">
        <v>1746</v>
      </c>
      <c r="AF885" s="88" t="s">
        <v>685</v>
      </c>
      <c r="AG885" s="88" t="s">
        <v>643</v>
      </c>
    </row>
    <row r="886" spans="31:33">
      <c r="AE886" s="88" t="s">
        <v>2503</v>
      </c>
      <c r="AF886" s="88" t="s">
        <v>645</v>
      </c>
      <c r="AG886" s="88" t="s">
        <v>643</v>
      </c>
    </row>
    <row r="887" spans="31:33">
      <c r="AE887" s="88" t="s">
        <v>2504</v>
      </c>
      <c r="AF887" s="88" t="s">
        <v>645</v>
      </c>
      <c r="AG887" s="88" t="s">
        <v>643</v>
      </c>
    </row>
    <row r="888" spans="31:33">
      <c r="AE888" s="88" t="s">
        <v>2505</v>
      </c>
      <c r="AF888" s="88" t="s">
        <v>645</v>
      </c>
      <c r="AG888" s="88" t="s">
        <v>643</v>
      </c>
    </row>
    <row r="889" spans="31:33">
      <c r="AE889" s="88" t="s">
        <v>2506</v>
      </c>
      <c r="AF889" s="88" t="s">
        <v>645</v>
      </c>
      <c r="AG889" s="88" t="s">
        <v>643</v>
      </c>
    </row>
    <row r="890" spans="31:33">
      <c r="AE890" s="88" t="s">
        <v>2507</v>
      </c>
      <c r="AF890" s="88" t="s">
        <v>645</v>
      </c>
      <c r="AG890" s="88" t="s">
        <v>643</v>
      </c>
    </row>
    <row r="891" spans="31:33">
      <c r="AE891" s="88" t="s">
        <v>2508</v>
      </c>
      <c r="AF891" s="88" t="s">
        <v>645</v>
      </c>
      <c r="AG891" s="88" t="s">
        <v>643</v>
      </c>
    </row>
    <row r="892" spans="31:33">
      <c r="AE892" s="88" t="s">
        <v>2509</v>
      </c>
      <c r="AF892" s="88" t="s">
        <v>645</v>
      </c>
      <c r="AG892" s="88" t="s">
        <v>643</v>
      </c>
    </row>
    <row r="893" spans="31:33">
      <c r="AE893" s="88" t="s">
        <v>2510</v>
      </c>
      <c r="AF893" s="88" t="s">
        <v>645</v>
      </c>
      <c r="AG893" s="88" t="s">
        <v>643</v>
      </c>
    </row>
    <row r="894" spans="31:33">
      <c r="AE894" s="88" t="s">
        <v>2511</v>
      </c>
      <c r="AF894" s="88" t="s">
        <v>645</v>
      </c>
      <c r="AG894" s="88" t="s">
        <v>643</v>
      </c>
    </row>
    <row r="895" spans="31:33">
      <c r="AE895" s="88" t="s">
        <v>2512</v>
      </c>
      <c r="AF895" s="88" t="s">
        <v>645</v>
      </c>
      <c r="AG895" s="88" t="s">
        <v>643</v>
      </c>
    </row>
    <row r="896" spans="31:33">
      <c r="AE896" s="88" t="s">
        <v>2513</v>
      </c>
      <c r="AF896" s="88" t="s">
        <v>645</v>
      </c>
      <c r="AG896" s="88" t="s">
        <v>643</v>
      </c>
    </row>
    <row r="897" spans="31:33">
      <c r="AE897" s="88" t="s">
        <v>2514</v>
      </c>
      <c r="AF897" s="88" t="s">
        <v>645</v>
      </c>
      <c r="AG897" s="88" t="s">
        <v>643</v>
      </c>
    </row>
    <row r="898" spans="31:33">
      <c r="AE898" s="88" t="s">
        <v>2515</v>
      </c>
      <c r="AF898" s="88" t="s">
        <v>645</v>
      </c>
      <c r="AG898" s="88" t="s">
        <v>643</v>
      </c>
    </row>
    <row r="899" spans="31:33">
      <c r="AE899" s="88" t="s">
        <v>2516</v>
      </c>
      <c r="AF899" s="88" t="s">
        <v>645</v>
      </c>
      <c r="AG899" s="88" t="s">
        <v>643</v>
      </c>
    </row>
    <row r="900" spans="31:33">
      <c r="AE900" s="88" t="s">
        <v>2517</v>
      </c>
      <c r="AF900" s="88" t="s">
        <v>645</v>
      </c>
      <c r="AG900" s="88" t="s">
        <v>643</v>
      </c>
    </row>
    <row r="901" spans="31:33">
      <c r="AE901" s="88" t="s">
        <v>2518</v>
      </c>
      <c r="AF901" s="88" t="s">
        <v>645</v>
      </c>
      <c r="AG901" s="88" t="s">
        <v>643</v>
      </c>
    </row>
    <row r="902" spans="31:33">
      <c r="AE902" s="88" t="s">
        <v>2519</v>
      </c>
      <c r="AF902" s="88" t="s">
        <v>685</v>
      </c>
      <c r="AG902" s="88" t="s">
        <v>643</v>
      </c>
    </row>
    <row r="903" spans="31:33">
      <c r="AE903" s="88" t="s">
        <v>2520</v>
      </c>
      <c r="AF903" s="88" t="s">
        <v>645</v>
      </c>
      <c r="AG903" s="88" t="s">
        <v>643</v>
      </c>
    </row>
    <row r="904" spans="31:33">
      <c r="AE904" s="88" t="s">
        <v>2521</v>
      </c>
      <c r="AF904" s="88" t="s">
        <v>645</v>
      </c>
      <c r="AG904" s="88" t="s">
        <v>643</v>
      </c>
    </row>
    <row r="905" spans="31:33">
      <c r="AE905" s="88" t="s">
        <v>2522</v>
      </c>
      <c r="AF905" s="88" t="s">
        <v>645</v>
      </c>
      <c r="AG905" s="88" t="s">
        <v>643</v>
      </c>
    </row>
    <row r="906" spans="31:33">
      <c r="AE906" s="88" t="s">
        <v>2523</v>
      </c>
      <c r="AF906" s="88" t="s">
        <v>645</v>
      </c>
      <c r="AG906" s="88" t="s">
        <v>643</v>
      </c>
    </row>
    <row r="907" spans="31:33">
      <c r="AE907" s="88" t="s">
        <v>2524</v>
      </c>
      <c r="AF907" s="88" t="s">
        <v>645</v>
      </c>
      <c r="AG907" s="88" t="s">
        <v>643</v>
      </c>
    </row>
    <row r="908" spans="31:33">
      <c r="AE908" s="88" t="s">
        <v>2525</v>
      </c>
      <c r="AF908" s="88" t="s">
        <v>645</v>
      </c>
      <c r="AG908" s="88" t="s">
        <v>643</v>
      </c>
    </row>
    <row r="909" spans="31:33">
      <c r="AE909" s="88" t="s">
        <v>2526</v>
      </c>
      <c r="AF909" s="88" t="s">
        <v>642</v>
      </c>
      <c r="AG909" s="88" t="s">
        <v>643</v>
      </c>
    </row>
    <row r="910" spans="31:33">
      <c r="AE910" s="88" t="s">
        <v>2527</v>
      </c>
      <c r="AF910" s="88" t="s">
        <v>645</v>
      </c>
      <c r="AG910" s="88" t="s">
        <v>643</v>
      </c>
    </row>
    <row r="911" spans="31:33">
      <c r="AE911" s="88" t="s">
        <v>1514</v>
      </c>
      <c r="AF911" s="88" t="s">
        <v>642</v>
      </c>
      <c r="AG911" s="88" t="s">
        <v>643</v>
      </c>
    </row>
    <row r="912" spans="31:33">
      <c r="AE912" s="88" t="s">
        <v>2528</v>
      </c>
      <c r="AF912" s="88" t="s">
        <v>642</v>
      </c>
      <c r="AG912" s="88" t="s">
        <v>643</v>
      </c>
    </row>
    <row r="913" spans="31:33">
      <c r="AE913" s="88" t="s">
        <v>2529</v>
      </c>
      <c r="AF913" s="88" t="s">
        <v>645</v>
      </c>
      <c r="AG913" s="88" t="s">
        <v>643</v>
      </c>
    </row>
    <row r="914" spans="31:33">
      <c r="AE914" s="88" t="s">
        <v>2530</v>
      </c>
      <c r="AF914" s="88" t="s">
        <v>645</v>
      </c>
      <c r="AG914" s="88" t="s">
        <v>643</v>
      </c>
    </row>
    <row r="915" spans="31:33">
      <c r="AE915" s="88" t="s">
        <v>2531</v>
      </c>
      <c r="AF915" s="88" t="s">
        <v>645</v>
      </c>
      <c r="AG915" s="88" t="s">
        <v>643</v>
      </c>
    </row>
    <row r="916" spans="31:33">
      <c r="AE916" s="88" t="s">
        <v>2532</v>
      </c>
      <c r="AF916" s="88" t="s">
        <v>645</v>
      </c>
      <c r="AG916" s="88" t="s">
        <v>643</v>
      </c>
    </row>
    <row r="917" spans="31:33">
      <c r="AE917" s="88" t="s">
        <v>2533</v>
      </c>
      <c r="AF917" s="88" t="s">
        <v>645</v>
      </c>
      <c r="AG917" s="88" t="s">
        <v>643</v>
      </c>
    </row>
    <row r="918" spans="31:33">
      <c r="AE918" s="88" t="s">
        <v>2534</v>
      </c>
      <c r="AF918" s="88" t="s">
        <v>645</v>
      </c>
      <c r="AG918" s="88" t="s">
        <v>643</v>
      </c>
    </row>
    <row r="919" spans="31:33">
      <c r="AE919" s="88" t="s">
        <v>2535</v>
      </c>
      <c r="AF919" s="88" t="s">
        <v>645</v>
      </c>
      <c r="AG919" s="88" t="s">
        <v>643</v>
      </c>
    </row>
    <row r="920" spans="31:33">
      <c r="AE920" s="88" t="s">
        <v>2536</v>
      </c>
      <c r="AF920" s="88" t="s">
        <v>645</v>
      </c>
      <c r="AG920" s="88" t="s">
        <v>643</v>
      </c>
    </row>
    <row r="921" spans="31:33">
      <c r="AE921" s="88" t="s">
        <v>2537</v>
      </c>
      <c r="AF921" s="88" t="s">
        <v>645</v>
      </c>
      <c r="AG921" s="88" t="s">
        <v>643</v>
      </c>
    </row>
    <row r="922" spans="31:33">
      <c r="AE922" s="88" t="s">
        <v>2538</v>
      </c>
      <c r="AF922" s="88" t="s">
        <v>645</v>
      </c>
      <c r="AG922" s="88" t="s">
        <v>643</v>
      </c>
    </row>
    <row r="923" spans="31:33">
      <c r="AE923" s="88" t="s">
        <v>2539</v>
      </c>
      <c r="AF923" s="88" t="s">
        <v>645</v>
      </c>
      <c r="AG923" s="88" t="s">
        <v>643</v>
      </c>
    </row>
    <row r="924" spans="31:33">
      <c r="AE924" s="88" t="s">
        <v>2540</v>
      </c>
      <c r="AF924" s="88" t="s">
        <v>645</v>
      </c>
      <c r="AG924" s="88" t="s">
        <v>643</v>
      </c>
    </row>
    <row r="925" spans="31:33">
      <c r="AE925" s="88" t="s">
        <v>2541</v>
      </c>
      <c r="AF925" s="88" t="s">
        <v>645</v>
      </c>
      <c r="AG925" s="88" t="s">
        <v>643</v>
      </c>
    </row>
    <row r="926" spans="31:33">
      <c r="AE926" s="88" t="s">
        <v>2542</v>
      </c>
      <c r="AF926" s="88" t="s">
        <v>685</v>
      </c>
      <c r="AG926" s="88" t="s">
        <v>643</v>
      </c>
    </row>
    <row r="927" spans="31:33">
      <c r="AE927" s="88" t="s">
        <v>733</v>
      </c>
      <c r="AF927" s="88" t="s">
        <v>685</v>
      </c>
      <c r="AG927" s="88" t="s">
        <v>643</v>
      </c>
    </row>
    <row r="928" spans="31:33">
      <c r="AE928" s="88" t="s">
        <v>1415</v>
      </c>
      <c r="AF928" s="88" t="s">
        <v>685</v>
      </c>
      <c r="AG928" s="88" t="s">
        <v>643</v>
      </c>
    </row>
    <row r="929" spans="31:33">
      <c r="AE929" s="88" t="s">
        <v>1419</v>
      </c>
      <c r="AF929" s="88" t="s">
        <v>685</v>
      </c>
      <c r="AG929" s="88" t="s">
        <v>643</v>
      </c>
    </row>
    <row r="930" spans="31:33">
      <c r="AE930" s="88" t="s">
        <v>2543</v>
      </c>
      <c r="AF930" s="88" t="s">
        <v>645</v>
      </c>
      <c r="AG930" s="88" t="s">
        <v>643</v>
      </c>
    </row>
    <row r="931" spans="31:33">
      <c r="AE931" s="88" t="s">
        <v>2544</v>
      </c>
      <c r="AF931" s="88" t="s">
        <v>645</v>
      </c>
      <c r="AG931" s="88" t="s">
        <v>643</v>
      </c>
    </row>
    <row r="932" spans="31:33">
      <c r="AE932" s="88" t="s">
        <v>2545</v>
      </c>
      <c r="AF932" s="88" t="s">
        <v>645</v>
      </c>
      <c r="AG932" s="88" t="s">
        <v>643</v>
      </c>
    </row>
    <row r="933" spans="31:33">
      <c r="AE933" s="88" t="s">
        <v>1488</v>
      </c>
      <c r="AF933" s="88" t="s">
        <v>642</v>
      </c>
      <c r="AG933" s="88" t="s">
        <v>643</v>
      </c>
    </row>
    <row r="934" spans="31:33">
      <c r="AE934" s="88" t="s">
        <v>2546</v>
      </c>
      <c r="AF934" s="88" t="s">
        <v>645</v>
      </c>
      <c r="AG934" s="88" t="s">
        <v>643</v>
      </c>
    </row>
    <row r="935" spans="31:33">
      <c r="AE935" s="88" t="s">
        <v>2547</v>
      </c>
      <c r="AF935" s="88" t="s">
        <v>645</v>
      </c>
      <c r="AG935" s="88" t="s">
        <v>643</v>
      </c>
    </row>
    <row r="936" spans="31:33">
      <c r="AE936" s="88" t="s">
        <v>2548</v>
      </c>
      <c r="AF936" s="88" t="s">
        <v>642</v>
      </c>
      <c r="AG936" s="88" t="s">
        <v>643</v>
      </c>
    </row>
    <row r="937" spans="31:33">
      <c r="AE937" s="88" t="s">
        <v>2549</v>
      </c>
      <c r="AF937" s="88" t="s">
        <v>645</v>
      </c>
      <c r="AG937" s="88" t="s">
        <v>643</v>
      </c>
    </row>
    <row r="938" spans="31:33">
      <c r="AE938" s="88" t="s">
        <v>2550</v>
      </c>
      <c r="AF938" s="88" t="s">
        <v>642</v>
      </c>
      <c r="AG938" s="88" t="s">
        <v>643</v>
      </c>
    </row>
    <row r="939" spans="31:33">
      <c r="AE939" s="88" t="s">
        <v>1519</v>
      </c>
      <c r="AF939" s="88" t="s">
        <v>642</v>
      </c>
      <c r="AG939" s="88" t="s">
        <v>643</v>
      </c>
    </row>
    <row r="940" spans="31:33">
      <c r="AE940" s="88" t="s">
        <v>1560</v>
      </c>
      <c r="AF940" s="88" t="s">
        <v>642</v>
      </c>
      <c r="AG940" s="88" t="s">
        <v>643</v>
      </c>
    </row>
    <row r="941" spans="31:33">
      <c r="AE941" s="88" t="s">
        <v>2551</v>
      </c>
      <c r="AF941" s="88" t="s">
        <v>645</v>
      </c>
      <c r="AG941" s="88" t="s">
        <v>643</v>
      </c>
    </row>
    <row r="942" spans="31:33">
      <c r="AE942" s="88" t="s">
        <v>2552</v>
      </c>
      <c r="AF942" s="88" t="s">
        <v>645</v>
      </c>
      <c r="AG942" s="88" t="s">
        <v>643</v>
      </c>
    </row>
    <row r="943" spans="31:33">
      <c r="AE943" s="88" t="s">
        <v>2553</v>
      </c>
      <c r="AF943" s="88" t="s">
        <v>645</v>
      </c>
      <c r="AG943" s="88" t="s">
        <v>643</v>
      </c>
    </row>
    <row r="944" spans="31:33">
      <c r="AE944" s="88" t="s">
        <v>2554</v>
      </c>
      <c r="AF944" s="88" t="s">
        <v>645</v>
      </c>
      <c r="AG944" s="88" t="s">
        <v>643</v>
      </c>
    </row>
    <row r="945" spans="31:33">
      <c r="AE945" s="88" t="s">
        <v>2555</v>
      </c>
      <c r="AF945" s="88" t="s">
        <v>645</v>
      </c>
      <c r="AG945" s="88" t="s">
        <v>643</v>
      </c>
    </row>
    <row r="946" spans="31:33">
      <c r="AE946" s="88" t="s">
        <v>2556</v>
      </c>
      <c r="AF946" s="88" t="s">
        <v>645</v>
      </c>
      <c r="AG946" s="88" t="s">
        <v>643</v>
      </c>
    </row>
    <row r="947" spans="31:33">
      <c r="AE947" s="88" t="s">
        <v>2557</v>
      </c>
      <c r="AF947" s="88" t="s">
        <v>645</v>
      </c>
      <c r="AG947" s="88" t="s">
        <v>643</v>
      </c>
    </row>
    <row r="948" spans="31:33">
      <c r="AE948" s="88" t="s">
        <v>2558</v>
      </c>
      <c r="AF948" s="88" t="s">
        <v>645</v>
      </c>
      <c r="AG948" s="88" t="s">
        <v>643</v>
      </c>
    </row>
    <row r="949" spans="31:33">
      <c r="AE949" s="88" t="s">
        <v>2559</v>
      </c>
      <c r="AF949" s="88" t="s">
        <v>685</v>
      </c>
      <c r="AG949" s="88" t="s">
        <v>643</v>
      </c>
    </row>
    <row r="950" spans="31:33">
      <c r="AE950" s="88" t="s">
        <v>2560</v>
      </c>
      <c r="AF950" s="88" t="s">
        <v>645</v>
      </c>
      <c r="AG950" s="88" t="s">
        <v>643</v>
      </c>
    </row>
    <row r="951" spans="31:33">
      <c r="AE951" s="88" t="s">
        <v>2561</v>
      </c>
      <c r="AF951" s="88" t="s">
        <v>685</v>
      </c>
      <c r="AG951" s="88" t="s">
        <v>643</v>
      </c>
    </row>
    <row r="952" spans="31:33">
      <c r="AE952" s="88" t="s">
        <v>2562</v>
      </c>
      <c r="AF952" s="88" t="s">
        <v>685</v>
      </c>
      <c r="AG952" s="88" t="s">
        <v>643</v>
      </c>
    </row>
    <row r="953" spans="31:33">
      <c r="AE953" s="88" t="s">
        <v>2563</v>
      </c>
      <c r="AF953" s="88" t="s">
        <v>645</v>
      </c>
      <c r="AG953" s="88" t="s">
        <v>643</v>
      </c>
    </row>
    <row r="954" spans="31:33">
      <c r="AE954" s="88" t="s">
        <v>2564</v>
      </c>
      <c r="AF954" s="88" t="s">
        <v>645</v>
      </c>
      <c r="AG954" s="88" t="s">
        <v>643</v>
      </c>
    </row>
    <row r="955" spans="31:33">
      <c r="AE955" s="88" t="s">
        <v>2565</v>
      </c>
      <c r="AF955" s="88" t="s">
        <v>645</v>
      </c>
      <c r="AG955" s="88" t="s">
        <v>643</v>
      </c>
    </row>
    <row r="956" spans="31:33">
      <c r="AE956" s="88" t="s">
        <v>2566</v>
      </c>
      <c r="AF956" s="88" t="s">
        <v>685</v>
      </c>
      <c r="AG956" s="88" t="s">
        <v>643</v>
      </c>
    </row>
    <row r="957" spans="31:33">
      <c r="AE957" s="88" t="s">
        <v>2567</v>
      </c>
      <c r="AF957" s="88" t="s">
        <v>685</v>
      </c>
      <c r="AG957" s="88" t="s">
        <v>643</v>
      </c>
    </row>
    <row r="958" spans="31:33">
      <c r="AE958" s="88" t="s">
        <v>1361</v>
      </c>
      <c r="AF958" s="88" t="s">
        <v>645</v>
      </c>
      <c r="AG958" s="88" t="s">
        <v>643</v>
      </c>
    </row>
    <row r="959" spans="31:33">
      <c r="AE959" s="88" t="s">
        <v>1359</v>
      </c>
      <c r="AF959" s="88" t="s">
        <v>642</v>
      </c>
      <c r="AG959" s="88" t="s">
        <v>643</v>
      </c>
    </row>
    <row r="960" spans="31:33">
      <c r="AE960" s="88" t="s">
        <v>2568</v>
      </c>
      <c r="AF960" s="88" t="s">
        <v>642</v>
      </c>
      <c r="AG960" s="88" t="s">
        <v>643</v>
      </c>
    </row>
    <row r="961" spans="31:33">
      <c r="AE961" s="88" t="s">
        <v>1365</v>
      </c>
      <c r="AF961" s="88" t="s">
        <v>645</v>
      </c>
      <c r="AG961" s="88" t="s">
        <v>643</v>
      </c>
    </row>
    <row r="962" spans="31:33">
      <c r="AE962" s="88" t="s">
        <v>1368</v>
      </c>
      <c r="AF962" s="88" t="s">
        <v>685</v>
      </c>
      <c r="AG962" s="88" t="s">
        <v>643</v>
      </c>
    </row>
    <row r="963" spans="31:33">
      <c r="AE963" s="88" t="s">
        <v>2569</v>
      </c>
      <c r="AF963" s="88" t="s">
        <v>645</v>
      </c>
      <c r="AG963" s="88" t="s">
        <v>643</v>
      </c>
    </row>
    <row r="964" spans="31:33">
      <c r="AE964" s="88" t="s">
        <v>2570</v>
      </c>
      <c r="AF964" s="88" t="s">
        <v>645</v>
      </c>
      <c r="AG964" s="88" t="s">
        <v>643</v>
      </c>
    </row>
    <row r="965" spans="31:33">
      <c r="AE965" s="88" t="s">
        <v>2571</v>
      </c>
      <c r="AF965" s="88" t="s">
        <v>645</v>
      </c>
      <c r="AG965" s="88" t="s">
        <v>643</v>
      </c>
    </row>
    <row r="966" spans="31:33">
      <c r="AE966" s="88" t="s">
        <v>2572</v>
      </c>
      <c r="AF966" s="88" t="s">
        <v>645</v>
      </c>
      <c r="AG966" s="88" t="s">
        <v>643</v>
      </c>
    </row>
    <row r="967" spans="31:33">
      <c r="AE967" s="88" t="s">
        <v>2573</v>
      </c>
      <c r="AF967" s="88" t="s">
        <v>645</v>
      </c>
      <c r="AG967" s="88" t="s">
        <v>643</v>
      </c>
    </row>
    <row r="968" spans="31:33">
      <c r="AE968" s="88" t="s">
        <v>2574</v>
      </c>
      <c r="AF968" s="88" t="s">
        <v>685</v>
      </c>
      <c r="AG968" s="88" t="s">
        <v>643</v>
      </c>
    </row>
    <row r="969" spans="31:33">
      <c r="AE969" s="88" t="s">
        <v>1827</v>
      </c>
      <c r="AF969" s="88" t="s">
        <v>685</v>
      </c>
      <c r="AG969" s="88" t="s">
        <v>643</v>
      </c>
    </row>
    <row r="970" spans="31:33">
      <c r="AE970" s="88" t="s">
        <v>2575</v>
      </c>
      <c r="AF970" s="88" t="s">
        <v>645</v>
      </c>
      <c r="AG970" s="88" t="s">
        <v>643</v>
      </c>
    </row>
    <row r="971" spans="31:33">
      <c r="AE971" s="88" t="s">
        <v>2576</v>
      </c>
      <c r="AF971" s="88" t="s">
        <v>645</v>
      </c>
      <c r="AG971" s="88" t="s">
        <v>643</v>
      </c>
    </row>
    <row r="972" spans="31:33">
      <c r="AE972" s="88" t="s">
        <v>2577</v>
      </c>
      <c r="AF972" s="88" t="s">
        <v>645</v>
      </c>
      <c r="AG972" s="88" t="s">
        <v>643</v>
      </c>
    </row>
    <row r="973" spans="31:33">
      <c r="AE973" s="88" t="s">
        <v>2578</v>
      </c>
      <c r="AF973" s="88" t="s">
        <v>645</v>
      </c>
      <c r="AG973" s="88" t="s">
        <v>643</v>
      </c>
    </row>
    <row r="974" spans="31:33">
      <c r="AE974" s="88" t="s">
        <v>2579</v>
      </c>
      <c r="AF974" s="88" t="s">
        <v>645</v>
      </c>
      <c r="AG974" s="88" t="s">
        <v>643</v>
      </c>
    </row>
    <row r="975" spans="31:33">
      <c r="AE975" s="88" t="s">
        <v>2580</v>
      </c>
      <c r="AF975" s="88" t="s">
        <v>645</v>
      </c>
      <c r="AG975" s="88" t="s">
        <v>643</v>
      </c>
    </row>
    <row r="976" spans="31:33">
      <c r="AE976" s="88" t="s">
        <v>2581</v>
      </c>
      <c r="AF976" s="88" t="s">
        <v>645</v>
      </c>
      <c r="AG976" s="88" t="s">
        <v>643</v>
      </c>
    </row>
    <row r="977" spans="31:33">
      <c r="AE977" s="88" t="s">
        <v>2582</v>
      </c>
      <c r="AF977" s="88" t="s">
        <v>645</v>
      </c>
      <c r="AG977" s="88" t="s">
        <v>643</v>
      </c>
    </row>
    <row r="978" spans="31:33">
      <c r="AE978" s="88" t="s">
        <v>2583</v>
      </c>
      <c r="AF978" s="88" t="s">
        <v>645</v>
      </c>
      <c r="AG978" s="88" t="s">
        <v>643</v>
      </c>
    </row>
    <row r="979" spans="31:33">
      <c r="AE979" s="88" t="s">
        <v>2584</v>
      </c>
      <c r="AF979" s="88" t="s">
        <v>645</v>
      </c>
      <c r="AG979" s="88" t="s">
        <v>643</v>
      </c>
    </row>
    <row r="980" spans="31:33">
      <c r="AE980" s="88" t="s">
        <v>2585</v>
      </c>
      <c r="AF980" s="88" t="s">
        <v>645</v>
      </c>
      <c r="AG980" s="88" t="s">
        <v>643</v>
      </c>
    </row>
    <row r="981" spans="31:33">
      <c r="AE981" s="88" t="s">
        <v>2586</v>
      </c>
      <c r="AF981" s="88" t="s">
        <v>645</v>
      </c>
      <c r="AG981" s="88" t="s">
        <v>643</v>
      </c>
    </row>
    <row r="982" spans="31:33">
      <c r="AE982" s="88" t="s">
        <v>2587</v>
      </c>
      <c r="AF982" s="88" t="s">
        <v>645</v>
      </c>
      <c r="AG982" s="88" t="s">
        <v>643</v>
      </c>
    </row>
    <row r="983" spans="31:33">
      <c r="AE983" s="88" t="s">
        <v>2588</v>
      </c>
      <c r="AF983" s="88" t="s">
        <v>685</v>
      </c>
      <c r="AG983" s="88" t="s">
        <v>643</v>
      </c>
    </row>
    <row r="984" spans="31:33">
      <c r="AE984" s="88" t="s">
        <v>2589</v>
      </c>
      <c r="AF984" s="88" t="s">
        <v>645</v>
      </c>
      <c r="AG984" s="88" t="s">
        <v>643</v>
      </c>
    </row>
    <row r="985" spans="31:33">
      <c r="AE985" s="88" t="s">
        <v>2590</v>
      </c>
      <c r="AF985" s="88" t="s">
        <v>645</v>
      </c>
      <c r="AG985" s="88" t="s">
        <v>643</v>
      </c>
    </row>
    <row r="986" spans="31:33">
      <c r="AE986" s="88" t="s">
        <v>2591</v>
      </c>
      <c r="AF986" s="88" t="s">
        <v>645</v>
      </c>
      <c r="AG986" s="88" t="s">
        <v>643</v>
      </c>
    </row>
    <row r="987" spans="31:33">
      <c r="AE987" s="88" t="s">
        <v>2592</v>
      </c>
      <c r="AF987" s="88" t="s">
        <v>645</v>
      </c>
      <c r="AG987" s="88" t="s">
        <v>643</v>
      </c>
    </row>
    <row r="988" spans="31:33">
      <c r="AE988" s="88" t="s">
        <v>2593</v>
      </c>
      <c r="AF988" s="88" t="s">
        <v>645</v>
      </c>
      <c r="AG988" s="88" t="s">
        <v>643</v>
      </c>
    </row>
    <row r="989" spans="31:33">
      <c r="AE989" s="88" t="s">
        <v>2594</v>
      </c>
      <c r="AF989" s="88" t="s">
        <v>645</v>
      </c>
      <c r="AG989" s="88" t="s">
        <v>643</v>
      </c>
    </row>
    <row r="990" spans="31:33">
      <c r="AE990" s="88" t="s">
        <v>2595</v>
      </c>
      <c r="AF990" s="88" t="s">
        <v>645</v>
      </c>
      <c r="AG990" s="88" t="s">
        <v>643</v>
      </c>
    </row>
    <row r="991" spans="31:33">
      <c r="AE991" s="88" t="s">
        <v>2596</v>
      </c>
      <c r="AF991" s="88" t="s">
        <v>645</v>
      </c>
      <c r="AG991" s="88" t="s">
        <v>643</v>
      </c>
    </row>
    <row r="992" spans="31:33">
      <c r="AE992" s="88" t="s">
        <v>2597</v>
      </c>
      <c r="AF992" s="88" t="s">
        <v>642</v>
      </c>
      <c r="AG992" s="88" t="s">
        <v>643</v>
      </c>
    </row>
    <row r="993" spans="31:33">
      <c r="AE993" s="88" t="s">
        <v>2598</v>
      </c>
      <c r="AF993" s="88" t="s">
        <v>645</v>
      </c>
      <c r="AG993" s="88" t="s">
        <v>643</v>
      </c>
    </row>
    <row r="994" spans="31:33">
      <c r="AE994" s="88" t="s">
        <v>2599</v>
      </c>
      <c r="AF994" s="88" t="s">
        <v>645</v>
      </c>
      <c r="AG994" s="88" t="s">
        <v>643</v>
      </c>
    </row>
    <row r="995" spans="31:33">
      <c r="AE995" s="88" t="s">
        <v>2600</v>
      </c>
      <c r="AF995" s="88" t="s">
        <v>645</v>
      </c>
      <c r="AG995" s="88" t="s">
        <v>643</v>
      </c>
    </row>
    <row r="996" spans="31:33">
      <c r="AE996" s="88" t="s">
        <v>2601</v>
      </c>
      <c r="AF996" s="88" t="s">
        <v>645</v>
      </c>
      <c r="AG996" s="88" t="s">
        <v>643</v>
      </c>
    </row>
    <row r="997" spans="31:33">
      <c r="AE997" s="88" t="s">
        <v>2602</v>
      </c>
      <c r="AF997" s="88" t="s">
        <v>645</v>
      </c>
      <c r="AG997" s="88" t="s">
        <v>643</v>
      </c>
    </row>
    <row r="998" spans="31:33">
      <c r="AE998" s="88" t="s">
        <v>2603</v>
      </c>
      <c r="AF998" s="88" t="s">
        <v>645</v>
      </c>
      <c r="AG998" s="88" t="s">
        <v>643</v>
      </c>
    </row>
    <row r="999" spans="31:33">
      <c r="AE999" s="88" t="s">
        <v>2604</v>
      </c>
      <c r="AF999" s="88" t="s">
        <v>645</v>
      </c>
      <c r="AG999" s="88" t="s">
        <v>643</v>
      </c>
    </row>
    <row r="1000" spans="31:33">
      <c r="AE1000" s="88" t="s">
        <v>2605</v>
      </c>
      <c r="AF1000" s="88" t="s">
        <v>645</v>
      </c>
      <c r="AG1000" s="88" t="s">
        <v>643</v>
      </c>
    </row>
    <row r="1001" spans="31:33">
      <c r="AE1001" s="88" t="s">
        <v>2606</v>
      </c>
      <c r="AF1001" s="88" t="s">
        <v>645</v>
      </c>
      <c r="AG1001" s="88" t="s">
        <v>643</v>
      </c>
    </row>
    <row r="1002" spans="31:33">
      <c r="AE1002" s="88" t="s">
        <v>2607</v>
      </c>
      <c r="AF1002" s="88" t="s">
        <v>645</v>
      </c>
      <c r="AG1002" s="88" t="s">
        <v>643</v>
      </c>
    </row>
    <row r="1003" spans="31:33">
      <c r="AE1003" s="88" t="s">
        <v>2608</v>
      </c>
      <c r="AF1003" s="88" t="s">
        <v>645</v>
      </c>
      <c r="AG1003" s="88" t="s">
        <v>643</v>
      </c>
    </row>
    <row r="1004" spans="31:33">
      <c r="AE1004" s="88" t="s">
        <v>2609</v>
      </c>
      <c r="AF1004" s="88" t="s">
        <v>645</v>
      </c>
      <c r="AG1004" s="88" t="s">
        <v>643</v>
      </c>
    </row>
    <row r="1005" spans="31:33">
      <c r="AE1005" s="88" t="s">
        <v>1533</v>
      </c>
      <c r="AF1005" s="88" t="s">
        <v>642</v>
      </c>
      <c r="AG1005" s="88" t="s">
        <v>643</v>
      </c>
    </row>
    <row r="1006" spans="31:33">
      <c r="AE1006" s="88" t="s">
        <v>1556</v>
      </c>
      <c r="AF1006" s="88" t="s">
        <v>645</v>
      </c>
      <c r="AG1006" s="88" t="s">
        <v>643</v>
      </c>
    </row>
    <row r="1007" spans="31:33">
      <c r="AE1007" s="88" t="s">
        <v>1476</v>
      </c>
      <c r="AF1007" s="88" t="s">
        <v>645</v>
      </c>
      <c r="AG1007" s="88" t="s">
        <v>643</v>
      </c>
    </row>
    <row r="1008" spans="31:33">
      <c r="AE1008" s="88" t="s">
        <v>1481</v>
      </c>
      <c r="AF1008" s="88" t="s">
        <v>642</v>
      </c>
      <c r="AG1008" s="88" t="s">
        <v>643</v>
      </c>
    </row>
    <row r="1009" spans="31:33">
      <c r="AE1009" s="88" t="s">
        <v>1486</v>
      </c>
      <c r="AF1009" s="88" t="s">
        <v>645</v>
      </c>
      <c r="AG1009" s="88" t="s">
        <v>643</v>
      </c>
    </row>
    <row r="1010" spans="31:33">
      <c r="AE1010" s="88" t="s">
        <v>2610</v>
      </c>
      <c r="AF1010" s="88" t="s">
        <v>642</v>
      </c>
      <c r="AG1010" s="88" t="s">
        <v>643</v>
      </c>
    </row>
    <row r="1011" spans="31:33">
      <c r="AE1011" s="88" t="s">
        <v>1504</v>
      </c>
      <c r="AF1011" s="88" t="s">
        <v>645</v>
      </c>
      <c r="AG1011" s="88" t="s">
        <v>643</v>
      </c>
    </row>
    <row r="1012" spans="31:33">
      <c r="AE1012" s="88" t="s">
        <v>2611</v>
      </c>
      <c r="AF1012" s="88" t="s">
        <v>645</v>
      </c>
      <c r="AG1012" s="88" t="s">
        <v>643</v>
      </c>
    </row>
    <row r="1013" spans="31:33">
      <c r="AE1013" s="88" t="s">
        <v>2612</v>
      </c>
      <c r="AF1013" s="88" t="s">
        <v>645</v>
      </c>
      <c r="AG1013" s="88" t="s">
        <v>643</v>
      </c>
    </row>
    <row r="1014" spans="31:33">
      <c r="AE1014" s="88" t="s">
        <v>2613</v>
      </c>
      <c r="AF1014" s="88" t="s">
        <v>645</v>
      </c>
      <c r="AG1014" s="88" t="s">
        <v>643</v>
      </c>
    </row>
    <row r="1015" spans="31:33">
      <c r="AE1015" s="88" t="s">
        <v>2614</v>
      </c>
      <c r="AF1015" s="88" t="s">
        <v>645</v>
      </c>
      <c r="AG1015" s="88" t="s">
        <v>643</v>
      </c>
    </row>
    <row r="1016" spans="31:33">
      <c r="AE1016" s="88" t="s">
        <v>2615</v>
      </c>
      <c r="AF1016" s="88" t="s">
        <v>645</v>
      </c>
      <c r="AG1016" s="88" t="s">
        <v>643</v>
      </c>
    </row>
    <row r="1017" spans="31:33">
      <c r="AE1017" s="88" t="s">
        <v>2616</v>
      </c>
      <c r="AF1017" s="88" t="s">
        <v>645</v>
      </c>
      <c r="AG1017" s="88" t="s">
        <v>643</v>
      </c>
    </row>
    <row r="1018" spans="31:33">
      <c r="AE1018" s="88" t="s">
        <v>2617</v>
      </c>
      <c r="AF1018" s="88" t="s">
        <v>645</v>
      </c>
      <c r="AG1018" s="88" t="s">
        <v>643</v>
      </c>
    </row>
    <row r="1019" spans="31:33">
      <c r="AE1019" s="88" t="s">
        <v>2618</v>
      </c>
      <c r="AF1019" s="88" t="s">
        <v>645</v>
      </c>
      <c r="AG1019" s="88" t="s">
        <v>643</v>
      </c>
    </row>
    <row r="1020" spans="31:33">
      <c r="AE1020" s="88" t="s">
        <v>2619</v>
      </c>
      <c r="AF1020" s="88" t="s">
        <v>645</v>
      </c>
      <c r="AG1020" s="88" t="s">
        <v>643</v>
      </c>
    </row>
    <row r="1021" spans="31:33">
      <c r="AE1021" s="88" t="s">
        <v>2620</v>
      </c>
      <c r="AF1021" s="88" t="s">
        <v>645</v>
      </c>
      <c r="AG1021" s="88" t="s">
        <v>643</v>
      </c>
    </row>
    <row r="1022" spans="31:33">
      <c r="AE1022" s="88" t="s">
        <v>2621</v>
      </c>
      <c r="AF1022" s="88" t="s">
        <v>645</v>
      </c>
      <c r="AG1022" s="88" t="s">
        <v>643</v>
      </c>
    </row>
    <row r="1023" spans="31:33">
      <c r="AE1023" s="88" t="s">
        <v>2622</v>
      </c>
      <c r="AF1023" s="88" t="s">
        <v>645</v>
      </c>
      <c r="AG1023" s="88" t="s">
        <v>643</v>
      </c>
    </row>
    <row r="1024" spans="31:33">
      <c r="AE1024" s="88" t="s">
        <v>1773</v>
      </c>
      <c r="AF1024" s="88" t="s">
        <v>645</v>
      </c>
      <c r="AG1024" s="88" t="s">
        <v>643</v>
      </c>
    </row>
    <row r="1025" spans="31:33">
      <c r="AE1025" s="88" t="s">
        <v>1777</v>
      </c>
      <c r="AF1025" s="88" t="s">
        <v>642</v>
      </c>
      <c r="AG1025" s="88" t="s">
        <v>643</v>
      </c>
    </row>
    <row r="1026" spans="31:33">
      <c r="AE1026" s="88" t="s">
        <v>2623</v>
      </c>
      <c r="AF1026" s="88" t="s">
        <v>685</v>
      </c>
      <c r="AG1026" s="88" t="s">
        <v>643</v>
      </c>
    </row>
    <row r="1027" spans="31:33">
      <c r="AE1027" s="88" t="s">
        <v>2624</v>
      </c>
      <c r="AF1027" s="88" t="s">
        <v>645</v>
      </c>
      <c r="AG1027" s="88" t="s">
        <v>643</v>
      </c>
    </row>
    <row r="1028" spans="31:33">
      <c r="AE1028" s="88" t="s">
        <v>2625</v>
      </c>
      <c r="AF1028" s="88" t="s">
        <v>645</v>
      </c>
      <c r="AG1028" s="88" t="s">
        <v>643</v>
      </c>
    </row>
    <row r="1029" spans="31:33">
      <c r="AE1029" s="88" t="s">
        <v>2626</v>
      </c>
      <c r="AF1029" s="88" t="s">
        <v>645</v>
      </c>
      <c r="AG1029" s="88" t="s">
        <v>643</v>
      </c>
    </row>
    <row r="1030" spans="31:33">
      <c r="AE1030" s="88" t="s">
        <v>2627</v>
      </c>
      <c r="AF1030" s="88" t="s">
        <v>645</v>
      </c>
      <c r="AG1030" s="88" t="s">
        <v>643</v>
      </c>
    </row>
    <row r="1031" spans="31:33">
      <c r="AE1031" s="88" t="s">
        <v>2628</v>
      </c>
      <c r="AF1031" s="88" t="s">
        <v>645</v>
      </c>
      <c r="AG1031" s="88" t="s">
        <v>643</v>
      </c>
    </row>
    <row r="1032" spans="31:33">
      <c r="AE1032" s="88" t="s">
        <v>1537</v>
      </c>
      <c r="AF1032" s="88" t="s">
        <v>642</v>
      </c>
      <c r="AG1032" s="88" t="s">
        <v>643</v>
      </c>
    </row>
    <row r="1033" spans="31:33">
      <c r="AE1033" s="88" t="s">
        <v>2629</v>
      </c>
      <c r="AF1033" s="88" t="s">
        <v>645</v>
      </c>
      <c r="AG1033" s="88" t="s">
        <v>643</v>
      </c>
    </row>
    <row r="1034" spans="31:33">
      <c r="AE1034" s="88" t="s">
        <v>2630</v>
      </c>
      <c r="AF1034" s="88" t="s">
        <v>645</v>
      </c>
      <c r="AG1034" s="88" t="s">
        <v>643</v>
      </c>
    </row>
    <row r="1035" spans="31:33">
      <c r="AE1035" s="88" t="s">
        <v>2631</v>
      </c>
      <c r="AF1035" s="88" t="s">
        <v>645</v>
      </c>
      <c r="AG1035" s="88" t="s">
        <v>643</v>
      </c>
    </row>
    <row r="1036" spans="31:33">
      <c r="AE1036" s="88" t="s">
        <v>2632</v>
      </c>
      <c r="AF1036" s="88" t="s">
        <v>645</v>
      </c>
      <c r="AG1036" s="88" t="s">
        <v>643</v>
      </c>
    </row>
    <row r="1037" spans="31:33">
      <c r="AE1037" s="88" t="s">
        <v>1501</v>
      </c>
      <c r="AF1037" s="88" t="s">
        <v>645</v>
      </c>
      <c r="AG1037" s="88" t="s">
        <v>643</v>
      </c>
    </row>
    <row r="1038" spans="31:33">
      <c r="AE1038" s="88" t="s">
        <v>2633</v>
      </c>
      <c r="AF1038" s="88" t="s">
        <v>645</v>
      </c>
      <c r="AG1038" s="88" t="s">
        <v>643</v>
      </c>
    </row>
    <row r="1039" spans="31:33">
      <c r="AE1039" s="88" t="s">
        <v>2634</v>
      </c>
      <c r="AF1039" s="88" t="s">
        <v>645</v>
      </c>
      <c r="AG1039" s="88" t="s">
        <v>643</v>
      </c>
    </row>
    <row r="1040" spans="31:33">
      <c r="AE1040" s="88" t="s">
        <v>2635</v>
      </c>
      <c r="AF1040" s="88" t="s">
        <v>645</v>
      </c>
      <c r="AG1040" s="88" t="s">
        <v>643</v>
      </c>
    </row>
    <row r="1041" spans="31:33">
      <c r="AE1041" s="88" t="s">
        <v>2636</v>
      </c>
      <c r="AF1041" s="88" t="s">
        <v>645</v>
      </c>
      <c r="AG1041" s="88" t="s">
        <v>643</v>
      </c>
    </row>
    <row r="1042" spans="31:33">
      <c r="AE1042" s="88" t="s">
        <v>2637</v>
      </c>
      <c r="AF1042" s="88" t="s">
        <v>645</v>
      </c>
      <c r="AG1042" s="88" t="s">
        <v>643</v>
      </c>
    </row>
    <row r="1043" spans="31:33">
      <c r="AE1043" s="88" t="s">
        <v>2638</v>
      </c>
      <c r="AF1043" s="88" t="s">
        <v>645</v>
      </c>
      <c r="AG1043" s="88" t="s">
        <v>643</v>
      </c>
    </row>
    <row r="1044" spans="31:33">
      <c r="AE1044" s="88" t="s">
        <v>2639</v>
      </c>
      <c r="AF1044" s="88" t="s">
        <v>645</v>
      </c>
      <c r="AG1044" s="88" t="s">
        <v>643</v>
      </c>
    </row>
    <row r="1045" spans="31:33">
      <c r="AE1045" s="88" t="s">
        <v>1423</v>
      </c>
      <c r="AF1045" s="88" t="s">
        <v>685</v>
      </c>
      <c r="AG1045" s="88" t="s">
        <v>643</v>
      </c>
    </row>
    <row r="1046" spans="31:33">
      <c r="AE1046" s="88" t="s">
        <v>2640</v>
      </c>
      <c r="AF1046" s="88" t="s">
        <v>645</v>
      </c>
      <c r="AG1046" s="88" t="s">
        <v>643</v>
      </c>
    </row>
    <row r="1047" spans="31:33">
      <c r="AE1047" s="88" t="s">
        <v>2641</v>
      </c>
      <c r="AF1047" s="88" t="s">
        <v>645</v>
      </c>
      <c r="AG1047" s="88" t="s">
        <v>643</v>
      </c>
    </row>
    <row r="1048" spans="31:33">
      <c r="AE1048" s="88" t="s">
        <v>2642</v>
      </c>
      <c r="AF1048" s="88" t="s">
        <v>645</v>
      </c>
      <c r="AG1048" s="88" t="s">
        <v>643</v>
      </c>
    </row>
    <row r="1049" spans="31:33">
      <c r="AE1049" s="88" t="s">
        <v>737</v>
      </c>
      <c r="AF1049" s="88" t="s">
        <v>685</v>
      </c>
      <c r="AG1049" s="88" t="s">
        <v>643</v>
      </c>
    </row>
    <row r="1050" spans="31:33">
      <c r="AE1050" s="88" t="s">
        <v>1524</v>
      </c>
      <c r="AF1050" s="88" t="s">
        <v>642</v>
      </c>
      <c r="AG1050" s="88" t="s">
        <v>643</v>
      </c>
    </row>
    <row r="1051" spans="31:33">
      <c r="AE1051" s="88" t="s">
        <v>1509</v>
      </c>
      <c r="AF1051" s="88" t="s">
        <v>642</v>
      </c>
      <c r="AG1051" s="88" t="s">
        <v>643</v>
      </c>
    </row>
    <row r="1052" spans="31:33">
      <c r="AE1052" s="88" t="s">
        <v>2643</v>
      </c>
      <c r="AF1052" s="88" t="s">
        <v>645</v>
      </c>
      <c r="AG1052" s="88" t="s">
        <v>643</v>
      </c>
    </row>
    <row r="1053" spans="31:33">
      <c r="AE1053" s="88" t="s">
        <v>2644</v>
      </c>
      <c r="AF1053" s="88" t="s">
        <v>645</v>
      </c>
      <c r="AG1053" s="88" t="s">
        <v>643</v>
      </c>
    </row>
    <row r="1054" spans="31:33">
      <c r="AE1054" s="88" t="s">
        <v>2645</v>
      </c>
      <c r="AF1054" s="88" t="s">
        <v>645</v>
      </c>
      <c r="AG1054" s="88" t="s">
        <v>643</v>
      </c>
    </row>
    <row r="1055" spans="31:33">
      <c r="AE1055" s="88" t="s">
        <v>2646</v>
      </c>
      <c r="AF1055" s="88" t="s">
        <v>645</v>
      </c>
      <c r="AG1055" s="88" t="s">
        <v>643</v>
      </c>
    </row>
    <row r="1056" spans="31:33">
      <c r="AE1056" s="88" t="s">
        <v>2647</v>
      </c>
      <c r="AF1056" s="88" t="s">
        <v>645</v>
      </c>
      <c r="AG1056" s="88" t="s">
        <v>643</v>
      </c>
    </row>
    <row r="1057" spans="31:33">
      <c r="AE1057" s="88" t="s">
        <v>2648</v>
      </c>
      <c r="AF1057" s="88" t="s">
        <v>645</v>
      </c>
      <c r="AG1057" s="88" t="s">
        <v>643</v>
      </c>
    </row>
    <row r="1058" spans="31:33">
      <c r="AE1058" s="88" t="s">
        <v>2649</v>
      </c>
      <c r="AF1058" s="88" t="s">
        <v>645</v>
      </c>
      <c r="AG1058" s="88" t="s">
        <v>643</v>
      </c>
    </row>
    <row r="1059" spans="31:33">
      <c r="AE1059" s="88" t="s">
        <v>2650</v>
      </c>
      <c r="AF1059" s="88" t="s">
        <v>645</v>
      </c>
      <c r="AG1059" s="88" t="s">
        <v>643</v>
      </c>
    </row>
    <row r="1060" spans="31:33">
      <c r="AE1060" s="88" t="s">
        <v>2651</v>
      </c>
      <c r="AF1060" s="88" t="s">
        <v>645</v>
      </c>
      <c r="AG1060" s="88" t="s">
        <v>643</v>
      </c>
    </row>
    <row r="1061" spans="31:33">
      <c r="AE1061" s="88" t="s">
        <v>2652</v>
      </c>
      <c r="AF1061" s="88" t="s">
        <v>645</v>
      </c>
      <c r="AG1061" s="88" t="s">
        <v>643</v>
      </c>
    </row>
    <row r="1062" spans="31:33">
      <c r="AE1062" s="88" t="s">
        <v>2653</v>
      </c>
      <c r="AF1062" s="88" t="s">
        <v>645</v>
      </c>
      <c r="AG1062" s="88" t="s">
        <v>643</v>
      </c>
    </row>
    <row r="1063" spans="31:33">
      <c r="AE1063" s="88" t="s">
        <v>2654</v>
      </c>
      <c r="AF1063" s="88" t="s">
        <v>645</v>
      </c>
      <c r="AG1063" s="88" t="s">
        <v>643</v>
      </c>
    </row>
    <row r="1064" spans="31:33">
      <c r="AE1064" s="88" t="s">
        <v>2655</v>
      </c>
      <c r="AF1064" s="88" t="s">
        <v>645</v>
      </c>
      <c r="AG1064" s="88" t="s">
        <v>643</v>
      </c>
    </row>
    <row r="1065" spans="31:33">
      <c r="AE1065" s="88" t="s">
        <v>2656</v>
      </c>
      <c r="AF1065" s="88" t="s">
        <v>645</v>
      </c>
      <c r="AG1065" s="88" t="s">
        <v>643</v>
      </c>
    </row>
    <row r="1066" spans="31:33">
      <c r="AE1066" s="88" t="s">
        <v>2657</v>
      </c>
      <c r="AF1066" s="88" t="s">
        <v>645</v>
      </c>
      <c r="AG1066" s="88" t="s">
        <v>643</v>
      </c>
    </row>
    <row r="1067" spans="31:33">
      <c r="AE1067" s="88" t="s">
        <v>2658</v>
      </c>
      <c r="AF1067" s="88" t="s">
        <v>645</v>
      </c>
      <c r="AG1067" s="88" t="s">
        <v>643</v>
      </c>
    </row>
    <row r="1068" spans="31:33">
      <c r="AE1068" s="88" t="s">
        <v>2659</v>
      </c>
      <c r="AF1068" s="88" t="s">
        <v>645</v>
      </c>
      <c r="AG1068" s="88" t="s">
        <v>643</v>
      </c>
    </row>
    <row r="1069" spans="31:33">
      <c r="AE1069" s="88" t="s">
        <v>2660</v>
      </c>
      <c r="AF1069" s="88" t="s">
        <v>645</v>
      </c>
      <c r="AG1069" s="88" t="s">
        <v>643</v>
      </c>
    </row>
    <row r="1070" spans="31:33">
      <c r="AE1070" s="88" t="s">
        <v>2661</v>
      </c>
      <c r="AF1070" s="88" t="s">
        <v>645</v>
      </c>
      <c r="AG1070" s="88" t="s">
        <v>643</v>
      </c>
    </row>
    <row r="1071" spans="31:33">
      <c r="AE1071" s="88" t="s">
        <v>2662</v>
      </c>
      <c r="AF1071" s="88" t="s">
        <v>645</v>
      </c>
      <c r="AG1071" s="88" t="s">
        <v>643</v>
      </c>
    </row>
    <row r="1072" spans="31:33">
      <c r="AE1072" s="88" t="s">
        <v>2663</v>
      </c>
      <c r="AF1072" s="88" t="s">
        <v>645</v>
      </c>
      <c r="AG1072" s="88" t="s">
        <v>643</v>
      </c>
    </row>
    <row r="1073" spans="31:33">
      <c r="AE1073" s="88" t="s">
        <v>1529</v>
      </c>
      <c r="AF1073" s="88" t="s">
        <v>645</v>
      </c>
      <c r="AG1073" s="88" t="s">
        <v>643</v>
      </c>
    </row>
    <row r="1074" spans="31:33">
      <c r="AE1074" s="88" t="s">
        <v>2664</v>
      </c>
      <c r="AF1074" s="88" t="s">
        <v>645</v>
      </c>
      <c r="AG1074" s="88" t="s">
        <v>643</v>
      </c>
    </row>
    <row r="1075" spans="31:33">
      <c r="AE1075" s="88" t="s">
        <v>2665</v>
      </c>
      <c r="AF1075" s="88" t="s">
        <v>645</v>
      </c>
      <c r="AG1075" s="88" t="s">
        <v>643</v>
      </c>
    </row>
    <row r="1076" spans="31:33">
      <c r="AE1076" s="88" t="s">
        <v>2666</v>
      </c>
      <c r="AF1076" s="88" t="s">
        <v>645</v>
      </c>
      <c r="AG1076" s="88" t="s">
        <v>643</v>
      </c>
    </row>
    <row r="1077" spans="31:33">
      <c r="AE1077" s="88" t="s">
        <v>2667</v>
      </c>
      <c r="AF1077" s="88" t="s">
        <v>645</v>
      </c>
      <c r="AG1077" s="88" t="s">
        <v>643</v>
      </c>
    </row>
    <row r="1078" spans="31:33">
      <c r="AE1078" s="88" t="s">
        <v>2668</v>
      </c>
      <c r="AF1078" s="88" t="s">
        <v>645</v>
      </c>
      <c r="AG1078" s="88" t="s">
        <v>643</v>
      </c>
    </row>
    <row r="1079" spans="31:33">
      <c r="AE1079" s="88" t="s">
        <v>2669</v>
      </c>
      <c r="AF1079" s="88" t="s">
        <v>645</v>
      </c>
      <c r="AG1079" s="88" t="s">
        <v>643</v>
      </c>
    </row>
    <row r="1080" spans="31:33">
      <c r="AE1080" s="88" t="s">
        <v>2670</v>
      </c>
      <c r="AF1080" s="88" t="s">
        <v>645</v>
      </c>
      <c r="AG1080" s="88" t="s">
        <v>643</v>
      </c>
    </row>
    <row r="1081" spans="31:33">
      <c r="AE1081" s="88" t="s">
        <v>2671</v>
      </c>
      <c r="AF1081" s="88" t="s">
        <v>645</v>
      </c>
      <c r="AG1081" s="88" t="s">
        <v>643</v>
      </c>
    </row>
    <row r="1082" spans="31:33">
      <c r="AE1082" s="88" t="s">
        <v>2672</v>
      </c>
      <c r="AF1082" s="88" t="s">
        <v>645</v>
      </c>
      <c r="AG1082" s="88" t="s">
        <v>643</v>
      </c>
    </row>
    <row r="1083" spans="31:33">
      <c r="AE1083" s="88" t="s">
        <v>2673</v>
      </c>
      <c r="AF1083" s="88" t="s">
        <v>645</v>
      </c>
      <c r="AG1083" s="88" t="s">
        <v>643</v>
      </c>
    </row>
    <row r="1084" spans="31:33">
      <c r="AE1084" s="88" t="s">
        <v>2674</v>
      </c>
      <c r="AF1084" s="88" t="s">
        <v>645</v>
      </c>
      <c r="AG1084" s="88" t="s">
        <v>643</v>
      </c>
    </row>
    <row r="1085" spans="31:33">
      <c r="AE1085" s="88" t="s">
        <v>2675</v>
      </c>
      <c r="AF1085" s="88" t="s">
        <v>645</v>
      </c>
      <c r="AG1085" s="88" t="s">
        <v>643</v>
      </c>
    </row>
    <row r="1086" spans="31:33">
      <c r="AE1086" s="88" t="s">
        <v>2676</v>
      </c>
      <c r="AF1086" s="88" t="s">
        <v>645</v>
      </c>
      <c r="AG1086" s="88" t="s">
        <v>643</v>
      </c>
    </row>
    <row r="1087" spans="31:33">
      <c r="AE1087" s="88" t="s">
        <v>2677</v>
      </c>
      <c r="AF1087" s="88" t="s">
        <v>645</v>
      </c>
      <c r="AG1087" s="88" t="s">
        <v>643</v>
      </c>
    </row>
    <row r="1088" spans="31:33">
      <c r="AE1088" s="88" t="s">
        <v>2678</v>
      </c>
      <c r="AF1088" s="88" t="s">
        <v>645</v>
      </c>
      <c r="AG1088" s="88" t="s">
        <v>643</v>
      </c>
    </row>
    <row r="1089" spans="31:33">
      <c r="AE1089" s="88" t="s">
        <v>2679</v>
      </c>
      <c r="AF1089" s="88" t="s">
        <v>645</v>
      </c>
      <c r="AG1089" s="88" t="s">
        <v>643</v>
      </c>
    </row>
    <row r="1090" spans="31:33">
      <c r="AE1090" s="88" t="s">
        <v>2680</v>
      </c>
      <c r="AF1090" s="88" t="s">
        <v>645</v>
      </c>
      <c r="AG1090" s="88" t="s">
        <v>643</v>
      </c>
    </row>
    <row r="1091" spans="31:33">
      <c r="AE1091" s="88" t="s">
        <v>2681</v>
      </c>
      <c r="AF1091" s="88" t="s">
        <v>645</v>
      </c>
      <c r="AG1091" s="88" t="s">
        <v>643</v>
      </c>
    </row>
    <row r="1092" spans="31:33">
      <c r="AE1092" s="88" t="s">
        <v>2682</v>
      </c>
      <c r="AF1092" s="88" t="s">
        <v>645</v>
      </c>
      <c r="AG1092" s="88" t="s">
        <v>643</v>
      </c>
    </row>
    <row r="1093" spans="31:33">
      <c r="AE1093" s="88" t="s">
        <v>2683</v>
      </c>
      <c r="AF1093" s="88" t="s">
        <v>645</v>
      </c>
      <c r="AG1093" s="88" t="s">
        <v>643</v>
      </c>
    </row>
    <row r="1094" spans="31:33">
      <c r="AE1094" s="88" t="s">
        <v>1549</v>
      </c>
      <c r="AF1094" s="88" t="s">
        <v>645</v>
      </c>
      <c r="AG1094" s="88" t="s">
        <v>643</v>
      </c>
    </row>
    <row r="1095" spans="31:33">
      <c r="AE1095" s="88" t="s">
        <v>1545</v>
      </c>
      <c r="AF1095" s="88" t="s">
        <v>645</v>
      </c>
      <c r="AG1095" s="88" t="s">
        <v>643</v>
      </c>
    </row>
    <row r="1096" spans="31:33">
      <c r="AE1096" s="88" t="s">
        <v>2684</v>
      </c>
      <c r="AF1096" s="88" t="s">
        <v>645</v>
      </c>
      <c r="AG1096" s="88" t="s">
        <v>643</v>
      </c>
    </row>
    <row r="1097" spans="31:33">
      <c r="AE1097" s="88" t="s">
        <v>2685</v>
      </c>
      <c r="AF1097" s="88" t="s">
        <v>645</v>
      </c>
      <c r="AG1097" s="88" t="s">
        <v>643</v>
      </c>
    </row>
    <row r="1098" spans="31:33">
      <c r="AE1098" s="88" t="s">
        <v>2686</v>
      </c>
      <c r="AF1098" s="88" t="s">
        <v>645</v>
      </c>
      <c r="AG1098" s="88" t="s">
        <v>643</v>
      </c>
    </row>
    <row r="1099" spans="31:33">
      <c r="AE1099" s="88" t="s">
        <v>2687</v>
      </c>
      <c r="AF1099" s="88" t="s">
        <v>645</v>
      </c>
      <c r="AG1099" s="88" t="s">
        <v>643</v>
      </c>
    </row>
    <row r="1100" spans="31:33">
      <c r="AE1100" s="88" t="s">
        <v>2688</v>
      </c>
      <c r="AF1100" s="88" t="s">
        <v>645</v>
      </c>
      <c r="AG1100" s="88" t="s">
        <v>643</v>
      </c>
    </row>
    <row r="1101" spans="31:33">
      <c r="AE1101" s="88" t="s">
        <v>2689</v>
      </c>
      <c r="AF1101" s="88" t="s">
        <v>645</v>
      </c>
      <c r="AG1101" s="88" t="s">
        <v>643</v>
      </c>
    </row>
    <row r="1102" spans="31:33">
      <c r="AE1102" s="88" t="s">
        <v>2690</v>
      </c>
      <c r="AF1102" s="88" t="s">
        <v>645</v>
      </c>
      <c r="AG1102" s="88" t="s">
        <v>643</v>
      </c>
    </row>
    <row r="1103" spans="31:33">
      <c r="AE1103" s="88" t="s">
        <v>2691</v>
      </c>
      <c r="AF1103" s="88" t="s">
        <v>645</v>
      </c>
      <c r="AG1103" s="88" t="s">
        <v>643</v>
      </c>
    </row>
    <row r="1104" spans="31:33">
      <c r="AE1104" s="88" t="s">
        <v>2692</v>
      </c>
      <c r="AF1104" s="88" t="s">
        <v>645</v>
      </c>
      <c r="AG1104" s="88" t="s">
        <v>643</v>
      </c>
    </row>
    <row r="1105" spans="31:33">
      <c r="AE1105" s="88" t="s">
        <v>2693</v>
      </c>
      <c r="AF1105" s="88" t="s">
        <v>645</v>
      </c>
      <c r="AG1105" s="88" t="s">
        <v>643</v>
      </c>
    </row>
    <row r="1106" spans="31:33">
      <c r="AE1106" s="88" t="s">
        <v>2694</v>
      </c>
      <c r="AF1106" s="88" t="s">
        <v>645</v>
      </c>
      <c r="AG1106" s="88" t="s">
        <v>643</v>
      </c>
    </row>
    <row r="1107" spans="31:33">
      <c r="AE1107" s="88" t="s">
        <v>2695</v>
      </c>
      <c r="AF1107" s="88" t="s">
        <v>645</v>
      </c>
      <c r="AG1107" s="88" t="s">
        <v>643</v>
      </c>
    </row>
    <row r="1108" spans="31:33">
      <c r="AE1108" s="88" t="s">
        <v>1541</v>
      </c>
      <c r="AF1108" s="88" t="s">
        <v>645</v>
      </c>
      <c r="AG1108" s="88" t="s">
        <v>643</v>
      </c>
    </row>
    <row r="1109" spans="31:33">
      <c r="AE1109" s="88" t="s">
        <v>2696</v>
      </c>
      <c r="AF1109" s="88" t="s">
        <v>645</v>
      </c>
      <c r="AG1109" s="88" t="s">
        <v>643</v>
      </c>
    </row>
    <row r="1110" spans="31:33">
      <c r="AE1110" s="88" t="s">
        <v>2697</v>
      </c>
      <c r="AF1110" s="88" t="s">
        <v>645</v>
      </c>
      <c r="AG1110" s="88" t="s">
        <v>643</v>
      </c>
    </row>
    <row r="1111" spans="31:33">
      <c r="AE1111" s="88" t="s">
        <v>2698</v>
      </c>
      <c r="AF1111" s="88" t="s">
        <v>645</v>
      </c>
      <c r="AG1111" s="88" t="s">
        <v>643</v>
      </c>
    </row>
    <row r="1112" spans="31:33">
      <c r="AE1112" s="88" t="s">
        <v>2699</v>
      </c>
      <c r="AF1112" s="88" t="s">
        <v>645</v>
      </c>
      <c r="AG1112" s="88" t="s">
        <v>643</v>
      </c>
    </row>
    <row r="1113" spans="31:33">
      <c r="AE1113" s="88" t="s">
        <v>2700</v>
      </c>
      <c r="AF1113" s="88" t="s">
        <v>645</v>
      </c>
      <c r="AG1113" s="88" t="s">
        <v>643</v>
      </c>
    </row>
    <row r="1114" spans="31:33">
      <c r="AE1114" s="88" t="s">
        <v>2701</v>
      </c>
      <c r="AF1114" s="88" t="s">
        <v>645</v>
      </c>
      <c r="AG1114" s="88" t="s">
        <v>643</v>
      </c>
    </row>
    <row r="1115" spans="31:33">
      <c r="AE1115" s="88" t="s">
        <v>2702</v>
      </c>
      <c r="AF1115" s="88" t="s">
        <v>645</v>
      </c>
      <c r="AG1115" s="88" t="s">
        <v>643</v>
      </c>
    </row>
    <row r="1116" spans="31:33">
      <c r="AE1116" s="88" t="s">
        <v>2703</v>
      </c>
      <c r="AF1116" s="88" t="s">
        <v>645</v>
      </c>
      <c r="AG1116" s="88" t="s">
        <v>643</v>
      </c>
    </row>
    <row r="1117" spans="31:33">
      <c r="AE1117" s="88" t="s">
        <v>2704</v>
      </c>
      <c r="AF1117" s="88" t="s">
        <v>645</v>
      </c>
      <c r="AG1117" s="88" t="s">
        <v>643</v>
      </c>
    </row>
    <row r="1118" spans="31:33">
      <c r="AE1118" s="88" t="s">
        <v>2705</v>
      </c>
      <c r="AF1118" s="88" t="s">
        <v>645</v>
      </c>
      <c r="AG1118" s="88" t="s">
        <v>643</v>
      </c>
    </row>
    <row r="1119" spans="31:33">
      <c r="AE1119" s="88" t="s">
        <v>2706</v>
      </c>
      <c r="AF1119" s="88" t="s">
        <v>645</v>
      </c>
      <c r="AG1119" s="88" t="s">
        <v>643</v>
      </c>
    </row>
    <row r="1120" spans="31:33">
      <c r="AE1120" s="88" t="s">
        <v>1552</v>
      </c>
      <c r="AF1120" s="88" t="s">
        <v>645</v>
      </c>
      <c r="AG1120" s="88" t="s">
        <v>643</v>
      </c>
    </row>
    <row r="1121" spans="31:33">
      <c r="AE1121" s="88" t="s">
        <v>2707</v>
      </c>
      <c r="AF1121" s="88" t="s">
        <v>645</v>
      </c>
      <c r="AG1121" s="88" t="s">
        <v>643</v>
      </c>
    </row>
    <row r="1122" spans="31:33">
      <c r="AE1122" s="88" t="s">
        <v>2708</v>
      </c>
      <c r="AF1122" s="88" t="s">
        <v>645</v>
      </c>
      <c r="AG1122" s="88" t="s">
        <v>643</v>
      </c>
    </row>
    <row r="1123" spans="31:33">
      <c r="AE1123" s="88" t="s">
        <v>2709</v>
      </c>
      <c r="AF1123" s="88" t="s">
        <v>645</v>
      </c>
      <c r="AG1123" s="88" t="s">
        <v>643</v>
      </c>
    </row>
    <row r="1124" spans="31:33">
      <c r="AE1124" s="88" t="s">
        <v>2710</v>
      </c>
      <c r="AF1124" s="88" t="s">
        <v>645</v>
      </c>
      <c r="AG1124" s="88" t="s">
        <v>643</v>
      </c>
    </row>
    <row r="1125" spans="31:33">
      <c r="AE1125" s="88" t="s">
        <v>2711</v>
      </c>
      <c r="AF1125" s="88" t="s">
        <v>645</v>
      </c>
      <c r="AG1125" s="88" t="s">
        <v>643</v>
      </c>
    </row>
    <row r="1126" spans="31:33">
      <c r="AE1126" s="88" t="s">
        <v>2712</v>
      </c>
      <c r="AF1126" s="88" t="s">
        <v>645</v>
      </c>
      <c r="AG1126" s="88" t="s">
        <v>643</v>
      </c>
    </row>
    <row r="1127" spans="31:33">
      <c r="AE1127" s="88" t="s">
        <v>2713</v>
      </c>
      <c r="AF1127" s="88" t="s">
        <v>645</v>
      </c>
      <c r="AG1127" s="88" t="s">
        <v>643</v>
      </c>
    </row>
    <row r="1128" spans="31:33">
      <c r="AE1128" s="88" t="s">
        <v>2714</v>
      </c>
      <c r="AF1128" s="88" t="s">
        <v>645</v>
      </c>
      <c r="AG1128" s="88" t="s">
        <v>643</v>
      </c>
    </row>
    <row r="1129" spans="31:33">
      <c r="AE1129" s="88" t="s">
        <v>2715</v>
      </c>
      <c r="AF1129" s="88" t="s">
        <v>645</v>
      </c>
      <c r="AG1129" s="88" t="s">
        <v>643</v>
      </c>
    </row>
    <row r="1130" spans="31:33">
      <c r="AE1130" s="88" t="s">
        <v>2716</v>
      </c>
      <c r="AF1130" s="88" t="s">
        <v>645</v>
      </c>
      <c r="AG1130" s="88" t="s">
        <v>643</v>
      </c>
    </row>
    <row r="1131" spans="31:33">
      <c r="AE1131" s="88" t="s">
        <v>2717</v>
      </c>
      <c r="AF1131" s="88" t="s">
        <v>645</v>
      </c>
      <c r="AG1131" s="88" t="s">
        <v>643</v>
      </c>
    </row>
    <row r="1132" spans="31:33">
      <c r="AE1132" s="88" t="s">
        <v>2718</v>
      </c>
      <c r="AF1132" s="88" t="s">
        <v>645</v>
      </c>
      <c r="AG1132" s="88" t="s">
        <v>643</v>
      </c>
    </row>
    <row r="1133" spans="31:33">
      <c r="AE1133" s="88" t="s">
        <v>2719</v>
      </c>
      <c r="AF1133" s="88" t="s">
        <v>645</v>
      </c>
      <c r="AG1133" s="88" t="s">
        <v>643</v>
      </c>
    </row>
    <row r="1134" spans="31:33">
      <c r="AE1134" s="88" t="s">
        <v>2720</v>
      </c>
      <c r="AF1134" s="88" t="s">
        <v>645</v>
      </c>
      <c r="AG1134" s="88" t="s">
        <v>643</v>
      </c>
    </row>
    <row r="1135" spans="31:33">
      <c r="AE1135" s="88" t="s">
        <v>2721</v>
      </c>
      <c r="AF1135" s="88" t="s">
        <v>645</v>
      </c>
      <c r="AG1135" s="88" t="s">
        <v>643</v>
      </c>
    </row>
    <row r="1136" spans="31:33">
      <c r="AE1136" s="88" t="s">
        <v>2722</v>
      </c>
      <c r="AF1136" s="88" t="s">
        <v>645</v>
      </c>
      <c r="AG1136" s="88" t="s">
        <v>643</v>
      </c>
    </row>
    <row r="1137" spans="31:33">
      <c r="AE1137" s="88" t="s">
        <v>2723</v>
      </c>
      <c r="AF1137" s="88" t="s">
        <v>645</v>
      </c>
      <c r="AG1137" s="88" t="s">
        <v>643</v>
      </c>
    </row>
    <row r="1138" spans="31:33">
      <c r="AE1138" s="88" t="s">
        <v>2724</v>
      </c>
      <c r="AF1138" s="88" t="s">
        <v>645</v>
      </c>
      <c r="AG1138" s="88" t="s">
        <v>643</v>
      </c>
    </row>
    <row r="1139" spans="31:33">
      <c r="AE1139" s="88" t="s">
        <v>2725</v>
      </c>
      <c r="AF1139" s="88" t="s">
        <v>645</v>
      </c>
      <c r="AG1139" s="88" t="s">
        <v>643</v>
      </c>
    </row>
    <row r="1140" spans="31:33">
      <c r="AE1140" s="88" t="s">
        <v>2726</v>
      </c>
      <c r="AF1140" s="88" t="s">
        <v>645</v>
      </c>
      <c r="AG1140" s="88" t="s">
        <v>643</v>
      </c>
    </row>
    <row r="1141" spans="31:33">
      <c r="AE1141" s="88" t="s">
        <v>2727</v>
      </c>
      <c r="AF1141" s="88" t="s">
        <v>645</v>
      </c>
      <c r="AG1141" s="88" t="s">
        <v>643</v>
      </c>
    </row>
    <row r="1142" spans="31:33">
      <c r="AE1142" s="88" t="s">
        <v>2728</v>
      </c>
      <c r="AF1142" s="88" t="s">
        <v>645</v>
      </c>
      <c r="AG1142" s="88" t="s">
        <v>643</v>
      </c>
    </row>
    <row r="1143" spans="31:33">
      <c r="AE1143" s="88" t="s">
        <v>2729</v>
      </c>
      <c r="AF1143" s="88" t="s">
        <v>645</v>
      </c>
      <c r="AG1143" s="88" t="s">
        <v>643</v>
      </c>
    </row>
    <row r="1144" spans="31:33">
      <c r="AE1144" s="88" t="s">
        <v>2730</v>
      </c>
      <c r="AF1144" s="88" t="s">
        <v>645</v>
      </c>
      <c r="AG1144" s="88" t="s">
        <v>643</v>
      </c>
    </row>
    <row r="1145" spans="31:33">
      <c r="AE1145" s="88" t="s">
        <v>2731</v>
      </c>
      <c r="AF1145" s="88" t="s">
        <v>645</v>
      </c>
      <c r="AG1145" s="88" t="s">
        <v>643</v>
      </c>
    </row>
    <row r="1146" spans="31:33">
      <c r="AE1146" s="88" t="s">
        <v>2732</v>
      </c>
      <c r="AF1146" s="88" t="s">
        <v>645</v>
      </c>
      <c r="AG1146" s="88" t="s">
        <v>643</v>
      </c>
    </row>
    <row r="1147" spans="31:33">
      <c r="AE1147" s="88" t="s">
        <v>2733</v>
      </c>
      <c r="AF1147" s="88" t="s">
        <v>645</v>
      </c>
      <c r="AG1147" s="88" t="s">
        <v>643</v>
      </c>
    </row>
    <row r="1148" spans="31:33">
      <c r="AE1148" s="88" t="s">
        <v>2734</v>
      </c>
      <c r="AF1148" s="88" t="s">
        <v>645</v>
      </c>
      <c r="AG1148" s="88" t="s">
        <v>643</v>
      </c>
    </row>
    <row r="1149" spans="31:33">
      <c r="AE1149" s="88" t="s">
        <v>2735</v>
      </c>
      <c r="AF1149" s="88" t="s">
        <v>645</v>
      </c>
      <c r="AG1149" s="88" t="s">
        <v>643</v>
      </c>
    </row>
    <row r="1150" spans="31:33">
      <c r="AE1150" s="88" t="s">
        <v>2736</v>
      </c>
      <c r="AF1150" s="88" t="s">
        <v>645</v>
      </c>
      <c r="AG1150" s="88" t="s">
        <v>643</v>
      </c>
    </row>
    <row r="1151" spans="31:33">
      <c r="AE1151" s="88" t="s">
        <v>2737</v>
      </c>
      <c r="AF1151" s="88" t="s">
        <v>645</v>
      </c>
      <c r="AG1151" s="88" t="s">
        <v>643</v>
      </c>
    </row>
    <row r="1152" spans="31:33">
      <c r="AE1152" s="88" t="s">
        <v>2738</v>
      </c>
      <c r="AF1152" s="88" t="s">
        <v>645</v>
      </c>
      <c r="AG1152" s="88" t="s">
        <v>643</v>
      </c>
    </row>
    <row r="1153" spans="31:33">
      <c r="AE1153" s="88" t="s">
        <v>2739</v>
      </c>
      <c r="AF1153" s="88" t="s">
        <v>645</v>
      </c>
      <c r="AG1153" s="88" t="s">
        <v>643</v>
      </c>
    </row>
    <row r="1154" spans="31:33">
      <c r="AE1154" s="88" t="s">
        <v>2740</v>
      </c>
      <c r="AF1154" s="88" t="s">
        <v>645</v>
      </c>
      <c r="AG1154" s="88" t="s">
        <v>643</v>
      </c>
    </row>
    <row r="1155" spans="31:33">
      <c r="AE1155" s="88" t="s">
        <v>2741</v>
      </c>
      <c r="AF1155" s="88" t="s">
        <v>645</v>
      </c>
      <c r="AG1155" s="88" t="s">
        <v>643</v>
      </c>
    </row>
    <row r="1156" spans="31:33">
      <c r="AE1156" s="88" t="s">
        <v>2742</v>
      </c>
      <c r="AF1156" s="88" t="s">
        <v>645</v>
      </c>
      <c r="AG1156" s="88" t="s">
        <v>643</v>
      </c>
    </row>
    <row r="1157" spans="31:33">
      <c r="AE1157" s="88" t="s">
        <v>2743</v>
      </c>
      <c r="AF1157" s="88" t="s">
        <v>645</v>
      </c>
      <c r="AG1157" s="88" t="s">
        <v>643</v>
      </c>
    </row>
    <row r="1158" spans="31:33">
      <c r="AE1158" s="88" t="s">
        <v>2744</v>
      </c>
      <c r="AF1158" s="88" t="s">
        <v>645</v>
      </c>
      <c r="AG1158" s="88" t="s">
        <v>643</v>
      </c>
    </row>
    <row r="1159" spans="31:33">
      <c r="AE1159" s="88" t="s">
        <v>2745</v>
      </c>
      <c r="AF1159" s="88" t="s">
        <v>645</v>
      </c>
      <c r="AG1159" s="88" t="s">
        <v>643</v>
      </c>
    </row>
    <row r="1160" spans="31:33">
      <c r="AE1160" s="88" t="s">
        <v>2746</v>
      </c>
      <c r="AF1160" s="88" t="s">
        <v>645</v>
      </c>
      <c r="AG1160" s="88" t="s">
        <v>643</v>
      </c>
    </row>
    <row r="1161" spans="31:33">
      <c r="AE1161" s="88" t="s">
        <v>2747</v>
      </c>
      <c r="AF1161" s="88" t="s">
        <v>645</v>
      </c>
      <c r="AG1161" s="88" t="s">
        <v>643</v>
      </c>
    </row>
    <row r="1162" spans="31:33">
      <c r="AE1162" s="88" t="s">
        <v>2748</v>
      </c>
      <c r="AF1162" s="88" t="s">
        <v>645</v>
      </c>
      <c r="AG1162" s="88" t="s">
        <v>643</v>
      </c>
    </row>
    <row r="1163" spans="31:33">
      <c r="AE1163" s="88" t="s">
        <v>2749</v>
      </c>
      <c r="AF1163" s="88" t="s">
        <v>645</v>
      </c>
      <c r="AG1163" s="88" t="s">
        <v>643</v>
      </c>
    </row>
    <row r="1164" spans="31:33">
      <c r="AE1164" s="88" t="s">
        <v>2750</v>
      </c>
      <c r="AF1164" s="88" t="s">
        <v>645</v>
      </c>
      <c r="AG1164" s="88" t="s">
        <v>643</v>
      </c>
    </row>
    <row r="1165" spans="31:33">
      <c r="AE1165" s="88" t="s">
        <v>2751</v>
      </c>
      <c r="AF1165" s="88" t="s">
        <v>645</v>
      </c>
      <c r="AG1165" s="88" t="s">
        <v>643</v>
      </c>
    </row>
    <row r="1166" spans="31:33">
      <c r="AE1166" s="88" t="s">
        <v>2752</v>
      </c>
      <c r="AF1166" s="88" t="s">
        <v>645</v>
      </c>
      <c r="AG1166" s="88" t="s">
        <v>643</v>
      </c>
    </row>
    <row r="1167" spans="31:33">
      <c r="AE1167" s="88" t="s">
        <v>2753</v>
      </c>
      <c r="AF1167" s="88" t="s">
        <v>645</v>
      </c>
      <c r="AG1167" s="88" t="s">
        <v>643</v>
      </c>
    </row>
    <row r="1168" spans="31:33">
      <c r="AE1168" s="88" t="s">
        <v>2754</v>
      </c>
      <c r="AF1168" s="88" t="s">
        <v>645</v>
      </c>
      <c r="AG1168" s="88" t="s">
        <v>643</v>
      </c>
    </row>
    <row r="1169" spans="31:33">
      <c r="AE1169" s="88" t="s">
        <v>2755</v>
      </c>
      <c r="AF1169" s="88" t="s">
        <v>645</v>
      </c>
      <c r="AG1169" s="88" t="s">
        <v>643</v>
      </c>
    </row>
    <row r="1170" spans="31:33">
      <c r="AE1170" s="88" t="s">
        <v>2756</v>
      </c>
      <c r="AF1170" s="88" t="s">
        <v>645</v>
      </c>
      <c r="AG1170" s="88" t="s">
        <v>643</v>
      </c>
    </row>
    <row r="1171" spans="31:33">
      <c r="AE1171" s="88" t="s">
        <v>2757</v>
      </c>
      <c r="AF1171" s="88" t="s">
        <v>645</v>
      </c>
      <c r="AG1171" s="88" t="s">
        <v>643</v>
      </c>
    </row>
    <row r="1172" spans="31:33">
      <c r="AE1172" s="88" t="s">
        <v>2758</v>
      </c>
      <c r="AF1172" s="88" t="s">
        <v>645</v>
      </c>
      <c r="AG1172" s="88" t="s">
        <v>643</v>
      </c>
    </row>
    <row r="1173" spans="31:33">
      <c r="AE1173" s="88" t="s">
        <v>2759</v>
      </c>
      <c r="AF1173" s="88" t="s">
        <v>645</v>
      </c>
      <c r="AG1173" s="88" t="s">
        <v>643</v>
      </c>
    </row>
    <row r="1174" spans="31:33">
      <c r="AE1174" s="88" t="s">
        <v>2760</v>
      </c>
      <c r="AF1174" s="88" t="s">
        <v>645</v>
      </c>
      <c r="AG1174" s="88" t="s">
        <v>643</v>
      </c>
    </row>
    <row r="1175" spans="31:33">
      <c r="AE1175" s="88" t="s">
        <v>2761</v>
      </c>
      <c r="AF1175" s="88" t="s">
        <v>645</v>
      </c>
      <c r="AG1175" s="88" t="s">
        <v>643</v>
      </c>
    </row>
    <row r="1176" spans="31:33">
      <c r="AE1176" s="88" t="s">
        <v>2762</v>
      </c>
      <c r="AF1176" s="88" t="s">
        <v>645</v>
      </c>
      <c r="AG1176" s="88" t="s">
        <v>643</v>
      </c>
    </row>
    <row r="1177" spans="31:33">
      <c r="AE1177" s="88" t="s">
        <v>2763</v>
      </c>
      <c r="AF1177" s="88" t="s">
        <v>645</v>
      </c>
      <c r="AG1177" s="88" t="s">
        <v>643</v>
      </c>
    </row>
    <row r="1178" spans="31:33">
      <c r="AE1178" s="88" t="s">
        <v>2764</v>
      </c>
      <c r="AF1178" s="88" t="s">
        <v>645</v>
      </c>
      <c r="AG1178" s="88" t="s">
        <v>643</v>
      </c>
    </row>
    <row r="1179" spans="31:33">
      <c r="AE1179" s="88" t="s">
        <v>2765</v>
      </c>
      <c r="AF1179" s="88" t="s">
        <v>645</v>
      </c>
      <c r="AG1179" s="88" t="s">
        <v>643</v>
      </c>
    </row>
    <row r="1180" spans="31:33">
      <c r="AE1180" s="88" t="s">
        <v>2766</v>
      </c>
      <c r="AF1180" s="88" t="s">
        <v>645</v>
      </c>
      <c r="AG1180" s="88" t="s">
        <v>643</v>
      </c>
    </row>
    <row r="1181" spans="31:33">
      <c r="AE1181" s="88" t="s">
        <v>2767</v>
      </c>
      <c r="AF1181" s="88" t="s">
        <v>645</v>
      </c>
      <c r="AG1181" s="88" t="s">
        <v>643</v>
      </c>
    </row>
    <row r="1182" spans="31:33">
      <c r="AE1182" s="88" t="s">
        <v>2768</v>
      </c>
      <c r="AF1182" s="88" t="s">
        <v>645</v>
      </c>
      <c r="AG1182" s="88" t="s">
        <v>643</v>
      </c>
    </row>
    <row r="1183" spans="31:33">
      <c r="AE1183" s="88" t="s">
        <v>2769</v>
      </c>
      <c r="AF1183" s="88" t="s">
        <v>645</v>
      </c>
      <c r="AG1183" s="88" t="s">
        <v>643</v>
      </c>
    </row>
    <row r="1184" spans="31:33">
      <c r="AE1184" s="88" t="s">
        <v>2770</v>
      </c>
      <c r="AF1184" s="88" t="s">
        <v>645</v>
      </c>
      <c r="AG1184" s="88" t="s">
        <v>643</v>
      </c>
    </row>
    <row r="1185" spans="31:33">
      <c r="AE1185" s="88" t="s">
        <v>1922</v>
      </c>
      <c r="AF1185" s="88" t="s">
        <v>642</v>
      </c>
      <c r="AG1185" s="88" t="s">
        <v>643</v>
      </c>
    </row>
    <row r="1186" spans="31:33">
      <c r="AF1186" t="s">
        <v>708</v>
      </c>
      <c r="AG1186" t="s">
        <v>708</v>
      </c>
    </row>
    <row r="1187" spans="31:33">
      <c r="AE1187" t="s">
        <v>719</v>
      </c>
      <c r="AF1187" t="s">
        <v>708</v>
      </c>
      <c r="AG1187" t="s">
        <v>708</v>
      </c>
    </row>
    <row r="1188" spans="31:33">
      <c r="AE1188" t="s">
        <v>730</v>
      </c>
      <c r="AF1188" t="s">
        <v>731</v>
      </c>
      <c r="AG1188" t="s">
        <v>732</v>
      </c>
    </row>
    <row r="1189" spans="31:33">
      <c r="AF1189" t="s">
        <v>708</v>
      </c>
      <c r="AG1189" t="s">
        <v>708</v>
      </c>
    </row>
    <row r="1190" spans="31:33">
      <c r="AE1190" t="s">
        <v>1922</v>
      </c>
      <c r="AF1190" t="s">
        <v>160</v>
      </c>
    </row>
  </sheetData>
  <autoFilter ref="A2:BE2" xr:uid="{A53D97BF-0453-4487-93CA-6F3519DCDB8C}"/>
  <mergeCells count="14">
    <mergeCell ref="BC1:BE1"/>
    <mergeCell ref="AY1:BA1"/>
    <mergeCell ref="AE1:AG1"/>
    <mergeCell ref="AI1:AK1"/>
    <mergeCell ref="AM1:AO1"/>
    <mergeCell ref="AQ1:AS1"/>
    <mergeCell ref="AU1:AW1"/>
    <mergeCell ref="B1:D1"/>
    <mergeCell ref="F1:H1"/>
    <mergeCell ref="S1:U1"/>
    <mergeCell ref="W1:Y1"/>
    <mergeCell ref="AA1:AC1"/>
    <mergeCell ref="N1:P1"/>
    <mergeCell ref="J1:L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96224-0ED2-43A9-AF8F-68A393DC7375}">
  <dimension ref="A1:J32"/>
  <sheetViews>
    <sheetView topLeftCell="A2" workbookViewId="0">
      <selection activeCell="G14" sqref="G14"/>
    </sheetView>
  </sheetViews>
  <sheetFormatPr defaultRowHeight="15"/>
  <cols>
    <col min="1" max="1" width="16.7109375" customWidth="1"/>
    <col min="2" max="2" width="26.140625" customWidth="1"/>
    <col min="3" max="3" width="16.28515625" customWidth="1"/>
    <col min="4" max="4" width="20" customWidth="1"/>
    <col min="5" max="5" width="12.28515625" customWidth="1"/>
    <col min="6" max="6" width="14.85546875" customWidth="1"/>
    <col min="7" max="7" width="19.140625" customWidth="1"/>
    <col min="8" max="8" width="11" customWidth="1"/>
    <col min="9" max="9" width="18.7109375" customWidth="1"/>
  </cols>
  <sheetData>
    <row r="1" spans="1:10">
      <c r="A1" s="304"/>
      <c r="B1" s="304"/>
      <c r="C1" s="304"/>
      <c r="D1" s="304"/>
      <c r="E1" s="304"/>
      <c r="F1" s="304"/>
      <c r="G1" s="304"/>
      <c r="H1" s="304"/>
      <c r="I1" s="304"/>
      <c r="J1" s="304"/>
    </row>
    <row r="2" spans="1:10" ht="15.75">
      <c r="A2" s="502" t="s">
        <v>15</v>
      </c>
      <c r="B2" s="503"/>
      <c r="C2" s="304"/>
      <c r="D2" s="304"/>
      <c r="E2" s="304"/>
      <c r="F2" s="502" t="s">
        <v>15</v>
      </c>
      <c r="G2" s="503"/>
      <c r="H2" s="304"/>
      <c r="I2" s="304"/>
      <c r="J2" s="304"/>
    </row>
    <row r="3" spans="1:10">
      <c r="A3" s="304"/>
      <c r="B3" s="304"/>
      <c r="C3" s="304"/>
      <c r="D3" s="304"/>
      <c r="E3" s="304"/>
      <c r="F3" s="304"/>
      <c r="G3" s="304"/>
      <c r="H3" s="304"/>
      <c r="I3" s="304"/>
      <c r="J3" s="304"/>
    </row>
    <row r="4" spans="1:10">
      <c r="A4" s="311" t="s">
        <v>2771</v>
      </c>
      <c r="B4" s="311" t="s">
        <v>2772</v>
      </c>
      <c r="C4" s="310" t="s">
        <v>2773</v>
      </c>
      <c r="D4" s="311" t="s">
        <v>2774</v>
      </c>
      <c r="E4" s="304"/>
      <c r="F4" s="311" t="s">
        <v>2771</v>
      </c>
      <c r="G4" s="311" t="s">
        <v>2772</v>
      </c>
      <c r="H4" s="310" t="s">
        <v>2773</v>
      </c>
      <c r="I4" s="312" t="s">
        <v>2774</v>
      </c>
      <c r="J4" s="304"/>
    </row>
    <row r="5" spans="1:10">
      <c r="A5" s="490" t="s">
        <v>2775</v>
      </c>
      <c r="B5" s="305" t="s">
        <v>2776</v>
      </c>
      <c r="C5" s="490" t="s">
        <v>2777</v>
      </c>
      <c r="D5" s="305" t="s">
        <v>2778</v>
      </c>
      <c r="E5" s="304"/>
      <c r="F5" s="490" t="s">
        <v>2779</v>
      </c>
      <c r="G5" s="305" t="s">
        <v>634</v>
      </c>
      <c r="H5" s="491" t="s">
        <v>2780</v>
      </c>
      <c r="I5" s="305" t="s">
        <v>635</v>
      </c>
      <c r="J5" s="304"/>
    </row>
    <row r="6" spans="1:10">
      <c r="A6" s="490"/>
      <c r="B6" s="306" t="s">
        <v>2781</v>
      </c>
      <c r="C6" s="490"/>
      <c r="D6" s="306" t="s">
        <v>2782</v>
      </c>
      <c r="E6" s="304"/>
      <c r="F6" s="490"/>
      <c r="G6" s="306" t="s">
        <v>2783</v>
      </c>
      <c r="H6" s="490"/>
      <c r="I6" s="307" t="s">
        <v>2784</v>
      </c>
      <c r="J6" s="304"/>
    </row>
    <row r="7" spans="1:10">
      <c r="A7" s="490"/>
      <c r="B7" s="306" t="s">
        <v>2785</v>
      </c>
      <c r="C7" s="490"/>
      <c r="D7" s="308" t="s">
        <v>124</v>
      </c>
      <c r="E7" s="304"/>
      <c r="F7" s="490"/>
      <c r="G7" s="308"/>
      <c r="H7" s="490"/>
      <c r="I7" s="306" t="s">
        <v>2786</v>
      </c>
      <c r="J7" s="304"/>
    </row>
    <row r="8" spans="1:10">
      <c r="A8" s="490"/>
      <c r="B8" s="306" t="s">
        <v>123</v>
      </c>
      <c r="C8" s="490"/>
      <c r="D8" s="306" t="s">
        <v>125</v>
      </c>
      <c r="E8" s="304"/>
      <c r="F8" s="490"/>
      <c r="G8" s="308"/>
      <c r="H8" s="490"/>
      <c r="I8" s="306" t="s">
        <v>2787</v>
      </c>
      <c r="J8" s="304"/>
    </row>
    <row r="9" spans="1:10">
      <c r="A9" s="490"/>
      <c r="B9" s="308" t="s">
        <v>2788</v>
      </c>
      <c r="C9" s="490"/>
      <c r="D9" s="306" t="s">
        <v>2789</v>
      </c>
      <c r="E9" s="304"/>
      <c r="F9" s="304"/>
      <c r="G9" s="304"/>
      <c r="H9" s="304"/>
      <c r="I9" s="304"/>
      <c r="J9" s="304"/>
    </row>
    <row r="10" spans="1:10">
      <c r="A10" s="490"/>
      <c r="B10" s="308"/>
      <c r="C10" s="490"/>
      <c r="D10" s="306" t="s">
        <v>126</v>
      </c>
      <c r="E10" s="304"/>
      <c r="F10" s="304"/>
      <c r="G10" s="304"/>
      <c r="H10" s="304"/>
      <c r="I10" s="304"/>
      <c r="J10" s="304"/>
    </row>
    <row r="11" spans="1:10">
      <c r="A11" s="304"/>
      <c r="B11" s="304" t="s">
        <v>2790</v>
      </c>
      <c r="C11" s="304"/>
      <c r="D11" s="304"/>
      <c r="E11" s="304"/>
      <c r="F11" s="304"/>
      <c r="G11" s="304"/>
      <c r="H11" s="304"/>
      <c r="I11" s="304"/>
      <c r="J11" s="304"/>
    </row>
    <row r="12" spans="1:10">
      <c r="A12" s="304"/>
      <c r="B12" s="304"/>
      <c r="C12" s="304"/>
      <c r="D12" s="304"/>
      <c r="E12" s="304"/>
      <c r="F12" s="304"/>
      <c r="G12" s="304"/>
      <c r="H12" s="304"/>
      <c r="I12" s="304"/>
      <c r="J12" s="304"/>
    </row>
    <row r="13" spans="1:10">
      <c r="A13" s="309" t="s">
        <v>2791</v>
      </c>
      <c r="B13" s="304" t="s">
        <v>2792</v>
      </c>
      <c r="C13" s="304"/>
      <c r="D13" s="304"/>
      <c r="E13" s="304"/>
      <c r="F13" s="309" t="s">
        <v>2793</v>
      </c>
      <c r="G13" s="304" t="s">
        <v>2794</v>
      </c>
      <c r="H13" s="304"/>
      <c r="I13" s="304"/>
      <c r="J13" s="304"/>
    </row>
    <row r="14" spans="1:10">
      <c r="A14" s="304"/>
      <c r="B14" s="304" t="s">
        <v>2795</v>
      </c>
      <c r="C14" s="304"/>
      <c r="D14" s="304"/>
      <c r="E14" s="304"/>
      <c r="F14" s="304"/>
      <c r="G14" s="304" t="s">
        <v>2796</v>
      </c>
      <c r="H14" s="304"/>
      <c r="I14" s="304"/>
      <c r="J14" s="304"/>
    </row>
    <row r="15" spans="1:10">
      <c r="A15" s="304"/>
      <c r="B15" s="304" t="s">
        <v>2797</v>
      </c>
      <c r="C15" s="304"/>
      <c r="D15" s="304"/>
      <c r="E15" s="304"/>
      <c r="F15" s="304"/>
      <c r="G15" s="304" t="s">
        <v>2798</v>
      </c>
      <c r="H15" s="304"/>
      <c r="I15" s="304"/>
      <c r="J15" s="304"/>
    </row>
    <row r="16" spans="1:10">
      <c r="A16" s="304"/>
      <c r="B16" s="304" t="s">
        <v>2799</v>
      </c>
      <c r="C16" s="304"/>
      <c r="D16" s="304"/>
      <c r="E16" s="304"/>
      <c r="F16" s="304"/>
      <c r="G16" s="304" t="s">
        <v>2800</v>
      </c>
      <c r="H16" s="304"/>
      <c r="I16" s="304"/>
      <c r="J16" s="304"/>
    </row>
    <row r="17" spans="1:10">
      <c r="A17" s="304"/>
      <c r="B17" s="304" t="s">
        <v>2801</v>
      </c>
      <c r="C17" s="304"/>
      <c r="D17" s="304"/>
      <c r="E17" s="304"/>
      <c r="F17" s="304"/>
      <c r="G17" s="304" t="s">
        <v>2802</v>
      </c>
      <c r="H17" s="304"/>
      <c r="I17" s="304"/>
      <c r="J17" s="304"/>
    </row>
    <row r="18" spans="1:10">
      <c r="A18" s="304"/>
      <c r="B18" s="304" t="s">
        <v>2803</v>
      </c>
      <c r="C18" s="304"/>
      <c r="D18" s="304"/>
      <c r="E18" s="304"/>
      <c r="F18" s="304"/>
      <c r="G18" s="304" t="s">
        <v>2804</v>
      </c>
      <c r="H18" s="304"/>
      <c r="I18" s="304"/>
      <c r="J18" s="304"/>
    </row>
    <row r="19" spans="1:10">
      <c r="A19" s="304"/>
      <c r="B19" s="304" t="s">
        <v>2805</v>
      </c>
      <c r="C19" s="304"/>
      <c r="D19" s="304"/>
      <c r="E19" s="304"/>
      <c r="F19" s="304"/>
      <c r="G19" s="304" t="s">
        <v>2806</v>
      </c>
      <c r="H19" s="304"/>
      <c r="I19" s="304"/>
      <c r="J19" s="304"/>
    </row>
    <row r="20" spans="1:10">
      <c r="A20" s="304"/>
      <c r="B20" s="304" t="s">
        <v>2807</v>
      </c>
      <c r="C20" s="304"/>
      <c r="D20" s="304"/>
      <c r="E20" s="304"/>
      <c r="F20" s="304"/>
      <c r="G20" s="304" t="s">
        <v>2808</v>
      </c>
      <c r="H20" s="304"/>
      <c r="I20" s="304"/>
      <c r="J20" s="304"/>
    </row>
    <row r="21" spans="1:10">
      <c r="A21" s="304"/>
      <c r="B21" s="304" t="s">
        <v>2809</v>
      </c>
      <c r="C21" s="304"/>
      <c r="D21" s="304"/>
      <c r="E21" s="304"/>
      <c r="F21" s="304"/>
      <c r="G21" s="304" t="s">
        <v>2796</v>
      </c>
      <c r="H21" s="304"/>
      <c r="I21" s="304"/>
      <c r="J21" s="304"/>
    </row>
    <row r="22" spans="1:10">
      <c r="A22" s="304"/>
      <c r="B22" s="304" t="s">
        <v>2810</v>
      </c>
      <c r="C22" s="304"/>
      <c r="D22" s="304"/>
      <c r="E22" s="304"/>
      <c r="F22" s="304"/>
      <c r="G22" s="304" t="s">
        <v>2798</v>
      </c>
      <c r="H22" s="304"/>
      <c r="I22" s="304"/>
      <c r="J22" s="304"/>
    </row>
    <row r="23" spans="1:10">
      <c r="A23" s="304"/>
      <c r="B23" s="304" t="s">
        <v>2811</v>
      </c>
      <c r="C23" s="304"/>
      <c r="D23" s="304"/>
      <c r="E23" s="304"/>
      <c r="F23" s="304"/>
      <c r="G23" s="304" t="s">
        <v>2800</v>
      </c>
      <c r="H23" s="304"/>
      <c r="I23" s="304"/>
      <c r="J23" s="304"/>
    </row>
    <row r="24" spans="1:10">
      <c r="A24" s="304"/>
      <c r="B24" s="304" t="s">
        <v>2812</v>
      </c>
      <c r="C24" s="304"/>
      <c r="D24" s="304"/>
      <c r="E24" s="304"/>
      <c r="F24" s="304"/>
      <c r="G24" s="304" t="s">
        <v>2802</v>
      </c>
      <c r="H24" s="304"/>
      <c r="I24" s="304"/>
      <c r="J24" s="304"/>
    </row>
    <row r="25" spans="1:10">
      <c r="A25" s="304"/>
      <c r="B25" s="304"/>
      <c r="C25" s="304"/>
      <c r="D25" s="304"/>
      <c r="E25" s="304"/>
      <c r="F25" s="304"/>
      <c r="G25" s="304" t="s">
        <v>2813</v>
      </c>
      <c r="H25" s="304"/>
      <c r="I25" s="304"/>
      <c r="J25" s="304"/>
    </row>
    <row r="26" spans="1:10">
      <c r="A26" s="304"/>
      <c r="B26" s="304"/>
      <c r="C26" s="304"/>
      <c r="D26" s="304"/>
      <c r="E26" s="304"/>
      <c r="F26" s="304"/>
      <c r="G26" s="304" t="s">
        <v>2806</v>
      </c>
      <c r="H26" s="304"/>
      <c r="I26" s="304"/>
      <c r="J26" s="304"/>
    </row>
    <row r="27" spans="1:10">
      <c r="A27" s="304"/>
      <c r="B27" s="304"/>
      <c r="C27" s="304"/>
      <c r="D27" s="304"/>
      <c r="E27" s="304"/>
      <c r="F27" s="304"/>
      <c r="G27" s="304" t="s">
        <v>2814</v>
      </c>
      <c r="H27" s="304"/>
      <c r="I27" s="304"/>
      <c r="J27" s="304"/>
    </row>
    <row r="28" spans="1:10">
      <c r="A28" s="304"/>
      <c r="B28" s="304"/>
      <c r="C28" s="304"/>
      <c r="D28" s="304"/>
      <c r="E28" s="304"/>
      <c r="F28" s="304"/>
      <c r="G28" s="304" t="s">
        <v>2796</v>
      </c>
      <c r="H28" s="304"/>
      <c r="I28" s="304"/>
      <c r="J28" s="304"/>
    </row>
    <row r="29" spans="1:10">
      <c r="A29" s="304"/>
      <c r="B29" s="304"/>
      <c r="C29" s="304"/>
      <c r="D29" s="304"/>
      <c r="E29" s="304"/>
      <c r="F29" s="304"/>
      <c r="G29" s="304" t="s">
        <v>2798</v>
      </c>
      <c r="H29" s="304"/>
      <c r="I29" s="304"/>
      <c r="J29" s="304"/>
    </row>
    <row r="30" spans="1:10">
      <c r="A30" s="304"/>
      <c r="B30" s="304"/>
      <c r="C30" s="304"/>
      <c r="D30" s="304"/>
      <c r="E30" s="304"/>
      <c r="F30" s="304"/>
      <c r="G30" s="304" t="s">
        <v>2800</v>
      </c>
      <c r="H30" s="304"/>
      <c r="I30" s="304"/>
      <c r="J30" s="304"/>
    </row>
    <row r="31" spans="1:10">
      <c r="A31" s="304"/>
      <c r="B31" s="304"/>
      <c r="C31" s="304"/>
      <c r="D31" s="304"/>
      <c r="E31" s="304"/>
      <c r="F31" s="304"/>
      <c r="G31" s="304" t="s">
        <v>2802</v>
      </c>
      <c r="H31" s="304"/>
      <c r="I31" s="304"/>
      <c r="J31" s="304"/>
    </row>
    <row r="32" spans="1:10">
      <c r="A32" s="304"/>
      <c r="B32" s="304"/>
      <c r="C32" s="304"/>
      <c r="D32" s="304"/>
      <c r="E32" s="304"/>
      <c r="F32" s="304"/>
      <c r="G32" s="304" t="s">
        <v>2815</v>
      </c>
      <c r="H32" s="304"/>
      <c r="I32" s="304"/>
      <c r="J32" s="304"/>
    </row>
  </sheetData>
  <mergeCells count="6">
    <mergeCell ref="A2:B2"/>
    <mergeCell ref="A5:A10"/>
    <mergeCell ref="C5:C10"/>
    <mergeCell ref="F5:F8"/>
    <mergeCell ref="H5:H8"/>
    <mergeCell ref="F2:G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B073-E7CF-426F-A8B6-2825D908CADF}">
  <dimension ref="A1:O32"/>
  <sheetViews>
    <sheetView workbookViewId="0"/>
  </sheetViews>
  <sheetFormatPr defaultRowHeight="15"/>
  <cols>
    <col min="1" max="1" width="8.140625" bestFit="1" customWidth="1"/>
    <col min="2" max="2" width="33" customWidth="1"/>
    <col min="3" max="3" width="13.85546875" bestFit="1" customWidth="1"/>
    <col min="4" max="8" width="26.42578125" customWidth="1"/>
    <col min="9" max="9" width="14.140625" customWidth="1"/>
    <col min="10" max="10" width="20.5703125" bestFit="1" customWidth="1"/>
    <col min="11" max="11" width="18.7109375" customWidth="1"/>
    <col min="12" max="12" width="34.7109375" customWidth="1"/>
    <col min="13" max="13" width="25.7109375" customWidth="1"/>
    <col min="14" max="14" width="34" customWidth="1"/>
  </cols>
  <sheetData>
    <row r="1" spans="1:15">
      <c r="A1" s="304"/>
      <c r="B1" s="304"/>
      <c r="C1" s="304"/>
      <c r="D1" s="304"/>
      <c r="E1" s="304"/>
      <c r="F1" s="304"/>
      <c r="G1" s="304"/>
      <c r="H1" s="304"/>
      <c r="I1" s="304"/>
      <c r="J1" s="304"/>
      <c r="K1" s="304"/>
      <c r="L1" s="304"/>
      <c r="M1" s="304"/>
    </row>
    <row r="2" spans="1:15" ht="15.75">
      <c r="A2" s="502" t="s">
        <v>6</v>
      </c>
      <c r="B2" s="503"/>
      <c r="C2" s="304"/>
      <c r="D2" s="304"/>
      <c r="E2" s="304"/>
      <c r="F2" s="304"/>
      <c r="G2" s="304"/>
      <c r="H2" s="304"/>
      <c r="I2" s="502"/>
      <c r="J2" s="503"/>
      <c r="K2" s="304"/>
      <c r="L2" s="304"/>
      <c r="M2" s="304"/>
    </row>
    <row r="3" spans="1:15" s="260" customFormat="1">
      <c r="A3" s="320"/>
      <c r="B3" s="495" t="s">
        <v>2775</v>
      </c>
      <c r="C3" s="495"/>
      <c r="D3" s="495"/>
      <c r="E3" s="495"/>
      <c r="F3" s="495"/>
      <c r="G3" s="495"/>
      <c r="H3" s="495"/>
      <c r="I3" s="495" t="s">
        <v>2816</v>
      </c>
      <c r="J3" s="495"/>
      <c r="K3" s="495"/>
      <c r="L3" s="496" t="s">
        <v>2817</v>
      </c>
      <c r="M3" s="496"/>
      <c r="N3" s="496"/>
      <c r="O3" s="496"/>
    </row>
    <row r="4" spans="1:15">
      <c r="A4" s="311" t="s">
        <v>2771</v>
      </c>
      <c r="B4" s="311" t="s">
        <v>2772</v>
      </c>
      <c r="C4" s="310" t="s">
        <v>2773</v>
      </c>
      <c r="D4" s="311" t="s">
        <v>2774</v>
      </c>
      <c r="E4" s="310" t="s">
        <v>2773</v>
      </c>
      <c r="F4" s="311" t="s">
        <v>2818</v>
      </c>
      <c r="G4" s="310" t="s">
        <v>2773</v>
      </c>
      <c r="H4" s="311" t="s">
        <v>2819</v>
      </c>
      <c r="I4" s="310" t="s">
        <v>2773</v>
      </c>
      <c r="J4" s="311" t="s">
        <v>2820</v>
      </c>
      <c r="K4" s="310" t="s">
        <v>2773</v>
      </c>
      <c r="L4" s="311" t="s">
        <v>2821</v>
      </c>
      <c r="M4" s="310" t="s">
        <v>2773</v>
      </c>
      <c r="N4" s="311" t="s">
        <v>2821</v>
      </c>
    </row>
    <row r="5" spans="1:15">
      <c r="A5" s="497" t="s">
        <v>2775</v>
      </c>
      <c r="B5" s="324" t="s">
        <v>2778</v>
      </c>
      <c r="C5" s="490" t="s">
        <v>2777</v>
      </c>
      <c r="D5" s="324" t="s">
        <v>636</v>
      </c>
      <c r="E5" s="490" t="s">
        <v>2777</v>
      </c>
      <c r="F5" s="317" t="s">
        <v>2822</v>
      </c>
      <c r="G5" s="490" t="s">
        <v>2777</v>
      </c>
      <c r="H5" s="324" t="s">
        <v>2776</v>
      </c>
      <c r="I5" s="490" t="s">
        <v>2777</v>
      </c>
      <c r="J5" s="324" t="s">
        <v>2823</v>
      </c>
      <c r="K5" s="490"/>
      <c r="L5" s="305" t="s">
        <v>2824</v>
      </c>
      <c r="M5" s="490"/>
      <c r="N5" s="305" t="s">
        <v>632</v>
      </c>
    </row>
    <row r="6" spans="1:15">
      <c r="A6" s="498"/>
      <c r="B6" s="321" t="s">
        <v>2825</v>
      </c>
      <c r="C6" s="493"/>
      <c r="D6" s="321" t="s">
        <v>2825</v>
      </c>
      <c r="E6" s="493"/>
      <c r="F6" s="321" t="s">
        <v>2825</v>
      </c>
      <c r="G6" s="493"/>
      <c r="H6" s="321" t="s">
        <v>2825</v>
      </c>
      <c r="I6" s="493"/>
      <c r="J6" s="321" t="s">
        <v>2825</v>
      </c>
      <c r="K6" s="494"/>
      <c r="M6" s="490"/>
      <c r="N6" s="333"/>
    </row>
    <row r="7" spans="1:15">
      <c r="A7" s="498"/>
      <c r="B7" s="322" t="s">
        <v>124</v>
      </c>
      <c r="C7" s="493"/>
      <c r="D7" s="322" t="s">
        <v>2826</v>
      </c>
      <c r="E7" s="493"/>
      <c r="F7" s="322" t="s">
        <v>2827</v>
      </c>
      <c r="G7" s="493"/>
      <c r="H7" s="327" t="s">
        <v>381</v>
      </c>
      <c r="I7" s="493"/>
      <c r="J7" s="327" t="s">
        <v>2828</v>
      </c>
      <c r="K7" s="494"/>
      <c r="L7" s="316" t="s">
        <v>2829</v>
      </c>
      <c r="M7" s="490"/>
      <c r="N7" s="319" t="s">
        <v>2830</v>
      </c>
    </row>
    <row r="8" spans="1:15">
      <c r="A8" s="498"/>
      <c r="B8" s="322" t="s">
        <v>125</v>
      </c>
      <c r="C8" s="493"/>
      <c r="D8" s="325"/>
      <c r="E8" s="493"/>
      <c r="F8" s="322" t="s">
        <v>2831</v>
      </c>
      <c r="G8" s="494"/>
      <c r="H8" s="318"/>
      <c r="I8" s="490"/>
      <c r="J8" s="328"/>
      <c r="K8" s="490"/>
      <c r="L8" s="306"/>
      <c r="M8" s="490"/>
      <c r="N8" s="325"/>
    </row>
    <row r="9" spans="1:15">
      <c r="A9" s="498"/>
      <c r="B9" s="322" t="s">
        <v>2782</v>
      </c>
      <c r="C9" s="493"/>
      <c r="D9" s="325"/>
      <c r="E9" s="493"/>
      <c r="F9" s="322" t="s">
        <v>2832</v>
      </c>
      <c r="G9" s="494"/>
      <c r="H9" s="318"/>
      <c r="I9" s="304"/>
      <c r="J9" s="304"/>
      <c r="K9" s="304"/>
      <c r="L9" s="304"/>
      <c r="M9" s="304"/>
    </row>
    <row r="10" spans="1:15">
      <c r="A10" s="498"/>
      <c r="B10" s="322" t="s">
        <v>2833</v>
      </c>
      <c r="C10" s="493"/>
      <c r="D10" s="325"/>
      <c r="E10" s="493"/>
      <c r="F10" s="322" t="s">
        <v>2834</v>
      </c>
      <c r="G10" s="494"/>
      <c r="H10" s="318"/>
      <c r="I10" s="304"/>
      <c r="J10" s="304"/>
      <c r="K10" s="304"/>
      <c r="L10" s="304"/>
      <c r="M10" s="304"/>
    </row>
    <row r="11" spans="1:15">
      <c r="A11" s="498"/>
      <c r="B11" s="322" t="s">
        <v>2835</v>
      </c>
      <c r="C11" s="304"/>
      <c r="D11" s="304"/>
      <c r="E11" s="304"/>
      <c r="F11" s="322" t="s">
        <v>2836</v>
      </c>
      <c r="G11" s="304"/>
      <c r="H11" s="304"/>
      <c r="I11" s="304"/>
      <c r="J11" s="304"/>
      <c r="K11" s="304"/>
      <c r="L11" s="304"/>
      <c r="M11" s="304"/>
    </row>
    <row r="12" spans="1:15">
      <c r="A12" s="498"/>
      <c r="B12" s="322" t="s">
        <v>2837</v>
      </c>
      <c r="C12" s="304"/>
      <c r="D12" s="304"/>
      <c r="E12" s="304"/>
      <c r="F12" s="322" t="s">
        <v>2838</v>
      </c>
      <c r="G12" s="304"/>
      <c r="H12" s="304"/>
      <c r="I12" s="304"/>
      <c r="J12" s="304"/>
      <c r="K12" s="304"/>
      <c r="L12" s="304"/>
      <c r="M12" s="304"/>
    </row>
    <row r="13" spans="1:15">
      <c r="A13" s="498"/>
      <c r="B13" s="322" t="s">
        <v>2839</v>
      </c>
      <c r="C13" s="304"/>
      <c r="D13" s="304"/>
      <c r="E13" s="304"/>
      <c r="F13" s="322" t="s">
        <v>2840</v>
      </c>
      <c r="G13" s="304"/>
      <c r="H13" s="304"/>
      <c r="I13" s="309"/>
      <c r="J13" s="304"/>
      <c r="K13" s="304"/>
      <c r="L13" s="304"/>
      <c r="M13" s="304"/>
    </row>
    <row r="14" spans="1:15">
      <c r="A14" s="498"/>
      <c r="B14" s="323" t="s">
        <v>621</v>
      </c>
      <c r="C14" s="304"/>
      <c r="D14" s="304"/>
      <c r="E14" s="304"/>
      <c r="F14" s="326" t="s">
        <v>2841</v>
      </c>
      <c r="G14" s="304"/>
      <c r="H14" s="304"/>
      <c r="I14" s="304"/>
      <c r="J14" s="304"/>
      <c r="K14" s="304"/>
      <c r="L14" s="304"/>
      <c r="M14" s="304"/>
    </row>
    <row r="15" spans="1:15">
      <c r="A15" s="304"/>
      <c r="B15" s="304"/>
      <c r="C15" s="304"/>
      <c r="D15" s="304"/>
      <c r="E15" s="304"/>
      <c r="F15" s="326" t="s">
        <v>2842</v>
      </c>
      <c r="G15" s="304"/>
      <c r="H15" s="304"/>
      <c r="I15" s="304"/>
      <c r="J15" s="304"/>
      <c r="K15" s="304"/>
      <c r="L15" s="304"/>
      <c r="M15" s="304"/>
    </row>
    <row r="16" spans="1:15">
      <c r="A16" s="304"/>
      <c r="B16" s="304"/>
      <c r="C16" s="304"/>
      <c r="D16" s="304"/>
      <c r="E16" s="304"/>
      <c r="F16" s="326" t="s">
        <v>2843</v>
      </c>
      <c r="G16" s="304"/>
      <c r="H16" s="304"/>
      <c r="I16" s="304"/>
      <c r="J16" s="304"/>
      <c r="K16" s="304"/>
      <c r="L16" s="304"/>
      <c r="M16" s="304"/>
    </row>
    <row r="17" spans="1:13">
      <c r="A17" s="304"/>
      <c r="B17" s="304"/>
      <c r="C17" s="304"/>
      <c r="D17" s="304"/>
      <c r="E17" s="304"/>
      <c r="F17" s="323" t="s">
        <v>2844</v>
      </c>
      <c r="G17" s="304"/>
      <c r="H17" s="304"/>
      <c r="I17" s="304"/>
      <c r="J17" s="304"/>
      <c r="K17" s="304"/>
      <c r="L17" s="304"/>
      <c r="M17" s="304"/>
    </row>
    <row r="18" spans="1:13">
      <c r="A18" s="304"/>
      <c r="B18" s="304"/>
      <c r="C18" s="304"/>
      <c r="D18" s="304"/>
      <c r="E18" s="304"/>
      <c r="F18" s="304"/>
      <c r="G18" s="304"/>
      <c r="H18" s="304"/>
      <c r="I18" s="304"/>
      <c r="J18" s="304"/>
      <c r="K18" s="304"/>
      <c r="L18" s="304"/>
      <c r="M18" s="304"/>
    </row>
    <row r="19" spans="1:13">
      <c r="A19" s="304"/>
      <c r="B19" s="329" t="s">
        <v>2793</v>
      </c>
      <c r="C19" s="304"/>
      <c r="D19" s="304"/>
      <c r="E19" s="304"/>
      <c r="F19" s="304"/>
      <c r="G19" s="304"/>
      <c r="H19" s="304"/>
      <c r="I19" s="304"/>
      <c r="J19" s="304"/>
      <c r="K19" s="304"/>
      <c r="L19" s="304"/>
      <c r="M19" s="304"/>
    </row>
    <row r="20" spans="1:13">
      <c r="A20" s="304"/>
      <c r="B20" s="330"/>
      <c r="C20" s="304"/>
      <c r="D20" s="304"/>
      <c r="E20" s="304"/>
      <c r="F20" s="304"/>
      <c r="G20" s="304"/>
      <c r="H20" s="304"/>
      <c r="I20" s="304"/>
      <c r="J20" s="304"/>
      <c r="K20" s="304"/>
      <c r="L20" s="304"/>
      <c r="M20" s="304"/>
    </row>
    <row r="21" spans="1:13" ht="126" customHeight="1">
      <c r="A21" s="304"/>
      <c r="B21" s="492" t="s">
        <v>2845</v>
      </c>
      <c r="C21" s="492"/>
      <c r="D21" s="492"/>
      <c r="E21" s="492"/>
      <c r="F21" s="492"/>
      <c r="G21" s="492"/>
      <c r="H21" s="304"/>
      <c r="I21" s="304"/>
      <c r="J21" s="304"/>
      <c r="K21" s="304"/>
      <c r="L21" s="304"/>
      <c r="M21" s="304"/>
    </row>
    <row r="22" spans="1:13">
      <c r="A22" s="304"/>
      <c r="B22" s="304"/>
      <c r="C22" s="304"/>
      <c r="D22" s="304"/>
      <c r="E22" s="304"/>
      <c r="F22" s="304"/>
      <c r="G22" s="304"/>
      <c r="H22" s="304"/>
      <c r="I22" s="304"/>
      <c r="J22" s="304"/>
      <c r="K22" s="304"/>
      <c r="L22" s="304"/>
      <c r="M22" s="304"/>
    </row>
    <row r="23" spans="1:13">
      <c r="A23" s="304"/>
      <c r="B23" s="304"/>
      <c r="C23" s="304"/>
      <c r="D23" s="304"/>
      <c r="E23" s="304"/>
      <c r="F23" s="304"/>
      <c r="G23" s="304"/>
      <c r="H23" s="304"/>
      <c r="I23" s="304"/>
      <c r="J23" s="304"/>
      <c r="K23" s="304"/>
      <c r="L23" s="304"/>
      <c r="M23" s="304"/>
    </row>
    <row r="24" spans="1:13">
      <c r="A24" s="304"/>
      <c r="B24" s="304"/>
      <c r="C24" s="304"/>
      <c r="D24" s="304"/>
      <c r="E24" s="304"/>
      <c r="F24" s="304"/>
      <c r="G24" s="304"/>
      <c r="H24" s="304"/>
      <c r="I24" s="304"/>
      <c r="J24" s="304"/>
      <c r="K24" s="304"/>
      <c r="L24" s="304"/>
      <c r="M24" s="304"/>
    </row>
    <row r="25" spans="1:13">
      <c r="A25" s="304"/>
      <c r="B25" s="304"/>
      <c r="C25" s="304"/>
      <c r="D25" s="304"/>
      <c r="E25" s="304"/>
      <c r="F25" s="304"/>
      <c r="G25" s="304"/>
      <c r="H25" s="304"/>
      <c r="I25" s="304"/>
      <c r="J25" s="304"/>
      <c r="K25" s="304"/>
      <c r="L25" s="304"/>
      <c r="M25" s="304"/>
    </row>
    <row r="26" spans="1:13">
      <c r="A26" s="304"/>
      <c r="B26" s="304"/>
      <c r="C26" s="304"/>
      <c r="D26" s="304"/>
      <c r="E26" s="304"/>
      <c r="F26" s="304"/>
      <c r="G26" s="304"/>
      <c r="H26" s="304"/>
      <c r="I26" s="304"/>
      <c r="J26" s="304"/>
      <c r="K26" s="304"/>
      <c r="L26" s="304"/>
      <c r="M26" s="304"/>
    </row>
    <row r="27" spans="1:13">
      <c r="A27" s="304"/>
      <c r="B27" s="304"/>
      <c r="C27" s="304"/>
      <c r="D27" s="304"/>
      <c r="E27" s="304"/>
      <c r="F27" s="304"/>
      <c r="G27" s="304"/>
      <c r="H27" s="304"/>
      <c r="I27" s="304"/>
      <c r="J27" s="304"/>
      <c r="K27" s="304"/>
      <c r="L27" s="304"/>
      <c r="M27" s="304"/>
    </row>
    <row r="28" spans="1:13">
      <c r="A28" s="304"/>
      <c r="B28" s="304"/>
      <c r="C28" s="304"/>
      <c r="D28" s="304"/>
      <c r="E28" s="304"/>
      <c r="F28" s="304"/>
      <c r="G28" s="304"/>
      <c r="H28" s="304"/>
      <c r="I28" s="304"/>
      <c r="J28" s="304"/>
      <c r="K28" s="304"/>
      <c r="L28" s="304"/>
      <c r="M28" s="304"/>
    </row>
    <row r="29" spans="1:13">
      <c r="A29" s="304"/>
      <c r="B29" s="304"/>
      <c r="C29" s="304"/>
      <c r="D29" s="304"/>
      <c r="E29" s="304"/>
      <c r="F29" s="304"/>
      <c r="G29" s="304"/>
      <c r="H29" s="304"/>
      <c r="I29" s="304"/>
      <c r="J29" s="304"/>
      <c r="K29" s="304"/>
      <c r="L29" s="304"/>
      <c r="M29" s="304"/>
    </row>
    <row r="30" spans="1:13">
      <c r="A30" s="304"/>
      <c r="B30" s="304"/>
      <c r="C30" s="304"/>
      <c r="D30" s="304"/>
      <c r="E30" s="304"/>
      <c r="F30" s="304"/>
      <c r="G30" s="304"/>
      <c r="H30" s="304"/>
      <c r="I30" s="304"/>
      <c r="J30" s="304"/>
      <c r="K30" s="304"/>
      <c r="L30" s="304"/>
      <c r="M30" s="304"/>
    </row>
    <row r="31" spans="1:13">
      <c r="A31" s="304"/>
      <c r="B31" s="304"/>
      <c r="C31" s="304"/>
      <c r="D31" s="304"/>
      <c r="E31" s="304"/>
      <c r="F31" s="304"/>
      <c r="G31" s="304"/>
      <c r="H31" s="304"/>
      <c r="I31" s="304"/>
      <c r="J31" s="304"/>
      <c r="K31" s="304"/>
      <c r="L31" s="304"/>
      <c r="M31" s="304"/>
    </row>
    <row r="32" spans="1:13">
      <c r="A32" s="304"/>
      <c r="B32" s="304"/>
      <c r="C32" s="304"/>
      <c r="D32" s="304"/>
      <c r="E32" s="304"/>
      <c r="F32" s="304"/>
      <c r="G32" s="304"/>
      <c r="H32" s="304"/>
      <c r="I32" s="304"/>
      <c r="J32" s="304"/>
      <c r="K32" s="304"/>
      <c r="L32" s="304"/>
      <c r="M32" s="304"/>
    </row>
  </sheetData>
  <mergeCells count="13">
    <mergeCell ref="M5:M8"/>
    <mergeCell ref="B3:H3"/>
    <mergeCell ref="I3:K3"/>
    <mergeCell ref="L3:O3"/>
    <mergeCell ref="A5:A14"/>
    <mergeCell ref="K5:K8"/>
    <mergeCell ref="B21:G21"/>
    <mergeCell ref="A2:B2"/>
    <mergeCell ref="I2:J2"/>
    <mergeCell ref="C5:C10"/>
    <mergeCell ref="I5:I8"/>
    <mergeCell ref="E5:E10"/>
    <mergeCell ref="G5:G1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979DA-E7F4-4708-AB4A-FCF3BE080522}">
  <dimension ref="A1:AD102"/>
  <sheetViews>
    <sheetView workbookViewId="0">
      <selection activeCell="E126" sqref="E126"/>
    </sheetView>
  </sheetViews>
  <sheetFormatPr defaultRowHeight="15"/>
  <cols>
    <col min="1" max="1" width="18.5703125" customWidth="1"/>
    <col min="2" max="2" width="22.42578125" customWidth="1"/>
    <col min="4" max="4" width="10.85546875" bestFit="1" customWidth="1"/>
    <col min="5" max="5" width="12.5703125" customWidth="1"/>
    <col min="6" max="6" width="13.85546875" customWidth="1"/>
    <col min="7" max="7" width="34.42578125" customWidth="1"/>
    <col min="8" max="8" width="18.28515625" customWidth="1"/>
    <col min="10" max="11" width="15.42578125" customWidth="1"/>
    <col min="12" max="12" width="16.5703125" customWidth="1"/>
    <col min="13" max="13" width="20.5703125" customWidth="1"/>
    <col min="14" max="14" width="16.5703125" customWidth="1"/>
    <col min="22" max="22" width="34" customWidth="1"/>
    <col min="23" max="23" width="12" customWidth="1"/>
    <col min="25" max="25" width="16.42578125" customWidth="1"/>
    <col min="26" max="26" width="17.42578125" customWidth="1"/>
    <col min="27" max="27" width="12.42578125" customWidth="1"/>
  </cols>
  <sheetData>
    <row r="1" spans="1:30" s="1" customFormat="1">
      <c r="A1" s="347" t="s">
        <v>2777</v>
      </c>
      <c r="B1" s="348" t="s">
        <v>124</v>
      </c>
      <c r="C1" s="348" t="s">
        <v>125</v>
      </c>
      <c r="D1" s="348" t="s">
        <v>2782</v>
      </c>
      <c r="E1" s="348" t="s">
        <v>2833</v>
      </c>
      <c r="F1" s="348" t="s">
        <v>2826</v>
      </c>
      <c r="G1" s="348" t="s">
        <v>2835</v>
      </c>
      <c r="H1" s="348" t="s">
        <v>2837</v>
      </c>
      <c r="I1" s="348" t="s">
        <v>2846</v>
      </c>
      <c r="J1" s="349" t="s">
        <v>2847</v>
      </c>
      <c r="K1" s="354" t="s">
        <v>2848</v>
      </c>
      <c r="L1" s="348" t="s">
        <v>2849</v>
      </c>
      <c r="M1" s="348" t="s">
        <v>2850</v>
      </c>
      <c r="N1" s="348" t="s">
        <v>2851</v>
      </c>
      <c r="O1" s="348" t="s">
        <v>2831</v>
      </c>
      <c r="P1" s="348" t="s">
        <v>2832</v>
      </c>
      <c r="Q1" s="350" t="s">
        <v>2834</v>
      </c>
      <c r="R1" s="350" t="s">
        <v>2836</v>
      </c>
      <c r="S1" s="348" t="s">
        <v>2838</v>
      </c>
      <c r="T1" s="348" t="s">
        <v>2840</v>
      </c>
      <c r="U1" s="348" t="s">
        <v>2841</v>
      </c>
      <c r="V1" s="348" t="s">
        <v>2842</v>
      </c>
      <c r="W1" s="348" t="s">
        <v>2843</v>
      </c>
      <c r="X1" s="348" t="s">
        <v>2844</v>
      </c>
      <c r="Y1" s="348" t="s">
        <v>2852</v>
      </c>
      <c r="Z1" s="348" t="s">
        <v>2853</v>
      </c>
      <c r="AA1" s="353" t="s">
        <v>2830</v>
      </c>
      <c r="AB1" s="353" t="s">
        <v>12</v>
      </c>
      <c r="AC1" s="353" t="s">
        <v>2854</v>
      </c>
      <c r="AD1" s="353" t="s">
        <v>2854</v>
      </c>
    </row>
    <row r="2" spans="1:30">
      <c r="A2" s="351">
        <v>11268613</v>
      </c>
      <c r="B2">
        <v>21262204</v>
      </c>
      <c r="C2">
        <v>333</v>
      </c>
      <c r="D2" t="s">
        <v>889</v>
      </c>
      <c r="E2" s="331" t="s">
        <v>824</v>
      </c>
      <c r="I2">
        <v>2</v>
      </c>
      <c r="L2" s="331">
        <v>35977.166666666664</v>
      </c>
      <c r="V2" s="303"/>
      <c r="W2" s="331"/>
      <c r="X2" s="331"/>
      <c r="Z2" s="315"/>
    </row>
    <row r="3" spans="1:30">
      <c r="A3" s="351">
        <v>105573994</v>
      </c>
      <c r="B3">
        <v>52677704</v>
      </c>
      <c r="C3">
        <v>131</v>
      </c>
      <c r="D3" t="s">
        <v>889</v>
      </c>
      <c r="E3" s="331" t="s">
        <v>1170</v>
      </c>
      <c r="F3" t="s">
        <v>2855</v>
      </c>
      <c r="G3" t="s">
        <v>2856</v>
      </c>
      <c r="I3">
        <v>2</v>
      </c>
      <c r="J3" s="331"/>
      <c r="K3" s="331"/>
      <c r="L3" s="331">
        <v>42967.166666666664</v>
      </c>
      <c r="M3" s="315">
        <v>45565</v>
      </c>
      <c r="N3">
        <v>0</v>
      </c>
      <c r="O3">
        <v>1</v>
      </c>
      <c r="P3">
        <v>0</v>
      </c>
      <c r="S3">
        <v>0</v>
      </c>
      <c r="T3">
        <v>0</v>
      </c>
      <c r="U3">
        <v>0</v>
      </c>
      <c r="V3" s="303">
        <v>0</v>
      </c>
      <c r="W3" s="331">
        <v>0</v>
      </c>
      <c r="X3" s="331">
        <v>0</v>
      </c>
      <c r="Z3" s="315"/>
    </row>
    <row r="4" spans="1:30">
      <c r="A4" s="351">
        <v>105574327</v>
      </c>
      <c r="B4">
        <v>16138505</v>
      </c>
      <c r="C4">
        <v>131</v>
      </c>
      <c r="D4" t="s">
        <v>889</v>
      </c>
      <c r="E4" s="331" t="s">
        <v>1170</v>
      </c>
      <c r="F4" t="s">
        <v>2857</v>
      </c>
      <c r="G4" t="s">
        <v>2858</v>
      </c>
      <c r="H4" t="s">
        <v>2859</v>
      </c>
      <c r="I4">
        <v>2</v>
      </c>
      <c r="J4" s="331"/>
      <c r="K4" s="331"/>
      <c r="L4" s="331">
        <v>35542.166666666664</v>
      </c>
      <c r="M4" s="315">
        <v>45565</v>
      </c>
      <c r="N4">
        <v>0</v>
      </c>
      <c r="O4">
        <v>1</v>
      </c>
      <c r="P4">
        <v>0</v>
      </c>
      <c r="S4">
        <v>0</v>
      </c>
      <c r="T4">
        <v>0</v>
      </c>
      <c r="U4">
        <v>0</v>
      </c>
      <c r="V4" s="303">
        <v>0</v>
      </c>
      <c r="W4" s="331">
        <v>0</v>
      </c>
      <c r="X4" s="331">
        <v>0</v>
      </c>
      <c r="Y4" s="315">
        <v>45327</v>
      </c>
      <c r="Z4" s="315">
        <v>45433</v>
      </c>
    </row>
    <row r="5" spans="1:30">
      <c r="A5" s="351">
        <v>105574358</v>
      </c>
      <c r="B5">
        <v>63752102</v>
      </c>
      <c r="C5">
        <v>476</v>
      </c>
      <c r="D5" t="s">
        <v>889</v>
      </c>
      <c r="E5" s="331" t="s">
        <v>1170</v>
      </c>
      <c r="F5" t="s">
        <v>2860</v>
      </c>
      <c r="G5" t="s">
        <v>2861</v>
      </c>
      <c r="H5" t="s">
        <v>2862</v>
      </c>
      <c r="I5">
        <v>2</v>
      </c>
      <c r="J5" s="352">
        <v>42976.125706018516</v>
      </c>
      <c r="K5" s="352"/>
      <c r="L5" s="331">
        <v>42968.166666666664</v>
      </c>
      <c r="M5" s="315">
        <v>45565</v>
      </c>
      <c r="N5">
        <v>0</v>
      </c>
      <c r="O5">
        <v>1</v>
      </c>
      <c r="P5">
        <v>0</v>
      </c>
      <c r="S5">
        <v>0</v>
      </c>
      <c r="T5">
        <v>0</v>
      </c>
      <c r="U5">
        <v>0</v>
      </c>
      <c r="V5" s="303">
        <v>0</v>
      </c>
      <c r="W5" s="331">
        <v>0</v>
      </c>
      <c r="X5" s="331">
        <v>0</v>
      </c>
      <c r="Y5" s="315">
        <v>45527</v>
      </c>
      <c r="Z5" s="315">
        <v>45535</v>
      </c>
    </row>
    <row r="6" spans="1:30">
      <c r="A6" s="351">
        <v>105574408</v>
      </c>
      <c r="B6">
        <v>130043006</v>
      </c>
      <c r="C6">
        <v>436</v>
      </c>
      <c r="D6" t="s">
        <v>889</v>
      </c>
      <c r="E6" s="331" t="s">
        <v>1170</v>
      </c>
      <c r="F6" s="331" t="s">
        <v>2863</v>
      </c>
      <c r="G6" t="s">
        <v>2864</v>
      </c>
      <c r="H6" t="s">
        <v>2865</v>
      </c>
      <c r="I6">
        <v>2</v>
      </c>
      <c r="J6" s="331"/>
      <c r="K6" s="331"/>
      <c r="L6" s="331">
        <v>42967.166666666664</v>
      </c>
      <c r="M6" s="315">
        <v>45565</v>
      </c>
      <c r="N6">
        <v>0</v>
      </c>
      <c r="O6">
        <v>1</v>
      </c>
      <c r="P6">
        <v>0</v>
      </c>
      <c r="S6">
        <v>0</v>
      </c>
      <c r="T6">
        <v>0</v>
      </c>
      <c r="U6">
        <v>0</v>
      </c>
      <c r="V6" s="303">
        <v>0</v>
      </c>
      <c r="W6" s="331">
        <v>0</v>
      </c>
      <c r="X6" s="331">
        <v>0</v>
      </c>
      <c r="Y6" s="315">
        <v>45482</v>
      </c>
      <c r="Z6" s="315">
        <v>45241</v>
      </c>
    </row>
    <row r="7" spans="1:30">
      <c r="A7" s="351">
        <v>106732858</v>
      </c>
      <c r="B7">
        <v>800051702</v>
      </c>
      <c r="C7">
        <v>215</v>
      </c>
      <c r="D7" t="s">
        <v>889</v>
      </c>
      <c r="E7" s="331" t="s">
        <v>1170</v>
      </c>
      <c r="F7" s="331" t="s">
        <v>2860</v>
      </c>
      <c r="G7" t="s">
        <v>2866</v>
      </c>
      <c r="H7" t="s">
        <v>2867</v>
      </c>
      <c r="I7">
        <v>2</v>
      </c>
      <c r="J7" s="352">
        <v>43164.16851851852</v>
      </c>
      <c r="K7" s="352"/>
      <c r="L7" s="331">
        <v>43161.208333333336</v>
      </c>
      <c r="M7" s="315">
        <v>45565</v>
      </c>
      <c r="N7">
        <v>0</v>
      </c>
      <c r="O7">
        <v>1</v>
      </c>
      <c r="P7">
        <v>0</v>
      </c>
      <c r="S7">
        <v>0</v>
      </c>
      <c r="T7">
        <v>0</v>
      </c>
      <c r="U7">
        <v>0</v>
      </c>
      <c r="V7" s="303">
        <v>0</v>
      </c>
      <c r="W7" s="331">
        <v>0</v>
      </c>
      <c r="X7" s="331">
        <v>0</v>
      </c>
      <c r="Z7" s="315">
        <v>45528</v>
      </c>
    </row>
    <row r="8" spans="1:30">
      <c r="A8" s="351">
        <v>106776217</v>
      </c>
      <c r="B8">
        <v>43021202</v>
      </c>
      <c r="C8">
        <v>436</v>
      </c>
      <c r="D8" t="s">
        <v>889</v>
      </c>
      <c r="E8" s="331" t="s">
        <v>1170</v>
      </c>
      <c r="F8" s="331" t="s">
        <v>2857</v>
      </c>
      <c r="G8" t="s">
        <v>2868</v>
      </c>
      <c r="H8" t="s">
        <v>2869</v>
      </c>
      <c r="I8">
        <v>2</v>
      </c>
      <c r="J8" s="352">
        <v>41984.662534722222</v>
      </c>
      <c r="K8" s="352"/>
      <c r="L8" s="331">
        <v>40567.208333333336</v>
      </c>
      <c r="M8" s="315">
        <v>45565</v>
      </c>
      <c r="N8">
        <v>0</v>
      </c>
      <c r="O8">
        <v>1</v>
      </c>
      <c r="P8">
        <v>0</v>
      </c>
      <c r="S8">
        <v>0</v>
      </c>
      <c r="T8">
        <v>0</v>
      </c>
      <c r="U8">
        <v>0</v>
      </c>
      <c r="V8" s="303">
        <v>0</v>
      </c>
      <c r="W8" s="331">
        <v>0</v>
      </c>
      <c r="X8" s="331">
        <v>0</v>
      </c>
      <c r="Y8" s="315">
        <v>45356</v>
      </c>
      <c r="Z8" s="315">
        <v>45526</v>
      </c>
    </row>
    <row r="9" spans="1:30">
      <c r="A9" s="351">
        <v>106776302</v>
      </c>
      <c r="B9">
        <v>60170801</v>
      </c>
      <c r="C9">
        <v>333</v>
      </c>
      <c r="D9" t="s">
        <v>889</v>
      </c>
      <c r="E9" s="331" t="s">
        <v>1170</v>
      </c>
      <c r="F9" s="331" t="s">
        <v>2870</v>
      </c>
      <c r="G9" t="s">
        <v>2871</v>
      </c>
      <c r="I9">
        <v>2</v>
      </c>
      <c r="J9" s="331"/>
      <c r="K9" s="331"/>
      <c r="L9" s="331">
        <v>43164.208333333336</v>
      </c>
      <c r="M9" s="315">
        <v>45565</v>
      </c>
      <c r="N9">
        <v>0</v>
      </c>
      <c r="O9">
        <v>1</v>
      </c>
      <c r="P9">
        <v>0</v>
      </c>
      <c r="S9">
        <v>0</v>
      </c>
      <c r="T9">
        <v>0</v>
      </c>
      <c r="U9">
        <v>0</v>
      </c>
      <c r="V9" s="303">
        <v>0</v>
      </c>
      <c r="W9" s="331">
        <v>0</v>
      </c>
      <c r="X9" s="331">
        <v>0</v>
      </c>
      <c r="Z9" s="315"/>
    </row>
    <row r="10" spans="1:30">
      <c r="A10" s="351">
        <v>106776321</v>
      </c>
      <c r="B10">
        <v>84445618</v>
      </c>
      <c r="C10">
        <v>238</v>
      </c>
      <c r="D10" t="s">
        <v>889</v>
      </c>
      <c r="E10" s="331" t="s">
        <v>1170</v>
      </c>
      <c r="F10" s="331" t="s">
        <v>2855</v>
      </c>
      <c r="G10" t="s">
        <v>2872</v>
      </c>
      <c r="H10" t="s">
        <v>2873</v>
      </c>
      <c r="I10">
        <v>2</v>
      </c>
      <c r="J10" s="352">
        <v>44727.125196759262</v>
      </c>
      <c r="K10" s="352"/>
      <c r="L10" s="331">
        <v>43161.208333333336</v>
      </c>
      <c r="M10" s="315">
        <v>45565</v>
      </c>
      <c r="N10">
        <v>0</v>
      </c>
      <c r="O10">
        <v>1</v>
      </c>
      <c r="P10">
        <v>0</v>
      </c>
      <c r="S10">
        <v>0</v>
      </c>
      <c r="T10">
        <v>0</v>
      </c>
      <c r="U10">
        <v>0</v>
      </c>
      <c r="V10" s="303">
        <v>0</v>
      </c>
      <c r="W10" s="331">
        <v>0</v>
      </c>
      <c r="X10" s="331">
        <v>0</v>
      </c>
      <c r="Y10" s="315">
        <v>45055</v>
      </c>
      <c r="Z10" s="315">
        <v>45455</v>
      </c>
    </row>
    <row r="11" spans="1:30">
      <c r="A11" s="351">
        <v>106776434</v>
      </c>
      <c r="B11">
        <v>44448611</v>
      </c>
      <c r="C11">
        <v>580</v>
      </c>
      <c r="D11" t="s">
        <v>889</v>
      </c>
      <c r="E11" s="331" t="s">
        <v>1170</v>
      </c>
      <c r="F11" s="331" t="s">
        <v>2857</v>
      </c>
      <c r="G11" t="s">
        <v>2874</v>
      </c>
      <c r="I11">
        <v>2</v>
      </c>
      <c r="J11" s="331"/>
      <c r="K11" s="331"/>
      <c r="L11" s="331">
        <v>43173.166666666664</v>
      </c>
      <c r="M11" s="315">
        <v>45565</v>
      </c>
      <c r="N11">
        <v>0</v>
      </c>
      <c r="O11">
        <v>1</v>
      </c>
      <c r="P11">
        <v>0</v>
      </c>
      <c r="S11">
        <v>0</v>
      </c>
      <c r="T11">
        <v>0</v>
      </c>
      <c r="U11">
        <v>0</v>
      </c>
      <c r="V11" s="303">
        <v>0</v>
      </c>
      <c r="W11" s="331">
        <v>0</v>
      </c>
      <c r="X11" s="331">
        <v>0</v>
      </c>
      <c r="Y11" s="315">
        <v>45380</v>
      </c>
      <c r="Z11" s="315"/>
    </row>
    <row r="12" spans="1:30">
      <c r="A12" s="351">
        <v>106776537</v>
      </c>
      <c r="B12">
        <v>62701204</v>
      </c>
      <c r="C12">
        <v>182</v>
      </c>
      <c r="D12" t="s">
        <v>889</v>
      </c>
      <c r="E12" s="331" t="s">
        <v>1170</v>
      </c>
      <c r="F12" s="331" t="s">
        <v>2857</v>
      </c>
      <c r="G12" t="s">
        <v>2875</v>
      </c>
      <c r="H12" t="s">
        <v>2876</v>
      </c>
      <c r="I12">
        <v>2</v>
      </c>
      <c r="J12" s="352">
        <v>43185.126168981478</v>
      </c>
      <c r="K12" s="352"/>
      <c r="L12" s="331">
        <v>43161.208333333336</v>
      </c>
      <c r="M12" s="315">
        <v>45565</v>
      </c>
      <c r="N12">
        <v>0</v>
      </c>
      <c r="O12">
        <v>1</v>
      </c>
      <c r="P12">
        <v>0</v>
      </c>
      <c r="S12">
        <v>0</v>
      </c>
      <c r="T12">
        <v>0</v>
      </c>
      <c r="U12">
        <v>0</v>
      </c>
      <c r="V12" s="303">
        <v>0</v>
      </c>
      <c r="W12" s="331">
        <v>0</v>
      </c>
      <c r="X12" s="331">
        <v>0</v>
      </c>
      <c r="Y12" s="315">
        <v>44473</v>
      </c>
      <c r="Z12" s="315">
        <v>44744</v>
      </c>
    </row>
    <row r="13" spans="1:30">
      <c r="A13" s="351">
        <v>106776556</v>
      </c>
      <c r="B13">
        <v>35813003</v>
      </c>
      <c r="C13">
        <v>126</v>
      </c>
      <c r="D13" t="s">
        <v>889</v>
      </c>
      <c r="E13" s="331" t="s">
        <v>1170</v>
      </c>
      <c r="F13" s="331" t="s">
        <v>2857</v>
      </c>
      <c r="G13" t="s">
        <v>2877</v>
      </c>
      <c r="I13">
        <v>2</v>
      </c>
      <c r="J13" s="331"/>
      <c r="K13" s="331"/>
      <c r="L13" s="331">
        <v>42578.166666666664</v>
      </c>
      <c r="M13" s="315">
        <v>45565</v>
      </c>
      <c r="N13">
        <v>0</v>
      </c>
      <c r="O13">
        <v>1</v>
      </c>
      <c r="P13">
        <v>0</v>
      </c>
      <c r="S13">
        <v>0</v>
      </c>
      <c r="T13">
        <v>0</v>
      </c>
      <c r="U13">
        <v>0</v>
      </c>
      <c r="V13" s="303">
        <v>0</v>
      </c>
      <c r="W13" s="331">
        <v>0</v>
      </c>
      <c r="X13" s="331">
        <v>0</v>
      </c>
      <c r="Y13" s="315">
        <v>45502</v>
      </c>
      <c r="Z13" s="315"/>
    </row>
    <row r="14" spans="1:30">
      <c r="A14" s="351">
        <v>106776576</v>
      </c>
      <c r="B14">
        <v>31996105</v>
      </c>
      <c r="C14">
        <v>132</v>
      </c>
      <c r="D14" t="s">
        <v>889</v>
      </c>
      <c r="E14" s="331" t="s">
        <v>1170</v>
      </c>
      <c r="F14" s="331" t="s">
        <v>2857</v>
      </c>
      <c r="G14" t="s">
        <v>2878</v>
      </c>
      <c r="H14" t="s">
        <v>2879</v>
      </c>
      <c r="I14">
        <v>2</v>
      </c>
      <c r="J14" s="352">
        <v>41942.125393518516</v>
      </c>
      <c r="K14" s="352"/>
      <c r="L14" s="331">
        <v>40584.208333333336</v>
      </c>
      <c r="M14" s="315">
        <v>45565</v>
      </c>
      <c r="N14">
        <v>0</v>
      </c>
      <c r="O14">
        <v>1</v>
      </c>
      <c r="P14">
        <v>0</v>
      </c>
      <c r="S14">
        <v>0</v>
      </c>
      <c r="T14">
        <v>0</v>
      </c>
      <c r="U14">
        <v>0</v>
      </c>
      <c r="V14" s="303">
        <v>0</v>
      </c>
      <c r="W14" s="331">
        <v>0</v>
      </c>
      <c r="X14" s="331">
        <v>0</v>
      </c>
      <c r="Y14" s="315">
        <v>45021</v>
      </c>
      <c r="Z14" s="315">
        <v>45231</v>
      </c>
    </row>
    <row r="15" spans="1:30">
      <c r="A15" s="351">
        <v>106776671</v>
      </c>
      <c r="B15">
        <v>35476504</v>
      </c>
      <c r="C15">
        <v>126</v>
      </c>
      <c r="D15" t="s">
        <v>889</v>
      </c>
      <c r="E15" s="331" t="s">
        <v>1170</v>
      </c>
      <c r="F15" s="331" t="s">
        <v>2857</v>
      </c>
      <c r="G15" t="s">
        <v>2880</v>
      </c>
      <c r="H15" t="s">
        <v>2881</v>
      </c>
      <c r="I15">
        <v>2</v>
      </c>
      <c r="J15" s="352">
        <v>43174.125949074078</v>
      </c>
      <c r="K15" s="352"/>
      <c r="L15" s="331">
        <v>43165.208333333336</v>
      </c>
      <c r="M15" s="315">
        <v>45565</v>
      </c>
      <c r="N15">
        <v>0</v>
      </c>
      <c r="O15">
        <v>1</v>
      </c>
      <c r="P15">
        <v>0</v>
      </c>
      <c r="S15">
        <v>0</v>
      </c>
      <c r="T15">
        <v>0</v>
      </c>
      <c r="U15">
        <v>0</v>
      </c>
      <c r="V15" s="303">
        <v>0</v>
      </c>
      <c r="W15" s="331">
        <v>0</v>
      </c>
      <c r="X15" s="331">
        <v>0</v>
      </c>
      <c r="Y15" s="315">
        <v>44565</v>
      </c>
      <c r="Z15" s="315">
        <v>45477</v>
      </c>
    </row>
    <row r="16" spans="1:30">
      <c r="A16" s="351">
        <v>106776759</v>
      </c>
      <c r="B16">
        <v>54352801</v>
      </c>
      <c r="C16">
        <v>477</v>
      </c>
      <c r="D16" t="s">
        <v>889</v>
      </c>
      <c r="E16" s="331" t="s">
        <v>1170</v>
      </c>
      <c r="F16" s="331" t="s">
        <v>2870</v>
      </c>
      <c r="I16">
        <v>2</v>
      </c>
      <c r="J16" s="331"/>
      <c r="K16" s="331"/>
      <c r="L16" s="331">
        <v>43189.166666666664</v>
      </c>
      <c r="M16" s="315">
        <v>45565</v>
      </c>
      <c r="N16">
        <v>0</v>
      </c>
      <c r="O16">
        <v>1</v>
      </c>
      <c r="P16">
        <v>0</v>
      </c>
      <c r="S16">
        <v>0</v>
      </c>
      <c r="T16">
        <v>0</v>
      </c>
      <c r="U16">
        <v>0</v>
      </c>
      <c r="V16" s="303">
        <v>0</v>
      </c>
      <c r="W16" s="331">
        <v>0</v>
      </c>
      <c r="X16" s="331">
        <v>0</v>
      </c>
      <c r="Z16" s="315"/>
    </row>
    <row r="17" spans="1:26">
      <c r="A17" s="351">
        <v>106776763</v>
      </c>
      <c r="B17">
        <v>97249805</v>
      </c>
      <c r="C17">
        <v>436</v>
      </c>
      <c r="D17" t="s">
        <v>889</v>
      </c>
      <c r="E17" s="331" t="s">
        <v>1170</v>
      </c>
      <c r="F17" s="331" t="s">
        <v>2857</v>
      </c>
      <c r="G17" t="s">
        <v>2882</v>
      </c>
      <c r="H17" t="s">
        <v>2883</v>
      </c>
      <c r="I17">
        <v>2</v>
      </c>
      <c r="J17" s="352">
        <v>43192.12605324074</v>
      </c>
      <c r="K17" s="352"/>
      <c r="L17" s="331">
        <v>43165.208333333336</v>
      </c>
      <c r="M17" s="315">
        <v>45565</v>
      </c>
      <c r="N17">
        <v>0</v>
      </c>
      <c r="O17">
        <v>1</v>
      </c>
      <c r="P17">
        <v>0</v>
      </c>
      <c r="S17">
        <v>0</v>
      </c>
      <c r="T17">
        <v>0</v>
      </c>
      <c r="U17">
        <v>0</v>
      </c>
      <c r="V17" s="303">
        <v>0</v>
      </c>
      <c r="W17" s="331">
        <v>0</v>
      </c>
      <c r="X17" s="331">
        <v>0</v>
      </c>
      <c r="Y17" s="315">
        <v>44866</v>
      </c>
      <c r="Z17" s="315">
        <v>45425</v>
      </c>
    </row>
    <row r="18" spans="1:26">
      <c r="A18" s="351">
        <v>106776938</v>
      </c>
      <c r="B18">
        <v>110880504</v>
      </c>
      <c r="C18">
        <v>476</v>
      </c>
      <c r="D18" t="s">
        <v>889</v>
      </c>
      <c r="E18" s="331" t="s">
        <v>1170</v>
      </c>
      <c r="F18" s="331" t="s">
        <v>2857</v>
      </c>
      <c r="G18" t="s">
        <v>2884</v>
      </c>
      <c r="H18" t="s">
        <v>2885</v>
      </c>
      <c r="I18">
        <v>2</v>
      </c>
      <c r="J18" s="352">
        <v>44392.718275462961</v>
      </c>
      <c r="K18" s="352"/>
      <c r="L18" s="331">
        <v>43162.208333333336</v>
      </c>
      <c r="M18" s="315">
        <v>45565</v>
      </c>
      <c r="N18">
        <v>0</v>
      </c>
      <c r="O18">
        <v>1</v>
      </c>
      <c r="P18">
        <v>0</v>
      </c>
      <c r="S18">
        <v>0</v>
      </c>
      <c r="T18">
        <v>0</v>
      </c>
      <c r="U18">
        <v>0</v>
      </c>
      <c r="V18" s="303">
        <v>0</v>
      </c>
      <c r="W18" s="331">
        <v>0</v>
      </c>
      <c r="X18" s="331">
        <v>0</v>
      </c>
      <c r="Y18" s="315">
        <v>45325</v>
      </c>
      <c r="Z18" s="315">
        <v>45257</v>
      </c>
    </row>
    <row r="19" spans="1:26">
      <c r="A19" s="351">
        <v>106776957</v>
      </c>
      <c r="B19">
        <v>87123901</v>
      </c>
      <c r="C19">
        <v>580</v>
      </c>
      <c r="D19" t="s">
        <v>889</v>
      </c>
      <c r="E19" s="331" t="s">
        <v>1170</v>
      </c>
      <c r="F19" s="331" t="s">
        <v>2870</v>
      </c>
      <c r="G19" t="s">
        <v>2886</v>
      </c>
      <c r="I19">
        <v>2</v>
      </c>
      <c r="J19" s="331"/>
      <c r="K19" s="331"/>
      <c r="L19" s="331">
        <v>43161.208333333336</v>
      </c>
      <c r="M19" s="315">
        <v>45565</v>
      </c>
      <c r="N19">
        <v>0</v>
      </c>
      <c r="O19">
        <v>1</v>
      </c>
      <c r="P19">
        <v>0</v>
      </c>
      <c r="S19">
        <v>0</v>
      </c>
      <c r="T19">
        <v>0</v>
      </c>
      <c r="U19">
        <v>0</v>
      </c>
      <c r="V19" s="303">
        <v>0</v>
      </c>
      <c r="W19" s="331">
        <v>0</v>
      </c>
      <c r="X19" s="331">
        <v>0</v>
      </c>
      <c r="Y19" s="315">
        <v>44930</v>
      </c>
      <c r="Z19" s="315"/>
    </row>
    <row r="20" spans="1:26">
      <c r="A20" s="351">
        <v>106776962</v>
      </c>
      <c r="B20">
        <v>4445902</v>
      </c>
      <c r="C20">
        <v>126</v>
      </c>
      <c r="D20" t="s">
        <v>889</v>
      </c>
      <c r="E20" s="331" t="s">
        <v>1170</v>
      </c>
      <c r="F20" s="331" t="s">
        <v>2870</v>
      </c>
      <c r="G20" t="s">
        <v>2887</v>
      </c>
      <c r="I20">
        <v>2</v>
      </c>
      <c r="J20" s="331"/>
      <c r="K20" s="331"/>
      <c r="L20" s="331">
        <v>43181.166666666664</v>
      </c>
      <c r="M20" s="315">
        <v>45565</v>
      </c>
      <c r="N20">
        <v>0</v>
      </c>
      <c r="O20">
        <v>1</v>
      </c>
      <c r="P20">
        <v>0</v>
      </c>
      <c r="S20">
        <v>0</v>
      </c>
      <c r="T20">
        <v>0</v>
      </c>
      <c r="U20">
        <v>0</v>
      </c>
      <c r="V20" s="303">
        <v>0</v>
      </c>
      <c r="W20" s="331">
        <v>0</v>
      </c>
      <c r="X20" s="331">
        <v>0</v>
      </c>
      <c r="Y20" s="315">
        <v>45502</v>
      </c>
      <c r="Z20" s="315"/>
    </row>
    <row r="21" spans="1:26">
      <c r="A21" s="351">
        <v>107713982</v>
      </c>
      <c r="B21">
        <v>8845707</v>
      </c>
      <c r="C21">
        <v>135</v>
      </c>
      <c r="D21" t="s">
        <v>889</v>
      </c>
      <c r="E21" s="331" t="s">
        <v>1170</v>
      </c>
      <c r="F21" s="331" t="s">
        <v>2857</v>
      </c>
      <c r="G21" t="s">
        <v>2888</v>
      </c>
      <c r="H21" t="s">
        <v>2889</v>
      </c>
      <c r="I21">
        <v>2</v>
      </c>
      <c r="J21" s="352">
        <v>43322.126273148147</v>
      </c>
      <c r="K21" s="352"/>
      <c r="L21" s="331">
        <v>43308.166666666664</v>
      </c>
      <c r="M21" s="315">
        <v>45565</v>
      </c>
      <c r="N21">
        <v>0</v>
      </c>
      <c r="O21">
        <v>1</v>
      </c>
      <c r="P21">
        <v>0</v>
      </c>
      <c r="S21">
        <v>0</v>
      </c>
      <c r="T21">
        <v>0</v>
      </c>
      <c r="U21">
        <v>0</v>
      </c>
      <c r="V21" s="303">
        <v>0</v>
      </c>
      <c r="W21" s="331">
        <v>0</v>
      </c>
      <c r="X21" s="331">
        <v>0</v>
      </c>
      <c r="Z21" s="315">
        <v>45522</v>
      </c>
    </row>
    <row r="22" spans="1:26">
      <c r="A22" s="351">
        <v>107713994</v>
      </c>
      <c r="B22">
        <v>66451905</v>
      </c>
      <c r="C22">
        <v>131</v>
      </c>
      <c r="D22" t="s">
        <v>889</v>
      </c>
      <c r="E22" s="331" t="s">
        <v>1170</v>
      </c>
      <c r="F22" s="331" t="s">
        <v>2857</v>
      </c>
      <c r="G22" t="s">
        <v>2890</v>
      </c>
      <c r="H22" t="s">
        <v>2891</v>
      </c>
      <c r="I22">
        <v>2</v>
      </c>
      <c r="J22" s="352">
        <v>43308.126215277778</v>
      </c>
      <c r="K22" s="352"/>
      <c r="L22" s="331">
        <v>43319.166666666664</v>
      </c>
      <c r="M22" s="315">
        <v>45565</v>
      </c>
      <c r="N22">
        <v>0</v>
      </c>
      <c r="O22">
        <v>1</v>
      </c>
      <c r="P22">
        <v>0</v>
      </c>
      <c r="S22">
        <v>0</v>
      </c>
      <c r="T22">
        <v>0</v>
      </c>
      <c r="U22">
        <v>0</v>
      </c>
      <c r="V22" s="303">
        <v>0</v>
      </c>
      <c r="W22" s="331">
        <v>0</v>
      </c>
      <c r="X22" s="331">
        <v>0</v>
      </c>
      <c r="Y22" s="315">
        <v>44634</v>
      </c>
      <c r="Z22" s="315">
        <v>45513</v>
      </c>
    </row>
    <row r="23" spans="1:26">
      <c r="A23" s="351">
        <v>107714005</v>
      </c>
      <c r="B23">
        <v>6620407</v>
      </c>
      <c r="C23">
        <v>609</v>
      </c>
      <c r="D23" t="s">
        <v>889</v>
      </c>
      <c r="E23" s="331" t="s">
        <v>1170</v>
      </c>
      <c r="F23" s="331" t="s">
        <v>2857</v>
      </c>
      <c r="G23" t="s">
        <v>2892</v>
      </c>
      <c r="H23" t="s">
        <v>2893</v>
      </c>
      <c r="I23">
        <v>2</v>
      </c>
      <c r="J23" s="352">
        <v>43312.126539351855</v>
      </c>
      <c r="K23" s="352"/>
      <c r="L23" s="331">
        <v>43309.166666666664</v>
      </c>
      <c r="M23" s="315">
        <v>45565</v>
      </c>
      <c r="N23">
        <v>0</v>
      </c>
      <c r="O23">
        <v>1</v>
      </c>
      <c r="P23">
        <v>0</v>
      </c>
      <c r="S23">
        <v>0</v>
      </c>
      <c r="T23">
        <v>0</v>
      </c>
      <c r="U23">
        <v>0</v>
      </c>
      <c r="V23" s="303">
        <v>0</v>
      </c>
      <c r="W23" s="331">
        <v>0</v>
      </c>
      <c r="X23" s="331">
        <v>0</v>
      </c>
      <c r="Z23" s="315">
        <v>45488</v>
      </c>
    </row>
    <row r="24" spans="1:26">
      <c r="A24" s="351">
        <v>107714024</v>
      </c>
      <c r="B24">
        <v>50179203</v>
      </c>
      <c r="C24">
        <v>216</v>
      </c>
      <c r="D24" t="s">
        <v>889</v>
      </c>
      <c r="E24" s="331" t="s">
        <v>1170</v>
      </c>
      <c r="F24" s="331" t="s">
        <v>2857</v>
      </c>
      <c r="G24" t="s">
        <v>2894</v>
      </c>
      <c r="H24" t="s">
        <v>2895</v>
      </c>
      <c r="I24">
        <v>2</v>
      </c>
      <c r="J24" s="352">
        <v>42577.125798611109</v>
      </c>
      <c r="K24" s="352"/>
      <c r="L24" s="331">
        <v>42552.166666666664</v>
      </c>
      <c r="M24" s="315">
        <v>45565</v>
      </c>
      <c r="N24">
        <v>0</v>
      </c>
      <c r="O24">
        <v>1</v>
      </c>
      <c r="P24">
        <v>0</v>
      </c>
      <c r="S24">
        <v>0</v>
      </c>
      <c r="T24">
        <v>0</v>
      </c>
      <c r="U24">
        <v>0</v>
      </c>
      <c r="V24" s="303">
        <v>0</v>
      </c>
      <c r="W24" s="331">
        <v>0</v>
      </c>
      <c r="X24" s="331">
        <v>0</v>
      </c>
      <c r="Y24" s="315">
        <v>45531</v>
      </c>
      <c r="Z24" s="315">
        <v>45279</v>
      </c>
    </row>
    <row r="25" spans="1:26">
      <c r="A25" s="351">
        <v>107714181</v>
      </c>
      <c r="B25">
        <v>81399602</v>
      </c>
      <c r="C25">
        <v>132</v>
      </c>
      <c r="D25" t="s">
        <v>889</v>
      </c>
      <c r="E25" s="331" t="s">
        <v>1170</v>
      </c>
      <c r="F25" s="331" t="s">
        <v>2857</v>
      </c>
      <c r="G25" t="s">
        <v>2896</v>
      </c>
      <c r="H25" t="s">
        <v>2897</v>
      </c>
      <c r="I25">
        <v>2</v>
      </c>
      <c r="J25" s="352">
        <v>44777.125231481485</v>
      </c>
      <c r="K25" s="352"/>
      <c r="L25" s="331">
        <v>43344.166666666664</v>
      </c>
      <c r="M25" s="315">
        <v>45565</v>
      </c>
      <c r="N25">
        <v>0</v>
      </c>
      <c r="O25">
        <v>1</v>
      </c>
      <c r="P25">
        <v>0</v>
      </c>
      <c r="S25">
        <v>0</v>
      </c>
      <c r="T25">
        <v>0</v>
      </c>
      <c r="U25">
        <v>0</v>
      </c>
      <c r="V25" s="303">
        <v>0</v>
      </c>
      <c r="W25" s="331">
        <v>0</v>
      </c>
      <c r="X25" s="331">
        <v>0</v>
      </c>
      <c r="Y25" s="315">
        <v>45519</v>
      </c>
      <c r="Z25" s="315">
        <v>45504</v>
      </c>
    </row>
    <row r="26" spans="1:26">
      <c r="A26" s="351">
        <v>107714183</v>
      </c>
      <c r="B26">
        <v>30791206</v>
      </c>
      <c r="C26">
        <v>132</v>
      </c>
      <c r="D26" t="s">
        <v>889</v>
      </c>
      <c r="E26" s="331" t="s">
        <v>1170</v>
      </c>
      <c r="F26" s="331" t="s">
        <v>2857</v>
      </c>
      <c r="G26" t="s">
        <v>2898</v>
      </c>
      <c r="H26" t="s">
        <v>2899</v>
      </c>
      <c r="I26">
        <v>2</v>
      </c>
      <c r="J26" s="352">
        <v>41942.125393518516</v>
      </c>
      <c r="K26" s="352"/>
      <c r="L26" s="331">
        <v>41261.208333333336</v>
      </c>
      <c r="M26" s="315">
        <v>45565</v>
      </c>
      <c r="N26">
        <v>0</v>
      </c>
      <c r="O26">
        <v>1</v>
      </c>
      <c r="P26">
        <v>0</v>
      </c>
      <c r="S26">
        <v>0</v>
      </c>
      <c r="T26">
        <v>0</v>
      </c>
      <c r="U26">
        <v>0</v>
      </c>
      <c r="V26" s="303">
        <v>0</v>
      </c>
      <c r="W26" s="331">
        <v>0</v>
      </c>
      <c r="X26" s="331">
        <v>0</v>
      </c>
      <c r="Y26" s="315">
        <v>45322</v>
      </c>
      <c r="Z26" s="315">
        <v>45483</v>
      </c>
    </row>
    <row r="27" spans="1:26">
      <c r="A27" s="351">
        <v>107714185</v>
      </c>
      <c r="B27">
        <v>44275218</v>
      </c>
      <c r="C27">
        <v>131</v>
      </c>
      <c r="D27" t="s">
        <v>889</v>
      </c>
      <c r="E27" s="331" t="s">
        <v>1170</v>
      </c>
      <c r="F27" s="331" t="s">
        <v>2855</v>
      </c>
      <c r="G27" t="s">
        <v>2900</v>
      </c>
      <c r="H27" t="s">
        <v>2901</v>
      </c>
      <c r="I27">
        <v>2</v>
      </c>
      <c r="J27" s="352">
        <v>43162.246724537035</v>
      </c>
      <c r="K27" s="352"/>
      <c r="L27" s="331">
        <v>41176.166666666664</v>
      </c>
      <c r="M27" s="315">
        <v>45565</v>
      </c>
      <c r="N27">
        <v>0</v>
      </c>
      <c r="O27">
        <v>1</v>
      </c>
      <c r="P27">
        <v>0</v>
      </c>
      <c r="S27">
        <v>0</v>
      </c>
      <c r="T27">
        <v>0</v>
      </c>
      <c r="U27">
        <v>0</v>
      </c>
      <c r="V27" s="303">
        <v>0</v>
      </c>
      <c r="W27" s="331">
        <v>0</v>
      </c>
      <c r="X27" s="331">
        <v>0</v>
      </c>
      <c r="Y27" s="315">
        <v>45534</v>
      </c>
      <c r="Z27" s="315">
        <v>45194</v>
      </c>
    </row>
    <row r="28" spans="1:26">
      <c r="A28" s="351">
        <v>107714336</v>
      </c>
      <c r="B28">
        <v>21951402</v>
      </c>
      <c r="C28">
        <v>214</v>
      </c>
      <c r="D28" t="s">
        <v>889</v>
      </c>
      <c r="E28" s="331" t="s">
        <v>1170</v>
      </c>
      <c r="F28" s="331" t="s">
        <v>2857</v>
      </c>
      <c r="G28" t="s">
        <v>2902</v>
      </c>
      <c r="H28" t="s">
        <v>2903</v>
      </c>
      <c r="I28">
        <v>2</v>
      </c>
      <c r="J28" s="352">
        <v>43572.1253125</v>
      </c>
      <c r="K28" s="352"/>
      <c r="L28" s="331">
        <v>43308.166666666664</v>
      </c>
      <c r="M28" s="315">
        <v>45565</v>
      </c>
      <c r="N28">
        <v>0</v>
      </c>
      <c r="O28">
        <v>1</v>
      </c>
      <c r="P28">
        <v>0</v>
      </c>
      <c r="S28">
        <v>0</v>
      </c>
      <c r="T28">
        <v>0</v>
      </c>
      <c r="U28">
        <v>0</v>
      </c>
      <c r="V28" s="303">
        <v>0</v>
      </c>
      <c r="W28" s="331">
        <v>0</v>
      </c>
      <c r="X28" s="331">
        <v>0</v>
      </c>
      <c r="Y28" s="315">
        <v>44448</v>
      </c>
      <c r="Z28" s="315">
        <v>44801</v>
      </c>
    </row>
    <row r="29" spans="1:26">
      <c r="A29" s="351">
        <v>107714431</v>
      </c>
      <c r="B29">
        <v>310471305</v>
      </c>
      <c r="C29">
        <v>182</v>
      </c>
      <c r="D29" t="s">
        <v>889</v>
      </c>
      <c r="E29" s="331" t="s">
        <v>1170</v>
      </c>
      <c r="F29" t="s">
        <v>2857</v>
      </c>
      <c r="G29" t="s">
        <v>2904</v>
      </c>
      <c r="H29" t="s">
        <v>2905</v>
      </c>
      <c r="I29">
        <v>2</v>
      </c>
      <c r="J29" s="352">
        <v>43533.166886574072</v>
      </c>
      <c r="K29" s="352"/>
      <c r="L29" s="331">
        <v>43310.166666666664</v>
      </c>
      <c r="M29" s="315">
        <v>45565</v>
      </c>
      <c r="N29">
        <v>0</v>
      </c>
      <c r="O29">
        <v>1</v>
      </c>
      <c r="P29">
        <v>0</v>
      </c>
      <c r="S29">
        <v>0</v>
      </c>
      <c r="T29">
        <v>0</v>
      </c>
      <c r="U29">
        <v>0</v>
      </c>
      <c r="V29" s="303">
        <v>0</v>
      </c>
      <c r="W29" s="331">
        <v>0</v>
      </c>
      <c r="X29" s="331">
        <v>0</v>
      </c>
      <c r="Y29" s="315">
        <v>45326</v>
      </c>
      <c r="Z29" s="315">
        <v>45064</v>
      </c>
    </row>
    <row r="30" spans="1:26">
      <c r="A30" s="351">
        <v>107714577</v>
      </c>
      <c r="B30">
        <v>414506</v>
      </c>
      <c r="C30">
        <v>477</v>
      </c>
      <c r="D30" t="s">
        <v>889</v>
      </c>
      <c r="E30" s="331" t="s">
        <v>1170</v>
      </c>
      <c r="F30" s="331" t="s">
        <v>2857</v>
      </c>
      <c r="G30" t="s">
        <v>2906</v>
      </c>
      <c r="H30" t="s">
        <v>2907</v>
      </c>
      <c r="I30">
        <v>2</v>
      </c>
      <c r="J30" s="352">
        <v>41942.130196759259</v>
      </c>
      <c r="K30" s="352"/>
      <c r="L30" s="331">
        <v>43307.166666666664</v>
      </c>
      <c r="M30" s="315">
        <v>45565</v>
      </c>
      <c r="N30">
        <v>0</v>
      </c>
      <c r="O30">
        <v>1</v>
      </c>
      <c r="P30">
        <v>0</v>
      </c>
      <c r="S30">
        <v>0</v>
      </c>
      <c r="T30">
        <v>0</v>
      </c>
      <c r="U30">
        <v>0</v>
      </c>
      <c r="V30" s="303">
        <v>0</v>
      </c>
      <c r="W30" s="331">
        <v>0</v>
      </c>
      <c r="X30" s="331">
        <v>0</v>
      </c>
      <c r="Z30" s="315">
        <v>45470</v>
      </c>
    </row>
    <row r="31" spans="1:26">
      <c r="A31" s="351">
        <v>107714611</v>
      </c>
      <c r="B31">
        <v>54938907</v>
      </c>
      <c r="C31">
        <v>436</v>
      </c>
      <c r="D31" t="s">
        <v>889</v>
      </c>
      <c r="E31" s="331" t="s">
        <v>1170</v>
      </c>
      <c r="F31" s="331" t="s">
        <v>2857</v>
      </c>
      <c r="G31" t="s">
        <v>2908</v>
      </c>
      <c r="H31" t="s">
        <v>2909</v>
      </c>
      <c r="I31">
        <v>2</v>
      </c>
      <c r="J31" s="352">
        <v>43966.818506944444</v>
      </c>
      <c r="K31" s="352"/>
      <c r="L31" s="331">
        <v>45155.166666666664</v>
      </c>
      <c r="M31" s="315">
        <v>45565</v>
      </c>
      <c r="N31">
        <v>0</v>
      </c>
      <c r="O31">
        <v>1</v>
      </c>
      <c r="P31">
        <v>0</v>
      </c>
      <c r="S31">
        <v>0</v>
      </c>
      <c r="T31">
        <v>0</v>
      </c>
      <c r="U31">
        <v>0</v>
      </c>
      <c r="V31" s="303">
        <v>0</v>
      </c>
      <c r="W31" s="331">
        <v>0</v>
      </c>
      <c r="X31" s="331">
        <v>0</v>
      </c>
      <c r="Y31" s="315">
        <v>45279</v>
      </c>
      <c r="Z31" s="315">
        <v>45331</v>
      </c>
    </row>
    <row r="32" spans="1:26">
      <c r="A32" s="351">
        <v>107714709</v>
      </c>
      <c r="B32">
        <v>10428004</v>
      </c>
      <c r="C32">
        <v>126</v>
      </c>
      <c r="D32" t="s">
        <v>889</v>
      </c>
      <c r="E32" s="331" t="s">
        <v>1170</v>
      </c>
      <c r="F32" s="331" t="s">
        <v>2857</v>
      </c>
      <c r="G32" t="s">
        <v>2910</v>
      </c>
      <c r="H32" t="s">
        <v>2911</v>
      </c>
      <c r="I32">
        <v>2</v>
      </c>
      <c r="J32" s="352">
        <v>43471.166921296295</v>
      </c>
      <c r="K32" s="352"/>
      <c r="L32" s="331">
        <v>43311.166666666664</v>
      </c>
      <c r="M32" s="315">
        <v>45565</v>
      </c>
      <c r="N32">
        <v>0</v>
      </c>
      <c r="O32">
        <v>1</v>
      </c>
      <c r="P32">
        <v>0</v>
      </c>
      <c r="S32">
        <v>0</v>
      </c>
      <c r="T32">
        <v>0</v>
      </c>
      <c r="U32">
        <v>0</v>
      </c>
      <c r="V32" s="303">
        <v>0</v>
      </c>
      <c r="W32" s="331">
        <v>0</v>
      </c>
      <c r="X32" s="331">
        <v>0</v>
      </c>
      <c r="Y32" s="315">
        <v>45532</v>
      </c>
      <c r="Z32" s="315">
        <v>45534</v>
      </c>
    </row>
    <row r="33" spans="1:26">
      <c r="A33" s="351">
        <v>107714741</v>
      </c>
      <c r="B33">
        <v>15770002</v>
      </c>
      <c r="C33">
        <v>135</v>
      </c>
      <c r="D33" t="s">
        <v>889</v>
      </c>
      <c r="E33" s="331" t="s">
        <v>1170</v>
      </c>
      <c r="F33" s="331" t="s">
        <v>2857</v>
      </c>
      <c r="G33" t="s">
        <v>2912</v>
      </c>
      <c r="H33" t="s">
        <v>2913</v>
      </c>
      <c r="I33">
        <v>2</v>
      </c>
      <c r="J33" s="352">
        <v>43311.126435185186</v>
      </c>
      <c r="K33" s="352"/>
      <c r="L33" s="331">
        <v>43309.166666666664</v>
      </c>
      <c r="M33" s="315">
        <v>45565</v>
      </c>
      <c r="N33">
        <v>0</v>
      </c>
      <c r="O33">
        <v>1</v>
      </c>
      <c r="P33">
        <v>0</v>
      </c>
      <c r="S33">
        <v>0</v>
      </c>
      <c r="T33">
        <v>0</v>
      </c>
      <c r="U33">
        <v>0</v>
      </c>
      <c r="V33" s="303">
        <v>0</v>
      </c>
      <c r="W33" s="331">
        <v>0</v>
      </c>
      <c r="X33" s="331">
        <v>0</v>
      </c>
      <c r="Y33" s="315">
        <v>45414</v>
      </c>
      <c r="Z33" s="315">
        <v>45534</v>
      </c>
    </row>
    <row r="34" spans="1:26">
      <c r="A34" s="351">
        <v>107714749</v>
      </c>
      <c r="B34">
        <v>20442605</v>
      </c>
      <c r="C34">
        <v>186</v>
      </c>
      <c r="D34" t="s">
        <v>889</v>
      </c>
      <c r="E34" s="331" t="s">
        <v>1170</v>
      </c>
      <c r="F34" s="331" t="s">
        <v>2857</v>
      </c>
      <c r="G34" t="s">
        <v>2914</v>
      </c>
      <c r="H34" t="s">
        <v>2915</v>
      </c>
      <c r="I34">
        <v>2</v>
      </c>
      <c r="J34" s="352">
        <v>41942.125393518516</v>
      </c>
      <c r="K34" s="352"/>
      <c r="L34" s="331">
        <v>40953.208333333336</v>
      </c>
      <c r="M34" s="315">
        <v>45565</v>
      </c>
      <c r="N34">
        <v>0</v>
      </c>
      <c r="O34">
        <v>1</v>
      </c>
      <c r="P34">
        <v>0</v>
      </c>
      <c r="S34">
        <v>0</v>
      </c>
      <c r="T34">
        <v>0</v>
      </c>
      <c r="U34">
        <v>0</v>
      </c>
      <c r="V34" s="303">
        <v>0</v>
      </c>
      <c r="W34" s="331">
        <v>0</v>
      </c>
      <c r="X34" s="331">
        <v>0</v>
      </c>
      <c r="Z34" s="315">
        <v>45403</v>
      </c>
    </row>
    <row r="35" spans="1:26">
      <c r="A35" s="351">
        <v>108591131</v>
      </c>
      <c r="B35">
        <v>226386501</v>
      </c>
      <c r="C35">
        <v>436</v>
      </c>
      <c r="D35" t="s">
        <v>889</v>
      </c>
      <c r="E35" s="331" t="s">
        <v>1170</v>
      </c>
      <c r="F35" s="331" t="s">
        <v>2857</v>
      </c>
      <c r="G35" t="s">
        <v>2916</v>
      </c>
      <c r="H35" t="s">
        <v>2917</v>
      </c>
      <c r="I35">
        <v>2</v>
      </c>
      <c r="J35" s="352">
        <v>43515.166990740741</v>
      </c>
      <c r="K35" s="352"/>
      <c r="L35" s="331">
        <v>43456.208333333336</v>
      </c>
      <c r="M35" s="315">
        <v>45565</v>
      </c>
      <c r="N35">
        <v>0</v>
      </c>
      <c r="O35">
        <v>1</v>
      </c>
      <c r="P35">
        <v>0</v>
      </c>
      <c r="S35">
        <v>0</v>
      </c>
      <c r="T35">
        <v>0</v>
      </c>
      <c r="U35">
        <v>0</v>
      </c>
      <c r="V35" s="303">
        <v>0</v>
      </c>
      <c r="W35" s="331">
        <v>0</v>
      </c>
      <c r="X35" s="331">
        <v>0</v>
      </c>
      <c r="Y35" s="315">
        <v>45475</v>
      </c>
      <c r="Z35" s="315">
        <v>45535</v>
      </c>
    </row>
    <row r="36" spans="1:26">
      <c r="A36" s="351">
        <v>108976843</v>
      </c>
      <c r="B36">
        <v>245767502</v>
      </c>
      <c r="C36">
        <v>436</v>
      </c>
      <c r="D36" t="s">
        <v>889</v>
      </c>
      <c r="E36" s="331" t="s">
        <v>1170</v>
      </c>
      <c r="F36" s="331" t="s">
        <v>2857</v>
      </c>
      <c r="G36" t="s">
        <v>2918</v>
      </c>
      <c r="H36" t="s">
        <v>2919</v>
      </c>
      <c r="I36">
        <v>2</v>
      </c>
      <c r="J36" s="352">
        <v>41930.155925925923</v>
      </c>
      <c r="K36" s="352"/>
      <c r="L36" s="331">
        <v>43514.208333333336</v>
      </c>
      <c r="M36" s="315">
        <v>45565</v>
      </c>
      <c r="N36">
        <v>0</v>
      </c>
      <c r="O36">
        <v>1</v>
      </c>
      <c r="P36">
        <v>0</v>
      </c>
      <c r="S36">
        <v>0</v>
      </c>
      <c r="T36">
        <v>0</v>
      </c>
      <c r="U36">
        <v>0</v>
      </c>
      <c r="V36" s="303">
        <v>0</v>
      </c>
      <c r="W36" s="331">
        <v>0</v>
      </c>
      <c r="X36" s="331">
        <v>0</v>
      </c>
      <c r="Y36" s="315">
        <v>45367</v>
      </c>
      <c r="Z36" s="315">
        <v>45350</v>
      </c>
    </row>
    <row r="37" spans="1:26">
      <c r="A37" s="351">
        <v>108976864</v>
      </c>
      <c r="B37">
        <v>96834204</v>
      </c>
      <c r="C37">
        <v>476</v>
      </c>
      <c r="D37" t="s">
        <v>889</v>
      </c>
      <c r="E37" s="331" t="s">
        <v>1170</v>
      </c>
      <c r="F37" s="331" t="s">
        <v>2857</v>
      </c>
      <c r="G37" t="s">
        <v>2920</v>
      </c>
      <c r="H37" t="s">
        <v>2921</v>
      </c>
      <c r="I37">
        <v>2</v>
      </c>
      <c r="J37" s="352">
        <v>43516.166921296295</v>
      </c>
      <c r="K37" s="352"/>
      <c r="L37" s="331">
        <v>43514.208333333336</v>
      </c>
      <c r="M37" s="315">
        <v>45565</v>
      </c>
      <c r="N37">
        <v>0</v>
      </c>
      <c r="O37">
        <v>1</v>
      </c>
      <c r="P37">
        <v>0</v>
      </c>
      <c r="S37">
        <v>0</v>
      </c>
      <c r="T37">
        <v>0</v>
      </c>
      <c r="U37">
        <v>0</v>
      </c>
      <c r="V37" s="303">
        <v>0</v>
      </c>
      <c r="W37" s="331">
        <v>0</v>
      </c>
      <c r="X37" s="331">
        <v>0</v>
      </c>
      <c r="Y37" s="315">
        <v>45495</v>
      </c>
      <c r="Z37" s="315">
        <v>45498</v>
      </c>
    </row>
    <row r="38" spans="1:26">
      <c r="A38" s="351">
        <v>108976867</v>
      </c>
      <c r="B38">
        <v>107394602</v>
      </c>
      <c r="C38">
        <v>476</v>
      </c>
      <c r="D38" t="s">
        <v>889</v>
      </c>
      <c r="E38" s="331" t="s">
        <v>1170</v>
      </c>
      <c r="F38" s="331" t="s">
        <v>2857</v>
      </c>
      <c r="G38" t="s">
        <v>2922</v>
      </c>
      <c r="H38" t="s">
        <v>2923</v>
      </c>
      <c r="I38">
        <v>2</v>
      </c>
      <c r="J38" s="352">
        <v>43521.166909722226</v>
      </c>
      <c r="K38" s="352"/>
      <c r="L38" s="331">
        <v>43517.208333333336</v>
      </c>
      <c r="M38" s="315">
        <v>45565</v>
      </c>
      <c r="N38">
        <v>0</v>
      </c>
      <c r="O38">
        <v>1</v>
      </c>
      <c r="P38">
        <v>0</v>
      </c>
      <c r="S38">
        <v>0</v>
      </c>
      <c r="T38">
        <v>0</v>
      </c>
      <c r="U38">
        <v>0</v>
      </c>
      <c r="V38" s="303">
        <v>0</v>
      </c>
      <c r="W38" s="331">
        <v>0</v>
      </c>
      <c r="X38" s="331">
        <v>0</v>
      </c>
      <c r="Y38" s="315">
        <v>45286</v>
      </c>
      <c r="Z38" s="315">
        <v>44714</v>
      </c>
    </row>
    <row r="39" spans="1:26">
      <c r="A39" s="351">
        <v>108977195</v>
      </c>
      <c r="B39">
        <v>15558120</v>
      </c>
      <c r="C39">
        <v>333</v>
      </c>
      <c r="D39" t="s">
        <v>889</v>
      </c>
      <c r="E39" t="s">
        <v>1170</v>
      </c>
      <c r="F39" t="s">
        <v>2924</v>
      </c>
      <c r="G39" t="s">
        <v>2925</v>
      </c>
      <c r="H39" t="s">
        <v>2926</v>
      </c>
      <c r="I39">
        <v>2</v>
      </c>
      <c r="J39" s="352">
        <v>43574.125300925924</v>
      </c>
      <c r="K39" s="352"/>
      <c r="L39" s="331">
        <v>43512.208333333336</v>
      </c>
      <c r="M39" s="315">
        <v>45565</v>
      </c>
      <c r="N39">
        <v>0</v>
      </c>
      <c r="O39">
        <v>1</v>
      </c>
      <c r="P39">
        <v>0</v>
      </c>
      <c r="S39">
        <v>0</v>
      </c>
      <c r="T39">
        <v>0</v>
      </c>
      <c r="U39">
        <v>0</v>
      </c>
      <c r="V39" s="303">
        <v>0</v>
      </c>
      <c r="W39" s="331">
        <v>0</v>
      </c>
      <c r="X39" s="331">
        <v>0</v>
      </c>
      <c r="Y39" s="315">
        <v>45520</v>
      </c>
      <c r="Z39" s="315">
        <v>45520</v>
      </c>
    </row>
    <row r="40" spans="1:26">
      <c r="A40" s="351">
        <v>108977203</v>
      </c>
      <c r="B40">
        <v>4963306</v>
      </c>
      <c r="C40">
        <v>333</v>
      </c>
      <c r="D40" t="s">
        <v>889</v>
      </c>
      <c r="E40" t="s">
        <v>1170</v>
      </c>
      <c r="F40" t="s">
        <v>2857</v>
      </c>
      <c r="G40" t="s">
        <v>2927</v>
      </c>
      <c r="H40" t="s">
        <v>2928</v>
      </c>
      <c r="I40">
        <v>2</v>
      </c>
      <c r="J40" s="352">
        <v>43735.125196759262</v>
      </c>
      <c r="K40" s="352"/>
      <c r="L40" s="331">
        <v>43521.208333333336</v>
      </c>
      <c r="M40" s="315">
        <v>45565</v>
      </c>
      <c r="N40">
        <v>0</v>
      </c>
      <c r="O40">
        <v>1</v>
      </c>
      <c r="P40">
        <v>0</v>
      </c>
      <c r="S40">
        <v>0</v>
      </c>
      <c r="T40">
        <v>0</v>
      </c>
      <c r="U40">
        <v>0</v>
      </c>
      <c r="V40" s="303">
        <v>0</v>
      </c>
      <c r="W40" s="331">
        <v>0</v>
      </c>
      <c r="X40" s="331">
        <v>0</v>
      </c>
      <c r="Y40" s="315">
        <v>45175</v>
      </c>
      <c r="Z40" s="315">
        <v>45532</v>
      </c>
    </row>
    <row r="41" spans="1:26">
      <c r="A41" s="351">
        <v>108977365</v>
      </c>
      <c r="B41">
        <v>150668910</v>
      </c>
      <c r="C41">
        <v>436</v>
      </c>
      <c r="D41" t="s">
        <v>889</v>
      </c>
      <c r="E41" t="s">
        <v>1170</v>
      </c>
      <c r="F41" t="s">
        <v>2857</v>
      </c>
      <c r="G41" t="s">
        <v>2929</v>
      </c>
      <c r="H41" t="s">
        <v>2930</v>
      </c>
      <c r="I41">
        <v>2</v>
      </c>
      <c r="J41" s="352">
        <v>43564.125231481485</v>
      </c>
      <c r="K41" s="352"/>
      <c r="L41" s="331">
        <v>43514.208333333336</v>
      </c>
      <c r="M41" s="315">
        <v>45565</v>
      </c>
      <c r="N41">
        <v>0</v>
      </c>
      <c r="O41">
        <v>1</v>
      </c>
      <c r="P41">
        <v>0</v>
      </c>
      <c r="S41">
        <v>0</v>
      </c>
      <c r="T41">
        <v>0</v>
      </c>
      <c r="U41">
        <v>0</v>
      </c>
      <c r="V41" s="303">
        <v>0</v>
      </c>
      <c r="W41" s="331">
        <v>0</v>
      </c>
      <c r="X41" s="331">
        <v>0</v>
      </c>
      <c r="Y41" s="315">
        <v>44557</v>
      </c>
      <c r="Z41" s="315">
        <v>45524</v>
      </c>
    </row>
    <row r="42" spans="1:26">
      <c r="A42" s="351">
        <v>108977440</v>
      </c>
      <c r="B42">
        <v>64729102</v>
      </c>
      <c r="C42">
        <v>476</v>
      </c>
      <c r="D42" t="s">
        <v>889</v>
      </c>
      <c r="E42" t="s">
        <v>1170</v>
      </c>
      <c r="F42" t="s">
        <v>2857</v>
      </c>
      <c r="G42" t="s">
        <v>2931</v>
      </c>
      <c r="H42" t="s">
        <v>2932</v>
      </c>
      <c r="I42">
        <v>2</v>
      </c>
      <c r="J42" s="352">
        <v>43525.166967592595</v>
      </c>
      <c r="K42" s="352"/>
      <c r="L42" s="331">
        <v>43520.208333333336</v>
      </c>
      <c r="M42" s="315">
        <v>45565</v>
      </c>
      <c r="N42">
        <v>0</v>
      </c>
      <c r="O42">
        <v>1</v>
      </c>
      <c r="P42">
        <v>0</v>
      </c>
      <c r="S42">
        <v>0</v>
      </c>
      <c r="T42">
        <v>0</v>
      </c>
      <c r="U42">
        <v>0</v>
      </c>
      <c r="V42" s="303">
        <v>0</v>
      </c>
      <c r="W42" s="331">
        <v>0</v>
      </c>
      <c r="X42" s="331">
        <v>0</v>
      </c>
      <c r="Y42" s="315">
        <v>45400</v>
      </c>
      <c r="Z42" s="315">
        <v>45522</v>
      </c>
    </row>
    <row r="43" spans="1:26">
      <c r="A43" s="351">
        <v>108977451</v>
      </c>
      <c r="B43">
        <v>36281809</v>
      </c>
      <c r="C43">
        <v>477</v>
      </c>
      <c r="D43" t="s">
        <v>889</v>
      </c>
      <c r="E43" t="s">
        <v>1170</v>
      </c>
      <c r="F43" t="s">
        <v>2863</v>
      </c>
      <c r="G43" t="s">
        <v>2933</v>
      </c>
      <c r="H43" t="s">
        <v>2934</v>
      </c>
      <c r="I43">
        <v>2</v>
      </c>
      <c r="J43" s="352">
        <v>43542.125335648147</v>
      </c>
      <c r="K43" s="352"/>
      <c r="L43" s="331">
        <v>43514.208333333336</v>
      </c>
      <c r="M43" s="315">
        <v>45565</v>
      </c>
      <c r="N43">
        <v>0</v>
      </c>
      <c r="O43">
        <v>1</v>
      </c>
      <c r="P43">
        <v>0</v>
      </c>
      <c r="S43">
        <v>0</v>
      </c>
      <c r="T43">
        <v>0</v>
      </c>
      <c r="U43">
        <v>0</v>
      </c>
      <c r="V43" s="303">
        <v>0</v>
      </c>
      <c r="W43" s="331">
        <v>0</v>
      </c>
      <c r="X43" s="331">
        <v>0</v>
      </c>
      <c r="Y43" s="315">
        <v>44629</v>
      </c>
      <c r="Z43" s="315">
        <v>44763</v>
      </c>
    </row>
    <row r="44" spans="1:26">
      <c r="A44" s="351">
        <v>112180307</v>
      </c>
      <c r="B44">
        <v>49710203</v>
      </c>
      <c r="C44">
        <v>182</v>
      </c>
      <c r="D44" t="s">
        <v>889</v>
      </c>
      <c r="E44" t="s">
        <v>1170</v>
      </c>
      <c r="F44" t="s">
        <v>2857</v>
      </c>
      <c r="G44" t="s">
        <v>2935</v>
      </c>
      <c r="H44" t="s">
        <v>2936</v>
      </c>
      <c r="I44">
        <v>2</v>
      </c>
      <c r="J44" s="352">
        <v>43996.125138888892</v>
      </c>
      <c r="K44" s="352"/>
      <c r="L44" s="331">
        <v>44000.166666666664</v>
      </c>
      <c r="M44" s="315">
        <v>45565</v>
      </c>
      <c r="N44">
        <v>0</v>
      </c>
      <c r="O44">
        <v>1</v>
      </c>
      <c r="P44">
        <v>0</v>
      </c>
      <c r="S44">
        <v>0</v>
      </c>
      <c r="T44">
        <v>0</v>
      </c>
      <c r="U44">
        <v>0</v>
      </c>
      <c r="V44" s="303">
        <v>0</v>
      </c>
      <c r="W44" s="331">
        <v>0</v>
      </c>
      <c r="X44" s="331">
        <v>0</v>
      </c>
      <c r="Y44" s="315">
        <v>44683</v>
      </c>
      <c r="Z44" s="315">
        <v>45528</v>
      </c>
    </row>
    <row r="45" spans="1:26">
      <c r="A45" s="351">
        <v>112213725</v>
      </c>
      <c r="B45">
        <v>59341418</v>
      </c>
      <c r="C45">
        <v>541</v>
      </c>
      <c r="D45" t="s">
        <v>889</v>
      </c>
      <c r="E45" t="s">
        <v>1170</v>
      </c>
      <c r="F45" t="s">
        <v>2855</v>
      </c>
      <c r="G45" t="s">
        <v>2937</v>
      </c>
      <c r="H45" t="s">
        <v>2938</v>
      </c>
      <c r="I45">
        <v>2</v>
      </c>
      <c r="J45" s="352">
        <v>44392.718275462961</v>
      </c>
      <c r="K45" s="352"/>
      <c r="L45" s="331">
        <v>44006.166666666664</v>
      </c>
      <c r="M45" s="315">
        <v>45565</v>
      </c>
      <c r="N45">
        <v>0</v>
      </c>
      <c r="O45">
        <v>1</v>
      </c>
      <c r="P45">
        <v>0</v>
      </c>
      <c r="S45">
        <v>0</v>
      </c>
      <c r="T45">
        <v>0</v>
      </c>
      <c r="U45">
        <v>0</v>
      </c>
      <c r="V45" s="303">
        <v>0</v>
      </c>
      <c r="W45" s="331">
        <v>0</v>
      </c>
      <c r="X45" s="331">
        <v>0</v>
      </c>
      <c r="Y45" s="315">
        <v>44539</v>
      </c>
      <c r="Z45" s="315">
        <v>45191</v>
      </c>
    </row>
    <row r="46" spans="1:26">
      <c r="A46" s="351">
        <v>112213745</v>
      </c>
      <c r="B46">
        <v>112083716</v>
      </c>
      <c r="C46">
        <v>126</v>
      </c>
      <c r="D46" t="s">
        <v>889</v>
      </c>
      <c r="E46" t="s">
        <v>1170</v>
      </c>
      <c r="F46" t="s">
        <v>2857</v>
      </c>
      <c r="G46" s="303" t="s">
        <v>2939</v>
      </c>
      <c r="H46" t="s">
        <v>2940</v>
      </c>
      <c r="I46">
        <v>2</v>
      </c>
      <c r="J46" s="352">
        <v>44010.125208333331</v>
      </c>
      <c r="K46" s="352"/>
      <c r="L46" s="331">
        <v>44009.166666666664</v>
      </c>
      <c r="M46" s="315">
        <v>45565</v>
      </c>
      <c r="N46">
        <v>0</v>
      </c>
      <c r="O46">
        <v>1</v>
      </c>
      <c r="P46">
        <v>0</v>
      </c>
      <c r="S46">
        <v>0</v>
      </c>
      <c r="T46">
        <v>0</v>
      </c>
      <c r="U46">
        <v>0</v>
      </c>
      <c r="V46" s="303">
        <v>0</v>
      </c>
      <c r="W46" s="331">
        <v>0</v>
      </c>
      <c r="X46" s="331">
        <v>0</v>
      </c>
      <c r="Y46" s="315">
        <v>44463</v>
      </c>
      <c r="Z46" s="315"/>
    </row>
    <row r="47" spans="1:26">
      <c r="A47" s="351">
        <v>112213761</v>
      </c>
      <c r="B47">
        <v>188303002</v>
      </c>
      <c r="C47">
        <v>436</v>
      </c>
      <c r="D47" t="s">
        <v>889</v>
      </c>
      <c r="E47" t="s">
        <v>1170</v>
      </c>
      <c r="F47" t="s">
        <v>2863</v>
      </c>
      <c r="G47" t="s">
        <v>2941</v>
      </c>
      <c r="H47" t="s">
        <v>2942</v>
      </c>
      <c r="I47">
        <v>2</v>
      </c>
      <c r="J47" s="352">
        <v>44392.718275462961</v>
      </c>
      <c r="K47" s="352"/>
      <c r="L47" s="331">
        <v>44011.166666666664</v>
      </c>
      <c r="M47" s="315">
        <v>45565</v>
      </c>
      <c r="N47">
        <v>0</v>
      </c>
      <c r="O47">
        <v>1</v>
      </c>
      <c r="P47">
        <v>0</v>
      </c>
      <c r="S47">
        <v>0</v>
      </c>
      <c r="T47">
        <v>0</v>
      </c>
      <c r="U47">
        <v>0</v>
      </c>
      <c r="V47" s="303">
        <v>0</v>
      </c>
      <c r="W47" s="331">
        <v>0</v>
      </c>
      <c r="X47" s="331">
        <v>0</v>
      </c>
      <c r="Z47" s="315">
        <v>45451</v>
      </c>
    </row>
    <row r="48" spans="1:26">
      <c r="A48" s="351">
        <v>112213793</v>
      </c>
      <c r="B48">
        <v>126159203</v>
      </c>
      <c r="C48">
        <v>436</v>
      </c>
      <c r="D48" t="s">
        <v>889</v>
      </c>
      <c r="E48" t="s">
        <v>1170</v>
      </c>
      <c r="F48" t="s">
        <v>2857</v>
      </c>
      <c r="G48" t="s">
        <v>2943</v>
      </c>
      <c r="H48" t="s">
        <v>2944</v>
      </c>
      <c r="I48">
        <v>2</v>
      </c>
      <c r="J48" s="352">
        <v>42448.125532407408</v>
      </c>
      <c r="K48" s="352"/>
      <c r="L48" s="331">
        <v>42429.208333333336</v>
      </c>
      <c r="M48" s="315">
        <v>45565</v>
      </c>
      <c r="N48">
        <v>0</v>
      </c>
      <c r="O48">
        <v>1</v>
      </c>
      <c r="P48">
        <v>0</v>
      </c>
      <c r="S48">
        <v>0</v>
      </c>
      <c r="T48">
        <v>0</v>
      </c>
      <c r="U48">
        <v>0</v>
      </c>
      <c r="V48" s="303">
        <v>0</v>
      </c>
      <c r="W48" s="331">
        <v>0</v>
      </c>
      <c r="X48" s="331">
        <v>0</v>
      </c>
      <c r="Y48" s="315">
        <v>45516</v>
      </c>
      <c r="Z48" s="315">
        <v>45463</v>
      </c>
    </row>
    <row r="49" spans="1:26">
      <c r="A49" s="351">
        <v>112213804</v>
      </c>
      <c r="B49">
        <v>211200413</v>
      </c>
      <c r="C49">
        <v>436</v>
      </c>
      <c r="D49" t="s">
        <v>889</v>
      </c>
      <c r="E49" t="s">
        <v>1170</v>
      </c>
      <c r="F49" t="s">
        <v>2857</v>
      </c>
      <c r="G49" t="s">
        <v>2945</v>
      </c>
      <c r="H49" t="s">
        <v>2946</v>
      </c>
      <c r="I49">
        <v>2</v>
      </c>
      <c r="J49" s="352">
        <v>44007.125162037039</v>
      </c>
      <c r="K49" s="352"/>
      <c r="L49" s="331">
        <v>44006.166666666664</v>
      </c>
      <c r="M49" s="315">
        <v>45565</v>
      </c>
      <c r="N49">
        <v>0</v>
      </c>
      <c r="O49">
        <v>1</v>
      </c>
      <c r="P49">
        <v>0</v>
      </c>
      <c r="S49">
        <v>0</v>
      </c>
      <c r="T49">
        <v>0</v>
      </c>
      <c r="U49">
        <v>0</v>
      </c>
      <c r="V49" s="303">
        <v>0</v>
      </c>
      <c r="W49" s="331">
        <v>0</v>
      </c>
      <c r="X49" s="331">
        <v>0</v>
      </c>
      <c r="Y49" s="315">
        <v>44678</v>
      </c>
      <c r="Z49" s="315">
        <v>45258</v>
      </c>
    </row>
    <row r="50" spans="1:26">
      <c r="A50" s="351">
        <v>112213805</v>
      </c>
      <c r="B50">
        <v>249908502</v>
      </c>
      <c r="C50">
        <v>436</v>
      </c>
      <c r="D50" t="s">
        <v>889</v>
      </c>
      <c r="E50" t="s">
        <v>1170</v>
      </c>
      <c r="F50" t="s">
        <v>2857</v>
      </c>
      <c r="G50" t="s">
        <v>2947</v>
      </c>
      <c r="H50" t="s">
        <v>2948</v>
      </c>
      <c r="I50">
        <v>2</v>
      </c>
      <c r="J50" s="352">
        <v>43187.126469907409</v>
      </c>
      <c r="K50" s="352"/>
      <c r="L50" s="331">
        <v>44019.166666666664</v>
      </c>
      <c r="M50" s="315">
        <v>45565</v>
      </c>
      <c r="N50">
        <v>0</v>
      </c>
      <c r="O50">
        <v>1</v>
      </c>
      <c r="P50">
        <v>0</v>
      </c>
      <c r="S50">
        <v>0</v>
      </c>
      <c r="T50">
        <v>0</v>
      </c>
      <c r="U50">
        <v>0</v>
      </c>
      <c r="V50" s="303">
        <v>0</v>
      </c>
      <c r="W50" s="331">
        <v>0</v>
      </c>
      <c r="X50" s="331">
        <v>0</v>
      </c>
      <c r="Y50" s="315">
        <v>44807</v>
      </c>
      <c r="Z50" s="315">
        <v>44807</v>
      </c>
    </row>
    <row r="51" spans="1:26">
      <c r="A51" s="351">
        <v>112213807</v>
      </c>
      <c r="B51">
        <v>82664206</v>
      </c>
      <c r="C51">
        <v>436</v>
      </c>
      <c r="D51" t="s">
        <v>889</v>
      </c>
      <c r="E51" t="s">
        <v>1170</v>
      </c>
      <c r="F51" t="s">
        <v>2857</v>
      </c>
      <c r="G51" t="s">
        <v>2949</v>
      </c>
      <c r="H51" t="s">
        <v>2950</v>
      </c>
      <c r="I51">
        <v>2</v>
      </c>
      <c r="J51" s="352">
        <v>44626.167268518519</v>
      </c>
      <c r="K51" s="352"/>
      <c r="L51" s="331">
        <v>44006.166666666664</v>
      </c>
      <c r="M51" s="315">
        <v>45565</v>
      </c>
      <c r="N51">
        <v>0</v>
      </c>
      <c r="O51">
        <v>1</v>
      </c>
      <c r="P51">
        <v>0</v>
      </c>
      <c r="S51">
        <v>0</v>
      </c>
      <c r="T51">
        <v>0</v>
      </c>
      <c r="U51">
        <v>0</v>
      </c>
      <c r="V51" s="303">
        <v>0</v>
      </c>
      <c r="W51" s="331">
        <v>0</v>
      </c>
      <c r="X51" s="331">
        <v>0</v>
      </c>
      <c r="Y51" s="315">
        <v>45507</v>
      </c>
      <c r="Z51" s="315">
        <v>45459</v>
      </c>
    </row>
    <row r="52" spans="1:26">
      <c r="A52" s="351">
        <v>112213863</v>
      </c>
      <c r="B52">
        <v>72822504</v>
      </c>
      <c r="C52">
        <v>238</v>
      </c>
      <c r="D52" t="s">
        <v>889</v>
      </c>
      <c r="E52" t="s">
        <v>1170</v>
      </c>
      <c r="F52" t="s">
        <v>2857</v>
      </c>
      <c r="G52" t="s">
        <v>2951</v>
      </c>
      <c r="H52" t="s">
        <v>2952</v>
      </c>
      <c r="I52">
        <v>2</v>
      </c>
      <c r="J52" s="352">
        <v>44027.125185185185</v>
      </c>
      <c r="K52" s="352"/>
      <c r="L52" s="331">
        <v>44035.166666666664</v>
      </c>
      <c r="M52" s="315">
        <v>45565</v>
      </c>
      <c r="N52">
        <v>0</v>
      </c>
      <c r="O52">
        <v>1</v>
      </c>
      <c r="P52">
        <v>0</v>
      </c>
      <c r="S52">
        <v>0</v>
      </c>
      <c r="T52">
        <v>0</v>
      </c>
      <c r="U52">
        <v>0</v>
      </c>
      <c r="V52" s="303">
        <v>0</v>
      </c>
      <c r="W52" s="331">
        <v>0</v>
      </c>
      <c r="X52" s="331">
        <v>0</v>
      </c>
      <c r="Z52" s="315">
        <v>45505</v>
      </c>
    </row>
    <row r="53" spans="1:26">
      <c r="A53" s="351">
        <v>112213877</v>
      </c>
      <c r="B53">
        <v>24467801</v>
      </c>
      <c r="C53">
        <v>214</v>
      </c>
      <c r="D53" t="s">
        <v>889</v>
      </c>
      <c r="E53" t="s">
        <v>1170</v>
      </c>
      <c r="F53" t="s">
        <v>2857</v>
      </c>
      <c r="G53" t="s">
        <v>2953</v>
      </c>
      <c r="H53" t="s">
        <v>2954</v>
      </c>
      <c r="I53">
        <v>2</v>
      </c>
      <c r="J53" s="352">
        <v>44392.718275462961</v>
      </c>
      <c r="K53" s="352"/>
      <c r="L53" s="331">
        <v>44006.166666666664</v>
      </c>
      <c r="M53" s="315">
        <v>45565</v>
      </c>
      <c r="N53">
        <v>0</v>
      </c>
      <c r="O53">
        <v>1</v>
      </c>
      <c r="P53">
        <v>0</v>
      </c>
      <c r="S53">
        <v>0</v>
      </c>
      <c r="T53">
        <v>0</v>
      </c>
      <c r="U53">
        <v>0</v>
      </c>
      <c r="V53" s="303">
        <v>0</v>
      </c>
      <c r="W53" s="331">
        <v>0</v>
      </c>
      <c r="X53" s="331">
        <v>0</v>
      </c>
      <c r="Y53" s="315">
        <v>44476</v>
      </c>
      <c r="Z53" s="315">
        <v>45110</v>
      </c>
    </row>
    <row r="54" spans="1:26">
      <c r="A54" s="351">
        <v>112213907</v>
      </c>
      <c r="B54">
        <v>76150629</v>
      </c>
      <c r="C54">
        <v>135</v>
      </c>
      <c r="D54" t="s">
        <v>889</v>
      </c>
      <c r="E54" t="s">
        <v>1170</v>
      </c>
      <c r="F54" t="s">
        <v>2855</v>
      </c>
      <c r="G54" t="s">
        <v>2955</v>
      </c>
      <c r="H54" t="s">
        <v>2956</v>
      </c>
      <c r="I54">
        <v>2</v>
      </c>
      <c r="J54" s="352">
        <v>44392.718275462961</v>
      </c>
      <c r="K54" s="352"/>
      <c r="L54" s="331">
        <v>44011.166666666664</v>
      </c>
      <c r="M54" s="315">
        <v>45565</v>
      </c>
      <c r="N54">
        <v>0</v>
      </c>
      <c r="O54">
        <v>1</v>
      </c>
      <c r="P54">
        <v>0</v>
      </c>
      <c r="S54">
        <v>0</v>
      </c>
      <c r="T54">
        <v>0</v>
      </c>
      <c r="U54">
        <v>0</v>
      </c>
      <c r="V54" s="303">
        <v>0</v>
      </c>
      <c r="W54" s="331">
        <v>0</v>
      </c>
      <c r="X54" s="331">
        <v>0</v>
      </c>
      <c r="Z54" s="315">
        <v>45330</v>
      </c>
    </row>
    <row r="55" spans="1:26">
      <c r="A55" s="351">
        <v>112213936</v>
      </c>
      <c r="B55">
        <v>1130018</v>
      </c>
      <c r="C55">
        <v>214</v>
      </c>
      <c r="D55" t="s">
        <v>889</v>
      </c>
      <c r="E55" t="s">
        <v>1170</v>
      </c>
      <c r="F55" t="s">
        <v>2855</v>
      </c>
      <c r="G55" t="s">
        <v>2957</v>
      </c>
      <c r="H55" t="s">
        <v>2958</v>
      </c>
      <c r="I55">
        <v>2</v>
      </c>
      <c r="J55" s="352">
        <v>44392.718275462961</v>
      </c>
      <c r="K55" s="352"/>
      <c r="L55" s="331">
        <v>43994.166666666664</v>
      </c>
      <c r="M55" s="315">
        <v>45565</v>
      </c>
      <c r="N55">
        <v>0</v>
      </c>
      <c r="O55">
        <v>1</v>
      </c>
      <c r="P55">
        <v>0</v>
      </c>
      <c r="S55">
        <v>0</v>
      </c>
      <c r="T55">
        <v>0</v>
      </c>
      <c r="U55">
        <v>0</v>
      </c>
      <c r="V55" s="303">
        <v>0</v>
      </c>
      <c r="W55" s="331">
        <v>0</v>
      </c>
      <c r="X55" s="331">
        <v>0</v>
      </c>
      <c r="Y55" s="315">
        <v>45536</v>
      </c>
      <c r="Z55" s="315">
        <v>45499</v>
      </c>
    </row>
    <row r="56" spans="1:26">
      <c r="A56" s="351">
        <v>112213951</v>
      </c>
      <c r="B56">
        <v>188810402</v>
      </c>
      <c r="C56">
        <v>436</v>
      </c>
      <c r="D56" t="s">
        <v>889</v>
      </c>
      <c r="E56" t="s">
        <v>1170</v>
      </c>
      <c r="F56" t="s">
        <v>2870</v>
      </c>
      <c r="I56">
        <v>2</v>
      </c>
      <c r="J56" s="331"/>
      <c r="K56" s="331"/>
      <c r="L56" s="331">
        <v>44007.166666666664</v>
      </c>
      <c r="M56" s="315">
        <v>45565</v>
      </c>
      <c r="N56">
        <v>0</v>
      </c>
      <c r="O56">
        <v>1</v>
      </c>
      <c r="P56">
        <v>0</v>
      </c>
      <c r="S56">
        <v>0</v>
      </c>
      <c r="T56">
        <v>0</v>
      </c>
      <c r="U56">
        <v>0</v>
      </c>
      <c r="V56" s="303">
        <v>0</v>
      </c>
      <c r="W56" s="331">
        <v>0</v>
      </c>
      <c r="X56" s="331">
        <v>0</v>
      </c>
      <c r="Y56" s="315">
        <v>45533</v>
      </c>
      <c r="Z56" s="315"/>
    </row>
    <row r="57" spans="1:26">
      <c r="A57" s="351">
        <v>112214062</v>
      </c>
      <c r="B57">
        <v>85108110</v>
      </c>
      <c r="C57">
        <v>1</v>
      </c>
      <c r="D57" t="s">
        <v>889</v>
      </c>
      <c r="E57" t="s">
        <v>1170</v>
      </c>
      <c r="F57" t="s">
        <v>2855</v>
      </c>
      <c r="G57" t="s">
        <v>2959</v>
      </c>
      <c r="H57" t="s">
        <v>2960</v>
      </c>
      <c r="I57">
        <v>2</v>
      </c>
      <c r="J57" s="352">
        <v>44791.125277777777</v>
      </c>
      <c r="K57" s="352"/>
      <c r="L57" s="331">
        <v>44006.166666666664</v>
      </c>
      <c r="M57" s="315">
        <v>45565</v>
      </c>
      <c r="N57">
        <v>0</v>
      </c>
      <c r="O57">
        <v>1</v>
      </c>
      <c r="P57">
        <v>0</v>
      </c>
      <c r="S57">
        <v>0</v>
      </c>
      <c r="T57">
        <v>0</v>
      </c>
      <c r="U57">
        <v>0</v>
      </c>
      <c r="V57" s="303">
        <v>0</v>
      </c>
      <c r="W57" s="331">
        <v>0</v>
      </c>
      <c r="X57" s="331">
        <v>0</v>
      </c>
      <c r="Y57" s="315">
        <v>45534</v>
      </c>
      <c r="Z57" s="315">
        <v>45431</v>
      </c>
    </row>
    <row r="58" spans="1:26">
      <c r="A58" s="351">
        <v>112214158</v>
      </c>
      <c r="B58">
        <v>71474118</v>
      </c>
      <c r="C58">
        <v>476</v>
      </c>
      <c r="D58" t="s">
        <v>889</v>
      </c>
      <c r="E58" t="s">
        <v>1170</v>
      </c>
      <c r="F58" t="s">
        <v>2855</v>
      </c>
      <c r="G58" t="s">
        <v>2961</v>
      </c>
      <c r="H58" t="s">
        <v>2962</v>
      </c>
      <c r="I58">
        <v>2</v>
      </c>
      <c r="J58" s="352">
        <v>44007.125162037039</v>
      </c>
      <c r="K58" s="352"/>
      <c r="L58" s="331">
        <v>44006.166666666664</v>
      </c>
      <c r="M58" s="315">
        <v>45565</v>
      </c>
      <c r="N58">
        <v>0</v>
      </c>
      <c r="O58">
        <v>1</v>
      </c>
      <c r="P58">
        <v>0</v>
      </c>
      <c r="S58">
        <v>0</v>
      </c>
      <c r="T58">
        <v>0</v>
      </c>
      <c r="U58">
        <v>0</v>
      </c>
      <c r="V58" s="303">
        <v>0</v>
      </c>
      <c r="W58" s="331">
        <v>0</v>
      </c>
      <c r="X58" s="331">
        <v>0</v>
      </c>
      <c r="Y58" s="315">
        <v>44774</v>
      </c>
      <c r="Z58" s="315">
        <v>45504</v>
      </c>
    </row>
    <row r="59" spans="1:26">
      <c r="A59" s="351">
        <v>112214164</v>
      </c>
      <c r="B59">
        <v>107914010</v>
      </c>
      <c r="C59">
        <v>476</v>
      </c>
      <c r="D59" t="s">
        <v>889</v>
      </c>
      <c r="E59" t="s">
        <v>1170</v>
      </c>
      <c r="F59" t="s">
        <v>2857</v>
      </c>
      <c r="G59" t="s">
        <v>2963</v>
      </c>
      <c r="H59" t="s">
        <v>2964</v>
      </c>
      <c r="I59">
        <v>2</v>
      </c>
      <c r="J59" s="352">
        <v>44008.125196759262</v>
      </c>
      <c r="K59" s="352"/>
      <c r="L59" s="331">
        <v>44006.166666666664</v>
      </c>
      <c r="M59" s="315">
        <v>45565</v>
      </c>
      <c r="N59">
        <v>0</v>
      </c>
      <c r="O59">
        <v>1</v>
      </c>
      <c r="P59">
        <v>0</v>
      </c>
      <c r="S59">
        <v>0</v>
      </c>
      <c r="T59">
        <v>0</v>
      </c>
      <c r="U59">
        <v>0</v>
      </c>
      <c r="V59" s="303">
        <v>0</v>
      </c>
      <c r="W59" s="331">
        <v>0</v>
      </c>
      <c r="X59" s="331">
        <v>0</v>
      </c>
      <c r="Y59" s="315">
        <v>44755</v>
      </c>
      <c r="Z59" s="315">
        <v>45527</v>
      </c>
    </row>
    <row r="60" spans="1:26">
      <c r="A60" s="351">
        <v>112214182</v>
      </c>
      <c r="B60">
        <v>133883601</v>
      </c>
      <c r="C60">
        <v>476</v>
      </c>
      <c r="D60" t="s">
        <v>889</v>
      </c>
      <c r="E60" t="s">
        <v>1170</v>
      </c>
      <c r="F60" t="s">
        <v>2857</v>
      </c>
      <c r="G60" t="s">
        <v>2965</v>
      </c>
      <c r="H60" t="s">
        <v>2966</v>
      </c>
      <c r="I60">
        <v>2</v>
      </c>
      <c r="J60" s="352">
        <v>44017.125173611108</v>
      </c>
      <c r="K60" s="352"/>
      <c r="L60" s="331">
        <v>44014.166666666664</v>
      </c>
      <c r="M60" s="315">
        <v>45565</v>
      </c>
      <c r="N60">
        <v>0</v>
      </c>
      <c r="O60">
        <v>1</v>
      </c>
      <c r="P60">
        <v>0</v>
      </c>
      <c r="S60">
        <v>0</v>
      </c>
      <c r="T60">
        <v>0</v>
      </c>
      <c r="U60">
        <v>0</v>
      </c>
      <c r="V60" s="303">
        <v>0</v>
      </c>
      <c r="W60" s="331">
        <v>0</v>
      </c>
      <c r="X60" s="331">
        <v>0</v>
      </c>
      <c r="Y60" s="315">
        <v>45385</v>
      </c>
      <c r="Z60" s="315">
        <v>45513</v>
      </c>
    </row>
    <row r="61" spans="1:26">
      <c r="A61" s="351">
        <v>112214252</v>
      </c>
      <c r="B61">
        <v>34153709</v>
      </c>
      <c r="C61">
        <v>239</v>
      </c>
      <c r="D61" t="s">
        <v>889</v>
      </c>
      <c r="E61" t="s">
        <v>1170</v>
      </c>
      <c r="F61" t="s">
        <v>2857</v>
      </c>
      <c r="G61" t="s">
        <v>2967</v>
      </c>
      <c r="H61" t="s">
        <v>2968</v>
      </c>
      <c r="I61">
        <v>2</v>
      </c>
      <c r="J61" s="352">
        <v>43966.818506944444</v>
      </c>
      <c r="K61" s="352"/>
      <c r="L61" s="331">
        <v>43908.166666666664</v>
      </c>
      <c r="M61" s="315">
        <v>45565</v>
      </c>
      <c r="N61">
        <v>0</v>
      </c>
      <c r="O61">
        <v>1</v>
      </c>
      <c r="P61">
        <v>0</v>
      </c>
      <c r="S61">
        <v>0</v>
      </c>
      <c r="T61">
        <v>0</v>
      </c>
      <c r="U61">
        <v>0</v>
      </c>
      <c r="V61" s="303">
        <v>0</v>
      </c>
      <c r="W61" s="331">
        <v>0</v>
      </c>
      <c r="X61" s="331">
        <v>0</v>
      </c>
      <c r="Y61" s="315">
        <v>45502</v>
      </c>
      <c r="Z61" s="315">
        <v>45537</v>
      </c>
    </row>
    <row r="62" spans="1:26">
      <c r="A62" s="351">
        <v>112214258</v>
      </c>
      <c r="B62">
        <v>53806822</v>
      </c>
      <c r="C62">
        <v>216</v>
      </c>
      <c r="D62" t="s">
        <v>889</v>
      </c>
      <c r="E62" t="s">
        <v>1170</v>
      </c>
      <c r="F62" t="s">
        <v>2855</v>
      </c>
      <c r="G62" t="s">
        <v>2969</v>
      </c>
      <c r="H62" t="s">
        <v>2970</v>
      </c>
      <c r="I62">
        <v>2</v>
      </c>
      <c r="J62" s="352">
        <v>44007.125162037039</v>
      </c>
      <c r="K62" s="352"/>
      <c r="L62" s="331">
        <v>44006.166666666664</v>
      </c>
      <c r="M62" s="315">
        <v>45565</v>
      </c>
      <c r="N62">
        <v>0</v>
      </c>
      <c r="O62">
        <v>1</v>
      </c>
      <c r="P62">
        <v>0</v>
      </c>
      <c r="S62">
        <v>0</v>
      </c>
      <c r="T62">
        <v>0</v>
      </c>
      <c r="U62">
        <v>0</v>
      </c>
      <c r="V62" s="303">
        <v>0</v>
      </c>
      <c r="W62" s="331">
        <v>0</v>
      </c>
      <c r="X62" s="331">
        <v>0</v>
      </c>
      <c r="Y62" s="315">
        <v>44894</v>
      </c>
      <c r="Z62" s="315">
        <v>45489</v>
      </c>
    </row>
    <row r="63" spans="1:26">
      <c r="A63" s="351">
        <v>112214332</v>
      </c>
      <c r="B63">
        <v>25206003</v>
      </c>
      <c r="C63">
        <v>342</v>
      </c>
      <c r="D63" t="s">
        <v>889</v>
      </c>
      <c r="E63" t="s">
        <v>1170</v>
      </c>
      <c r="F63" t="s">
        <v>2870</v>
      </c>
      <c r="I63">
        <v>2</v>
      </c>
      <c r="J63" s="331"/>
      <c r="K63" s="331"/>
      <c r="L63" s="331">
        <v>44021.166666666664</v>
      </c>
      <c r="M63" s="315">
        <v>45565</v>
      </c>
      <c r="N63">
        <v>0</v>
      </c>
      <c r="O63">
        <v>1</v>
      </c>
      <c r="P63">
        <v>0</v>
      </c>
      <c r="S63">
        <v>0</v>
      </c>
      <c r="T63">
        <v>0</v>
      </c>
      <c r="U63">
        <v>0</v>
      </c>
      <c r="V63" s="303">
        <v>0</v>
      </c>
      <c r="W63" s="331">
        <v>0</v>
      </c>
      <c r="X63" s="331">
        <v>0</v>
      </c>
      <c r="Z63" s="315"/>
    </row>
    <row r="64" spans="1:26">
      <c r="A64" s="351">
        <v>112214354</v>
      </c>
      <c r="B64">
        <v>81264702</v>
      </c>
      <c r="C64">
        <v>436</v>
      </c>
      <c r="D64" t="s">
        <v>889</v>
      </c>
      <c r="E64" t="s">
        <v>1170</v>
      </c>
      <c r="F64" t="s">
        <v>2855</v>
      </c>
      <c r="G64" t="s">
        <v>2971</v>
      </c>
      <c r="H64" t="s">
        <v>2972</v>
      </c>
      <c r="I64">
        <v>2</v>
      </c>
      <c r="J64" s="352">
        <v>44392.718275462961</v>
      </c>
      <c r="K64" s="352"/>
      <c r="L64" s="331">
        <v>44008.166666666664</v>
      </c>
      <c r="M64" s="315">
        <v>45565</v>
      </c>
      <c r="N64">
        <v>0</v>
      </c>
      <c r="O64">
        <v>1</v>
      </c>
      <c r="P64">
        <v>0</v>
      </c>
      <c r="S64">
        <v>0</v>
      </c>
      <c r="T64">
        <v>1</v>
      </c>
      <c r="U64">
        <v>0</v>
      </c>
      <c r="V64" s="303">
        <v>0</v>
      </c>
      <c r="W64" s="331">
        <v>0</v>
      </c>
      <c r="X64" s="331">
        <v>0</v>
      </c>
      <c r="Y64" s="315">
        <v>45511</v>
      </c>
      <c r="Z64" s="315">
        <v>45534</v>
      </c>
    </row>
    <row r="65" spans="1:26">
      <c r="A65" s="351">
        <v>112214454</v>
      </c>
      <c r="B65">
        <v>21465004</v>
      </c>
      <c r="C65">
        <v>436</v>
      </c>
      <c r="D65" t="s">
        <v>889</v>
      </c>
      <c r="E65" t="s">
        <v>1170</v>
      </c>
      <c r="F65" t="s">
        <v>2857</v>
      </c>
      <c r="G65" t="s">
        <v>2973</v>
      </c>
      <c r="H65" t="s">
        <v>2974</v>
      </c>
      <c r="I65">
        <v>2</v>
      </c>
      <c r="J65" s="352">
        <v>44733.125277777777</v>
      </c>
      <c r="K65" s="352"/>
      <c r="L65" s="331">
        <v>42548.166666666664</v>
      </c>
      <c r="M65" s="315">
        <v>45565</v>
      </c>
      <c r="N65">
        <v>0</v>
      </c>
      <c r="O65">
        <v>1</v>
      </c>
      <c r="P65">
        <v>0</v>
      </c>
      <c r="S65">
        <v>0</v>
      </c>
      <c r="T65">
        <v>1</v>
      </c>
      <c r="U65">
        <v>0</v>
      </c>
      <c r="V65" s="303">
        <v>0</v>
      </c>
      <c r="W65" s="331">
        <v>0</v>
      </c>
      <c r="X65" s="331">
        <v>0</v>
      </c>
      <c r="Z65" s="315">
        <v>45507</v>
      </c>
    </row>
    <row r="66" spans="1:26">
      <c r="A66" s="351">
        <v>112214537</v>
      </c>
      <c r="B66">
        <v>63501108</v>
      </c>
      <c r="C66">
        <v>476</v>
      </c>
      <c r="D66" t="s">
        <v>889</v>
      </c>
      <c r="E66" t="s">
        <v>1170</v>
      </c>
      <c r="F66" t="s">
        <v>2863</v>
      </c>
      <c r="G66" t="s">
        <v>2975</v>
      </c>
      <c r="H66" t="s">
        <v>2976</v>
      </c>
      <c r="I66">
        <v>2</v>
      </c>
      <c r="J66" s="352">
        <v>44031.125162037039</v>
      </c>
      <c r="K66" s="352"/>
      <c r="L66" s="331">
        <v>44006.166666666664</v>
      </c>
      <c r="M66" s="315">
        <v>45565</v>
      </c>
      <c r="N66">
        <v>0</v>
      </c>
      <c r="O66">
        <v>1</v>
      </c>
      <c r="P66">
        <v>0</v>
      </c>
      <c r="S66">
        <v>0</v>
      </c>
      <c r="T66">
        <v>1</v>
      </c>
      <c r="U66">
        <v>0</v>
      </c>
      <c r="V66" s="303">
        <v>0</v>
      </c>
      <c r="W66" s="331">
        <v>0</v>
      </c>
      <c r="X66" s="331">
        <v>0</v>
      </c>
      <c r="Y66" s="315">
        <v>45273</v>
      </c>
      <c r="Z66" s="315">
        <v>45485</v>
      </c>
    </row>
    <row r="67" spans="1:26">
      <c r="A67" s="351">
        <v>112214545</v>
      </c>
      <c r="B67">
        <v>68357308</v>
      </c>
      <c r="C67">
        <v>436</v>
      </c>
      <c r="D67" t="s">
        <v>889</v>
      </c>
      <c r="E67" t="s">
        <v>1170</v>
      </c>
      <c r="F67" t="s">
        <v>2857</v>
      </c>
      <c r="G67" t="s">
        <v>2977</v>
      </c>
      <c r="H67" t="s">
        <v>2978</v>
      </c>
      <c r="I67">
        <v>2</v>
      </c>
      <c r="J67" s="352" t="e">
        <f>VLOOKUP(#REF!,#REF!,2,TRUE)</f>
        <v>#REF!</v>
      </c>
      <c r="K67" s="352"/>
      <c r="L67" s="331">
        <v>44006.166666666664</v>
      </c>
      <c r="M67" s="315">
        <v>45565</v>
      </c>
      <c r="N67">
        <v>0</v>
      </c>
      <c r="O67">
        <v>1</v>
      </c>
      <c r="P67">
        <v>0</v>
      </c>
      <c r="S67">
        <v>0</v>
      </c>
      <c r="T67">
        <v>1</v>
      </c>
      <c r="U67">
        <v>0</v>
      </c>
      <c r="V67" s="303">
        <v>0</v>
      </c>
      <c r="W67" s="331">
        <v>0</v>
      </c>
      <c r="X67" s="331">
        <v>0</v>
      </c>
      <c r="Y67" s="315">
        <v>44886</v>
      </c>
      <c r="Z67" s="315">
        <v>45189</v>
      </c>
    </row>
    <row r="68" spans="1:26">
      <c r="A68" s="351">
        <v>112214572</v>
      </c>
      <c r="B68">
        <v>77136202</v>
      </c>
      <c r="C68">
        <v>182</v>
      </c>
      <c r="D68" t="s">
        <v>889</v>
      </c>
      <c r="E68" t="s">
        <v>1170</v>
      </c>
      <c r="F68" t="s">
        <v>2857</v>
      </c>
      <c r="G68" t="s">
        <v>2979</v>
      </c>
      <c r="H68" t="s">
        <v>2980</v>
      </c>
      <c r="I68">
        <v>2</v>
      </c>
      <c r="J68" s="352" t="e">
        <f>VLOOKUP(#REF!,#REF!,2,TRUE)</f>
        <v>#REF!</v>
      </c>
      <c r="K68" s="352"/>
      <c r="L68" s="331">
        <v>44006.166666666664</v>
      </c>
      <c r="M68" s="315">
        <v>45565</v>
      </c>
      <c r="N68">
        <v>0</v>
      </c>
      <c r="O68">
        <v>1</v>
      </c>
      <c r="P68">
        <v>0</v>
      </c>
      <c r="S68">
        <v>0</v>
      </c>
      <c r="T68">
        <v>1</v>
      </c>
      <c r="U68">
        <v>0</v>
      </c>
      <c r="V68" s="303">
        <v>0</v>
      </c>
      <c r="W68" s="331">
        <v>0</v>
      </c>
      <c r="X68" s="331">
        <v>0</v>
      </c>
      <c r="Y68" s="315">
        <v>44862</v>
      </c>
      <c r="Z68" s="315">
        <v>45391</v>
      </c>
    </row>
    <row r="69" spans="1:26">
      <c r="A69" s="351">
        <v>112214612</v>
      </c>
      <c r="B69">
        <v>70832702</v>
      </c>
      <c r="C69">
        <v>186</v>
      </c>
      <c r="D69" t="s">
        <v>889</v>
      </c>
      <c r="E69" t="s">
        <v>1170</v>
      </c>
      <c r="F69" t="s">
        <v>2857</v>
      </c>
      <c r="G69" t="s">
        <v>2981</v>
      </c>
      <c r="H69" t="s">
        <v>2982</v>
      </c>
      <c r="I69">
        <v>2</v>
      </c>
      <c r="J69" s="352" t="e">
        <f>VLOOKUP(#REF!,#REF!,2,TRUE)</f>
        <v>#REF!</v>
      </c>
      <c r="K69" s="352"/>
      <c r="L69" s="331">
        <v>44006.166666666664</v>
      </c>
      <c r="M69" s="315">
        <v>45565</v>
      </c>
      <c r="N69">
        <v>0</v>
      </c>
      <c r="O69">
        <v>1</v>
      </c>
      <c r="P69">
        <v>0</v>
      </c>
      <c r="S69">
        <v>0</v>
      </c>
      <c r="T69">
        <v>1</v>
      </c>
      <c r="U69">
        <v>0</v>
      </c>
      <c r="V69" s="303">
        <v>0</v>
      </c>
      <c r="W69" s="331">
        <v>0</v>
      </c>
      <c r="X69" s="331">
        <v>0</v>
      </c>
      <c r="Y69" s="315">
        <v>45416</v>
      </c>
      <c r="Z69" s="315">
        <v>45465</v>
      </c>
    </row>
    <row r="70" spans="1:26">
      <c r="A70" s="351">
        <v>112214668</v>
      </c>
      <c r="B70">
        <v>61424502</v>
      </c>
      <c r="C70">
        <v>580</v>
      </c>
      <c r="D70" t="s">
        <v>889</v>
      </c>
      <c r="E70" t="s">
        <v>1170</v>
      </c>
      <c r="F70" t="s">
        <v>2870</v>
      </c>
      <c r="I70">
        <v>2</v>
      </c>
      <c r="J70" s="352" t="e">
        <f>VLOOKUP(#REF!,#REF!,2,TRUE)</f>
        <v>#REF!</v>
      </c>
      <c r="K70" s="352"/>
      <c r="L70" s="331">
        <v>44053.166666666664</v>
      </c>
      <c r="M70" s="315">
        <v>45565</v>
      </c>
      <c r="N70">
        <v>0</v>
      </c>
      <c r="O70">
        <v>1</v>
      </c>
      <c r="P70">
        <v>0</v>
      </c>
      <c r="S70">
        <v>0</v>
      </c>
      <c r="T70">
        <v>1</v>
      </c>
      <c r="U70">
        <v>0</v>
      </c>
      <c r="V70" s="303">
        <v>0</v>
      </c>
      <c r="W70" s="331">
        <v>0</v>
      </c>
      <c r="X70" s="331">
        <v>0</v>
      </c>
      <c r="Y70" s="315">
        <v>44615</v>
      </c>
      <c r="Z70" s="315"/>
    </row>
    <row r="71" spans="1:26">
      <c r="A71" s="351">
        <v>112214740</v>
      </c>
      <c r="B71">
        <v>49425101</v>
      </c>
      <c r="C71">
        <v>132</v>
      </c>
      <c r="D71" t="s">
        <v>889</v>
      </c>
      <c r="E71" t="s">
        <v>1170</v>
      </c>
      <c r="F71" t="s">
        <v>2855</v>
      </c>
      <c r="I71">
        <v>2</v>
      </c>
      <c r="J71" s="352" t="e">
        <f>VLOOKUP(#REF!,#REF!,2,TRUE)</f>
        <v>#REF!</v>
      </c>
      <c r="K71" s="352"/>
      <c r="L71" s="331">
        <v>44076.166666666664</v>
      </c>
      <c r="M71" s="315">
        <v>45565</v>
      </c>
      <c r="N71">
        <v>0</v>
      </c>
      <c r="O71">
        <v>1</v>
      </c>
      <c r="P71">
        <v>0</v>
      </c>
      <c r="S71">
        <v>0</v>
      </c>
      <c r="T71">
        <v>1</v>
      </c>
      <c r="U71">
        <v>0</v>
      </c>
      <c r="V71" s="303">
        <v>0</v>
      </c>
      <c r="W71" s="331">
        <v>0</v>
      </c>
      <c r="X71" s="331">
        <v>0</v>
      </c>
      <c r="Z71" s="315"/>
    </row>
    <row r="72" spans="1:26">
      <c r="A72" s="351">
        <v>112214758</v>
      </c>
      <c r="B72">
        <v>27840504</v>
      </c>
      <c r="C72">
        <v>541</v>
      </c>
      <c r="D72" t="s">
        <v>889</v>
      </c>
      <c r="E72" t="s">
        <v>1170</v>
      </c>
      <c r="F72" t="s">
        <v>2855</v>
      </c>
      <c r="G72" t="s">
        <v>2983</v>
      </c>
      <c r="H72" t="s">
        <v>2984</v>
      </c>
      <c r="I72">
        <v>2</v>
      </c>
      <c r="J72" s="352" t="e">
        <f>VLOOKUP(#REF!,#REF!,2,TRUE)</f>
        <v>#REF!</v>
      </c>
      <c r="K72" s="352"/>
      <c r="L72" s="331">
        <v>44006.166666666664</v>
      </c>
      <c r="M72" s="315">
        <v>45565</v>
      </c>
      <c r="N72">
        <v>0</v>
      </c>
      <c r="O72">
        <v>1</v>
      </c>
      <c r="P72">
        <v>0</v>
      </c>
      <c r="S72">
        <v>0</v>
      </c>
      <c r="T72">
        <v>1</v>
      </c>
      <c r="U72">
        <v>0</v>
      </c>
      <c r="V72" s="303">
        <v>0</v>
      </c>
      <c r="W72" s="331">
        <v>0</v>
      </c>
      <c r="X72" s="331">
        <v>0</v>
      </c>
      <c r="Z72" s="315">
        <v>45381</v>
      </c>
    </row>
    <row r="73" spans="1:26">
      <c r="A73" s="351">
        <v>112214928</v>
      </c>
      <c r="B73">
        <v>263258301</v>
      </c>
      <c r="C73">
        <v>436</v>
      </c>
      <c r="D73" t="s">
        <v>889</v>
      </c>
      <c r="E73" t="s">
        <v>1170</v>
      </c>
      <c r="F73" t="s">
        <v>2870</v>
      </c>
      <c r="I73">
        <v>2</v>
      </c>
      <c r="J73" s="352" t="e">
        <f>VLOOKUP(#REF!,#REF!,2,TRUE)</f>
        <v>#REF!</v>
      </c>
      <c r="K73" s="352"/>
      <c r="L73" s="331">
        <v>44463.166666666664</v>
      </c>
      <c r="M73" s="315">
        <v>45565</v>
      </c>
      <c r="N73">
        <v>0</v>
      </c>
      <c r="O73">
        <v>1</v>
      </c>
      <c r="P73">
        <v>0</v>
      </c>
      <c r="S73">
        <v>0</v>
      </c>
      <c r="T73">
        <v>1</v>
      </c>
      <c r="U73">
        <v>0</v>
      </c>
      <c r="V73" s="303">
        <v>0</v>
      </c>
      <c r="W73" s="331">
        <v>0</v>
      </c>
      <c r="X73" s="331">
        <v>0</v>
      </c>
      <c r="Z73" s="315"/>
    </row>
    <row r="74" spans="1:26">
      <c r="A74" s="351">
        <v>112214948</v>
      </c>
      <c r="B74">
        <v>263366301</v>
      </c>
      <c r="C74">
        <v>436</v>
      </c>
      <c r="D74" t="s">
        <v>889</v>
      </c>
      <c r="E74" t="s">
        <v>1170</v>
      </c>
      <c r="F74" t="s">
        <v>2870</v>
      </c>
      <c r="I74">
        <v>2</v>
      </c>
      <c r="J74" s="352" t="e">
        <f>VLOOKUP(#REF!,#REF!,2,TRUE)</f>
        <v>#REF!</v>
      </c>
      <c r="K74" s="352"/>
      <c r="L74" s="331">
        <v>44012.166666666664</v>
      </c>
      <c r="M74" s="315">
        <v>45565</v>
      </c>
      <c r="N74">
        <v>0</v>
      </c>
      <c r="O74">
        <v>1</v>
      </c>
      <c r="P74">
        <v>0</v>
      </c>
      <c r="S74">
        <v>0</v>
      </c>
      <c r="T74">
        <v>1</v>
      </c>
      <c r="U74">
        <v>0</v>
      </c>
      <c r="V74" s="303">
        <v>0</v>
      </c>
      <c r="W74" s="331">
        <v>0</v>
      </c>
      <c r="X74" s="331">
        <v>0</v>
      </c>
      <c r="Y74" s="315">
        <v>45531</v>
      </c>
      <c r="Z74" s="315"/>
    </row>
    <row r="75" spans="1:26">
      <c r="A75" s="351">
        <v>112672922</v>
      </c>
      <c r="B75">
        <v>154306616</v>
      </c>
      <c r="C75">
        <v>436</v>
      </c>
      <c r="D75" t="s">
        <v>889</v>
      </c>
      <c r="E75" t="s">
        <v>1170</v>
      </c>
      <c r="F75" t="s">
        <v>2855</v>
      </c>
      <c r="G75" s="303" t="s">
        <v>2985</v>
      </c>
      <c r="H75" t="s">
        <v>2986</v>
      </c>
      <c r="I75">
        <v>2</v>
      </c>
      <c r="J75" s="352" t="e">
        <f>VLOOKUP(#REF!,#REF!,2,TRUE)</f>
        <v>#REF!</v>
      </c>
      <c r="K75" s="352"/>
      <c r="L75" s="331">
        <v>44066.166666666664</v>
      </c>
      <c r="M75" s="315">
        <v>45565</v>
      </c>
      <c r="N75">
        <v>0</v>
      </c>
      <c r="O75">
        <v>1</v>
      </c>
      <c r="P75">
        <v>0</v>
      </c>
      <c r="S75">
        <v>0</v>
      </c>
      <c r="T75">
        <v>1</v>
      </c>
      <c r="U75">
        <v>0</v>
      </c>
      <c r="V75" s="303">
        <v>0</v>
      </c>
      <c r="W75" s="331">
        <v>0</v>
      </c>
      <c r="X75" s="331">
        <v>0</v>
      </c>
      <c r="Z75" s="315">
        <v>45470</v>
      </c>
    </row>
    <row r="76" spans="1:26">
      <c r="A76" s="351">
        <v>112672944</v>
      </c>
      <c r="B76">
        <v>88734905</v>
      </c>
      <c r="C76">
        <v>541</v>
      </c>
      <c r="D76" t="s">
        <v>889</v>
      </c>
      <c r="E76" t="s">
        <v>1170</v>
      </c>
      <c r="F76" t="s">
        <v>2857</v>
      </c>
      <c r="G76" t="s">
        <v>2987</v>
      </c>
      <c r="H76" t="s">
        <v>2988</v>
      </c>
      <c r="I76">
        <v>2</v>
      </c>
      <c r="J76" s="352" t="e">
        <f>VLOOKUP(#REF!,#REF!,2,TRUE)</f>
        <v>#REF!</v>
      </c>
      <c r="K76" s="352"/>
      <c r="L76" s="331">
        <v>44066.166666666664</v>
      </c>
      <c r="M76" s="315">
        <v>45565</v>
      </c>
      <c r="N76">
        <v>0</v>
      </c>
      <c r="O76">
        <v>1</v>
      </c>
      <c r="P76">
        <v>0</v>
      </c>
      <c r="S76">
        <v>0</v>
      </c>
      <c r="T76">
        <v>1</v>
      </c>
      <c r="U76">
        <v>0</v>
      </c>
      <c r="V76" s="303">
        <v>0</v>
      </c>
      <c r="W76" s="331">
        <v>0</v>
      </c>
      <c r="X76" s="331">
        <v>0</v>
      </c>
      <c r="Z76" s="315">
        <v>45395</v>
      </c>
    </row>
    <row r="77" spans="1:26">
      <c r="A77" s="351">
        <v>112672961</v>
      </c>
      <c r="B77">
        <v>70592705</v>
      </c>
      <c r="C77">
        <v>476</v>
      </c>
      <c r="D77" t="s">
        <v>889</v>
      </c>
      <c r="E77" t="s">
        <v>1170</v>
      </c>
      <c r="F77" t="s">
        <v>2857</v>
      </c>
      <c r="G77" t="s">
        <v>2989</v>
      </c>
      <c r="H77" t="s">
        <v>2990</v>
      </c>
      <c r="I77">
        <v>2</v>
      </c>
      <c r="J77" s="352" t="e">
        <f>VLOOKUP(#REF!,#REF!,2,TRUE)</f>
        <v>#REF!</v>
      </c>
      <c r="K77" s="352"/>
      <c r="L77" s="331">
        <v>44066.166666666664</v>
      </c>
      <c r="M77" s="315">
        <v>45565</v>
      </c>
      <c r="N77">
        <v>0</v>
      </c>
      <c r="O77">
        <v>1</v>
      </c>
      <c r="P77">
        <v>0</v>
      </c>
      <c r="S77">
        <v>0</v>
      </c>
      <c r="T77">
        <v>1</v>
      </c>
      <c r="U77">
        <v>0</v>
      </c>
      <c r="V77" s="303">
        <v>0</v>
      </c>
      <c r="W77" s="331">
        <v>0</v>
      </c>
      <c r="X77" s="331">
        <v>0</v>
      </c>
      <c r="Z77" s="315">
        <v>45228</v>
      </c>
    </row>
    <row r="78" spans="1:26">
      <c r="A78" s="351">
        <v>112672991</v>
      </c>
      <c r="B78">
        <v>45098230</v>
      </c>
      <c r="C78">
        <v>132</v>
      </c>
      <c r="D78" t="s">
        <v>889</v>
      </c>
      <c r="E78" t="s">
        <v>1170</v>
      </c>
      <c r="F78" t="s">
        <v>2855</v>
      </c>
      <c r="G78" t="s">
        <v>2991</v>
      </c>
      <c r="H78" t="s">
        <v>2992</v>
      </c>
      <c r="I78">
        <v>2</v>
      </c>
      <c r="J78" s="352" t="e">
        <f>VLOOKUP(#REF!,#REF!,2,TRUE)</f>
        <v>#REF!</v>
      </c>
      <c r="K78" s="352"/>
      <c r="L78" s="331">
        <v>44066.166666666664</v>
      </c>
      <c r="M78" s="315">
        <v>45565</v>
      </c>
      <c r="N78">
        <v>0</v>
      </c>
      <c r="O78">
        <v>1</v>
      </c>
      <c r="P78">
        <v>0</v>
      </c>
      <c r="S78">
        <v>0</v>
      </c>
      <c r="T78">
        <v>1</v>
      </c>
      <c r="U78">
        <v>0</v>
      </c>
      <c r="V78" s="303">
        <v>0</v>
      </c>
      <c r="W78" s="331">
        <v>0</v>
      </c>
      <c r="X78" s="331">
        <v>0</v>
      </c>
      <c r="Z78" s="315">
        <v>45512</v>
      </c>
    </row>
    <row r="79" spans="1:26">
      <c r="A79" s="351">
        <v>112673037</v>
      </c>
      <c r="B79">
        <v>46708006</v>
      </c>
      <c r="C79">
        <v>215</v>
      </c>
      <c r="D79" t="s">
        <v>889</v>
      </c>
      <c r="E79" t="s">
        <v>1170</v>
      </c>
      <c r="F79" t="s">
        <v>2857</v>
      </c>
      <c r="G79" t="s">
        <v>2993</v>
      </c>
      <c r="H79" t="s">
        <v>2994</v>
      </c>
      <c r="I79">
        <v>2</v>
      </c>
      <c r="J79" s="352" t="e">
        <f>VLOOKUP(#REF!,#REF!,2,TRUE)</f>
        <v>#REF!</v>
      </c>
      <c r="K79" s="352"/>
      <c r="L79" s="331">
        <v>44066.166666666664</v>
      </c>
      <c r="M79" s="315">
        <v>45565</v>
      </c>
      <c r="N79">
        <v>0</v>
      </c>
      <c r="O79">
        <v>1</v>
      </c>
      <c r="P79">
        <v>0</v>
      </c>
      <c r="S79">
        <v>0</v>
      </c>
      <c r="T79">
        <v>1</v>
      </c>
      <c r="U79">
        <v>0</v>
      </c>
      <c r="V79" s="303">
        <v>0</v>
      </c>
      <c r="W79" s="331">
        <v>0</v>
      </c>
      <c r="X79" s="331">
        <v>0</v>
      </c>
      <c r="Y79" s="315">
        <v>45281</v>
      </c>
      <c r="Z79" s="315">
        <v>45447</v>
      </c>
    </row>
    <row r="80" spans="1:26">
      <c r="A80" s="351">
        <v>112673103</v>
      </c>
      <c r="B80">
        <v>40156910</v>
      </c>
      <c r="C80">
        <v>436</v>
      </c>
      <c r="D80" t="s">
        <v>889</v>
      </c>
      <c r="E80" t="s">
        <v>1170</v>
      </c>
      <c r="F80" t="s">
        <v>2855</v>
      </c>
      <c r="G80" t="s">
        <v>2995</v>
      </c>
      <c r="H80" t="s">
        <v>2996</v>
      </c>
      <c r="I80">
        <v>2</v>
      </c>
      <c r="J80" s="352" t="e">
        <f>VLOOKUP(#REF!,#REF!,2,TRUE)</f>
        <v>#REF!</v>
      </c>
      <c r="K80" s="352"/>
      <c r="L80" s="331">
        <v>44069.166666666664</v>
      </c>
      <c r="M80" s="315">
        <v>45565</v>
      </c>
      <c r="N80">
        <v>0</v>
      </c>
      <c r="O80">
        <v>1</v>
      </c>
      <c r="P80">
        <v>0</v>
      </c>
      <c r="S80">
        <v>0</v>
      </c>
      <c r="T80">
        <v>1</v>
      </c>
      <c r="U80">
        <v>0</v>
      </c>
      <c r="V80" s="303">
        <v>0</v>
      </c>
      <c r="W80" s="331">
        <v>0</v>
      </c>
      <c r="X80" s="331">
        <v>0</v>
      </c>
      <c r="Y80" s="315">
        <v>44497</v>
      </c>
      <c r="Z80" s="315">
        <v>45442</v>
      </c>
    </row>
    <row r="81" spans="1:26">
      <c r="A81" s="351">
        <v>112673156</v>
      </c>
      <c r="B81">
        <v>20207303</v>
      </c>
      <c r="C81">
        <v>580</v>
      </c>
      <c r="D81" t="s">
        <v>889</v>
      </c>
      <c r="E81" t="s">
        <v>1170</v>
      </c>
      <c r="F81" t="s">
        <v>2857</v>
      </c>
      <c r="G81" t="s">
        <v>2997</v>
      </c>
      <c r="H81" t="s">
        <v>2998</v>
      </c>
      <c r="I81">
        <v>2</v>
      </c>
      <c r="J81" s="352" t="e">
        <f>VLOOKUP(#REF!,#REF!,2,TRUE)</f>
        <v>#REF!</v>
      </c>
      <c r="K81" s="352"/>
      <c r="L81" s="331">
        <v>44066.166666666664</v>
      </c>
      <c r="M81" s="315">
        <v>45565</v>
      </c>
      <c r="N81">
        <v>0</v>
      </c>
      <c r="O81">
        <v>1</v>
      </c>
      <c r="P81">
        <v>0</v>
      </c>
      <c r="S81">
        <v>0</v>
      </c>
      <c r="T81">
        <v>1</v>
      </c>
      <c r="U81">
        <v>0</v>
      </c>
      <c r="V81" s="303">
        <v>0</v>
      </c>
      <c r="W81" s="331">
        <v>0</v>
      </c>
      <c r="X81" s="331">
        <v>0</v>
      </c>
      <c r="Y81" s="315">
        <v>45392</v>
      </c>
      <c r="Z81" s="315">
        <v>45503</v>
      </c>
    </row>
    <row r="82" spans="1:26">
      <c r="A82" s="351">
        <v>112673182</v>
      </c>
      <c r="B82">
        <v>75634403</v>
      </c>
      <c r="C82">
        <v>476</v>
      </c>
      <c r="D82" t="s">
        <v>889</v>
      </c>
      <c r="E82" t="s">
        <v>1170</v>
      </c>
      <c r="F82" t="s">
        <v>2857</v>
      </c>
      <c r="G82" t="s">
        <v>2999</v>
      </c>
      <c r="H82" t="s">
        <v>3000</v>
      </c>
      <c r="I82">
        <v>2</v>
      </c>
      <c r="J82" s="352" t="e">
        <f>VLOOKUP(#REF!,#REF!,2,TRUE)</f>
        <v>#REF!</v>
      </c>
      <c r="K82" s="352"/>
      <c r="L82" s="331">
        <v>44066.166666666664</v>
      </c>
      <c r="M82" s="315">
        <v>45565</v>
      </c>
      <c r="N82">
        <v>0</v>
      </c>
      <c r="O82">
        <v>1</v>
      </c>
      <c r="P82">
        <v>0</v>
      </c>
      <c r="S82">
        <v>0</v>
      </c>
      <c r="T82">
        <v>1</v>
      </c>
      <c r="U82">
        <v>0</v>
      </c>
      <c r="V82" s="303">
        <v>0</v>
      </c>
      <c r="W82" s="331">
        <v>0</v>
      </c>
      <c r="X82" s="331">
        <v>0</v>
      </c>
      <c r="Z82" s="315">
        <v>45493</v>
      </c>
    </row>
    <row r="83" spans="1:26">
      <c r="A83" s="351">
        <v>112673190</v>
      </c>
      <c r="B83">
        <v>130236802</v>
      </c>
      <c r="C83">
        <v>476</v>
      </c>
      <c r="D83" t="s">
        <v>889</v>
      </c>
      <c r="E83" t="s">
        <v>1170</v>
      </c>
      <c r="F83" t="s">
        <v>2857</v>
      </c>
      <c r="G83" t="s">
        <v>3001</v>
      </c>
      <c r="H83" t="s">
        <v>3002</v>
      </c>
      <c r="I83">
        <v>2</v>
      </c>
      <c r="J83" s="352" t="e">
        <f>VLOOKUP(#REF!,#REF!,2,TRUE)</f>
        <v>#REF!</v>
      </c>
      <c r="K83" s="352"/>
      <c r="L83" s="331">
        <v>44074.166666666664</v>
      </c>
      <c r="M83" s="315">
        <v>45565</v>
      </c>
      <c r="N83">
        <v>0</v>
      </c>
      <c r="O83">
        <v>1</v>
      </c>
      <c r="P83">
        <v>0</v>
      </c>
      <c r="S83">
        <v>0</v>
      </c>
      <c r="T83">
        <v>1</v>
      </c>
      <c r="U83">
        <v>0</v>
      </c>
      <c r="V83" s="303">
        <v>0</v>
      </c>
      <c r="W83" s="331">
        <v>0</v>
      </c>
      <c r="X83" s="331">
        <v>0</v>
      </c>
      <c r="Z83" s="315">
        <v>45440</v>
      </c>
    </row>
    <row r="84" spans="1:26">
      <c r="A84" s="351">
        <v>112684798</v>
      </c>
      <c r="B84">
        <v>48755608</v>
      </c>
      <c r="C84">
        <v>541</v>
      </c>
      <c r="D84" t="s">
        <v>889</v>
      </c>
      <c r="E84" t="s">
        <v>1170</v>
      </c>
      <c r="F84" t="s">
        <v>2857</v>
      </c>
      <c r="G84" t="s">
        <v>3003</v>
      </c>
      <c r="H84" t="s">
        <v>3004</v>
      </c>
      <c r="I84">
        <v>2</v>
      </c>
      <c r="J84" s="352" t="e">
        <f>VLOOKUP(#REF!,#REF!,2,TRUE)</f>
        <v>#REF!</v>
      </c>
      <c r="K84" s="352"/>
      <c r="L84" s="331">
        <v>44067.166666666664</v>
      </c>
      <c r="M84" s="315">
        <v>45565</v>
      </c>
      <c r="N84">
        <v>0</v>
      </c>
      <c r="O84">
        <v>1</v>
      </c>
      <c r="P84">
        <v>0</v>
      </c>
      <c r="S84">
        <v>0</v>
      </c>
      <c r="T84">
        <v>1</v>
      </c>
      <c r="U84">
        <v>0</v>
      </c>
      <c r="V84" s="303">
        <v>0</v>
      </c>
      <c r="W84" s="331">
        <v>0</v>
      </c>
      <c r="X84" s="331">
        <v>0</v>
      </c>
      <c r="Y84" s="315">
        <v>45442</v>
      </c>
      <c r="Z84" s="315">
        <v>45502</v>
      </c>
    </row>
    <row r="85" spans="1:26">
      <c r="A85" s="351">
        <v>112684806</v>
      </c>
      <c r="B85">
        <v>16670707</v>
      </c>
      <c r="C85">
        <v>333</v>
      </c>
      <c r="D85" t="s">
        <v>889</v>
      </c>
      <c r="E85" t="s">
        <v>1170</v>
      </c>
      <c r="F85" t="s">
        <v>2857</v>
      </c>
      <c r="G85" t="s">
        <v>3005</v>
      </c>
      <c r="H85" t="s">
        <v>3006</v>
      </c>
      <c r="I85">
        <v>2</v>
      </c>
      <c r="J85" s="352" t="e">
        <f>VLOOKUP(#REF!,#REF!,2,TRUE)</f>
        <v>#REF!</v>
      </c>
      <c r="K85" s="352"/>
      <c r="L85" s="331">
        <v>44067.166666666664</v>
      </c>
      <c r="M85" s="315">
        <v>45565</v>
      </c>
      <c r="N85">
        <v>0</v>
      </c>
      <c r="O85">
        <v>1</v>
      </c>
      <c r="P85">
        <v>0</v>
      </c>
      <c r="S85">
        <v>0</v>
      </c>
      <c r="T85">
        <v>1</v>
      </c>
      <c r="U85">
        <v>0</v>
      </c>
      <c r="V85" s="303">
        <v>0</v>
      </c>
      <c r="W85" s="331">
        <v>0</v>
      </c>
      <c r="X85" s="331">
        <v>0</v>
      </c>
      <c r="Y85" s="315">
        <v>44455</v>
      </c>
      <c r="Z85" s="315">
        <v>44868</v>
      </c>
    </row>
    <row r="86" spans="1:26">
      <c r="A86" s="351">
        <v>112684819</v>
      </c>
      <c r="B86">
        <v>50409323</v>
      </c>
      <c r="C86">
        <v>436</v>
      </c>
      <c r="D86" t="s">
        <v>889</v>
      </c>
      <c r="E86" t="s">
        <v>1170</v>
      </c>
      <c r="F86" t="s">
        <v>2924</v>
      </c>
      <c r="G86" t="s">
        <v>3007</v>
      </c>
      <c r="H86" t="s">
        <v>3008</v>
      </c>
      <c r="I86">
        <v>2</v>
      </c>
      <c r="J86" s="352" t="e">
        <f>VLOOKUP(#REF!,#REF!,2,TRUE)</f>
        <v>#REF!</v>
      </c>
      <c r="K86" s="352"/>
      <c r="L86" s="331">
        <v>44067.166666666664</v>
      </c>
      <c r="M86" s="315">
        <v>45565</v>
      </c>
      <c r="N86">
        <v>0</v>
      </c>
      <c r="O86">
        <v>1</v>
      </c>
      <c r="P86">
        <v>0</v>
      </c>
      <c r="S86">
        <v>0</v>
      </c>
      <c r="T86">
        <v>1</v>
      </c>
      <c r="U86">
        <v>0</v>
      </c>
      <c r="V86" s="303">
        <v>0</v>
      </c>
      <c r="W86" s="331">
        <v>0</v>
      </c>
      <c r="X86" s="331">
        <v>0</v>
      </c>
      <c r="Y86" s="315">
        <v>45266</v>
      </c>
      <c r="Z86" s="315">
        <v>45518</v>
      </c>
    </row>
    <row r="87" spans="1:26">
      <c r="A87" s="351">
        <v>112684833</v>
      </c>
      <c r="B87">
        <v>163981102</v>
      </c>
      <c r="C87">
        <v>436</v>
      </c>
      <c r="D87" t="s">
        <v>889</v>
      </c>
      <c r="E87" t="s">
        <v>1170</v>
      </c>
      <c r="F87" t="s">
        <v>2857</v>
      </c>
      <c r="G87" t="s">
        <v>3009</v>
      </c>
      <c r="H87" t="s">
        <v>3010</v>
      </c>
      <c r="I87">
        <v>2</v>
      </c>
      <c r="L87" s="331">
        <v>44067.166666666664</v>
      </c>
      <c r="M87" s="315">
        <v>45565</v>
      </c>
      <c r="N87">
        <v>0</v>
      </c>
      <c r="O87">
        <v>1</v>
      </c>
      <c r="P87">
        <v>0</v>
      </c>
      <c r="S87">
        <v>0</v>
      </c>
      <c r="T87">
        <v>1</v>
      </c>
      <c r="U87">
        <v>0</v>
      </c>
      <c r="V87">
        <v>0</v>
      </c>
      <c r="W87">
        <v>0</v>
      </c>
      <c r="X87" s="331">
        <v>0</v>
      </c>
      <c r="Y87" s="315">
        <v>45428</v>
      </c>
      <c r="Z87" s="315">
        <v>45478</v>
      </c>
    </row>
    <row r="88" spans="1:26">
      <c r="A88" s="351">
        <v>112685023</v>
      </c>
      <c r="B88">
        <v>30466911</v>
      </c>
      <c r="C88">
        <v>580</v>
      </c>
      <c r="D88" t="s">
        <v>889</v>
      </c>
      <c r="E88" t="s">
        <v>1170</v>
      </c>
      <c r="F88" t="s">
        <v>2857</v>
      </c>
      <c r="G88" t="s">
        <v>3011</v>
      </c>
      <c r="H88" t="s">
        <v>3012</v>
      </c>
      <c r="I88">
        <v>2</v>
      </c>
      <c r="L88" s="331">
        <v>44070.166666666664</v>
      </c>
      <c r="M88" s="315">
        <v>45565</v>
      </c>
      <c r="N88">
        <v>0</v>
      </c>
      <c r="O88">
        <v>1</v>
      </c>
      <c r="P88">
        <v>0</v>
      </c>
      <c r="S88">
        <v>0</v>
      </c>
      <c r="T88">
        <v>1</v>
      </c>
      <c r="U88">
        <v>0</v>
      </c>
      <c r="V88">
        <v>0</v>
      </c>
      <c r="W88">
        <v>0</v>
      </c>
      <c r="X88" s="331">
        <v>0</v>
      </c>
      <c r="Y88" s="315">
        <v>45527</v>
      </c>
      <c r="Z88" s="315">
        <v>45463</v>
      </c>
    </row>
    <row r="89" spans="1:26">
      <c r="A89" s="351">
        <v>112685084</v>
      </c>
      <c r="B89">
        <v>236800002</v>
      </c>
      <c r="C89">
        <v>436</v>
      </c>
      <c r="D89" t="s">
        <v>889</v>
      </c>
      <c r="E89" t="s">
        <v>1170</v>
      </c>
      <c r="F89" t="s">
        <v>2857</v>
      </c>
      <c r="G89" t="s">
        <v>3013</v>
      </c>
      <c r="H89" t="s">
        <v>3014</v>
      </c>
      <c r="I89">
        <v>2</v>
      </c>
      <c r="L89" s="331">
        <v>44067.166666666664</v>
      </c>
      <c r="M89" s="315">
        <v>45565</v>
      </c>
      <c r="N89">
        <v>0</v>
      </c>
      <c r="O89">
        <v>1</v>
      </c>
      <c r="P89">
        <v>0</v>
      </c>
      <c r="S89">
        <v>0</v>
      </c>
      <c r="T89">
        <v>1</v>
      </c>
      <c r="U89">
        <v>0</v>
      </c>
      <c r="V89">
        <v>0</v>
      </c>
      <c r="W89">
        <v>0</v>
      </c>
      <c r="X89" s="331">
        <v>0</v>
      </c>
      <c r="Z89" s="315">
        <v>45148</v>
      </c>
    </row>
    <row r="90" spans="1:26">
      <c r="A90" s="351">
        <v>112685174</v>
      </c>
      <c r="B90">
        <v>85725814</v>
      </c>
      <c r="C90">
        <v>541</v>
      </c>
      <c r="D90" t="s">
        <v>889</v>
      </c>
      <c r="E90" t="s">
        <v>1170</v>
      </c>
      <c r="F90" t="s">
        <v>2855</v>
      </c>
      <c r="G90" t="s">
        <v>3015</v>
      </c>
      <c r="H90" t="s">
        <v>3016</v>
      </c>
      <c r="I90">
        <v>2</v>
      </c>
      <c r="L90" s="331">
        <v>44098.166666666664</v>
      </c>
      <c r="M90" s="315">
        <v>45565</v>
      </c>
      <c r="N90">
        <v>0</v>
      </c>
      <c r="O90">
        <v>1</v>
      </c>
      <c r="P90">
        <v>0</v>
      </c>
      <c r="S90">
        <v>0</v>
      </c>
      <c r="T90">
        <v>1</v>
      </c>
      <c r="U90">
        <v>0</v>
      </c>
      <c r="V90">
        <v>0</v>
      </c>
      <c r="W90">
        <v>0</v>
      </c>
      <c r="X90" s="331">
        <v>0</v>
      </c>
      <c r="Z90" s="315">
        <v>45519</v>
      </c>
    </row>
    <row r="91" spans="1:26">
      <c r="A91" s="351">
        <v>112685183</v>
      </c>
      <c r="B91">
        <v>20123305</v>
      </c>
      <c r="C91">
        <v>186</v>
      </c>
      <c r="D91" t="s">
        <v>889</v>
      </c>
      <c r="E91" t="s">
        <v>1170</v>
      </c>
      <c r="F91" t="s">
        <v>2857</v>
      </c>
      <c r="G91" t="s">
        <v>3017</v>
      </c>
      <c r="H91" t="s">
        <v>3018</v>
      </c>
      <c r="I91">
        <v>2</v>
      </c>
      <c r="L91" s="331">
        <v>44071.166666666664</v>
      </c>
      <c r="M91" s="315">
        <v>45565</v>
      </c>
      <c r="N91">
        <v>0</v>
      </c>
      <c r="O91">
        <v>1</v>
      </c>
      <c r="P91">
        <v>0</v>
      </c>
      <c r="S91">
        <v>0</v>
      </c>
      <c r="T91">
        <v>1</v>
      </c>
      <c r="U91">
        <v>0</v>
      </c>
      <c r="V91">
        <v>0</v>
      </c>
      <c r="W91">
        <v>0</v>
      </c>
      <c r="X91" s="331">
        <v>0</v>
      </c>
      <c r="Y91" s="315">
        <v>45328</v>
      </c>
      <c r="Z91" s="315">
        <v>45506</v>
      </c>
    </row>
    <row r="92" spans="1:26">
      <c r="A92" s="351">
        <v>112685295</v>
      </c>
      <c r="B92">
        <v>71304912</v>
      </c>
      <c r="C92">
        <v>436</v>
      </c>
      <c r="D92" t="s">
        <v>889</v>
      </c>
      <c r="E92" t="s">
        <v>1170</v>
      </c>
      <c r="F92" t="s">
        <v>2857</v>
      </c>
      <c r="G92" t="s">
        <v>3019</v>
      </c>
      <c r="H92" t="s">
        <v>3020</v>
      </c>
      <c r="I92">
        <v>2</v>
      </c>
      <c r="L92" s="331">
        <v>42942.166666666664</v>
      </c>
      <c r="M92" s="315">
        <v>45565</v>
      </c>
      <c r="N92">
        <v>0</v>
      </c>
      <c r="O92">
        <v>1</v>
      </c>
      <c r="P92">
        <v>0</v>
      </c>
      <c r="S92">
        <v>0</v>
      </c>
      <c r="T92">
        <v>1</v>
      </c>
      <c r="U92">
        <v>0</v>
      </c>
      <c r="V92">
        <v>0</v>
      </c>
      <c r="W92">
        <v>0</v>
      </c>
      <c r="X92" s="331">
        <v>0</v>
      </c>
      <c r="Y92" s="315">
        <v>44993</v>
      </c>
      <c r="Z92" s="315">
        <v>45533</v>
      </c>
    </row>
    <row r="93" spans="1:26">
      <c r="A93" s="351">
        <v>112685405</v>
      </c>
      <c r="B93">
        <v>60503105</v>
      </c>
      <c r="C93">
        <v>476</v>
      </c>
      <c r="D93" t="s">
        <v>889</v>
      </c>
      <c r="E93" t="s">
        <v>1170</v>
      </c>
      <c r="F93" t="s">
        <v>2857</v>
      </c>
      <c r="G93" t="s">
        <v>3021</v>
      </c>
      <c r="H93" t="s">
        <v>3022</v>
      </c>
      <c r="I93">
        <v>2</v>
      </c>
      <c r="L93" s="331">
        <v>43122.208333333336</v>
      </c>
      <c r="M93" s="315">
        <v>45565</v>
      </c>
      <c r="N93">
        <v>0</v>
      </c>
      <c r="O93">
        <v>1</v>
      </c>
      <c r="P93">
        <v>0</v>
      </c>
      <c r="S93">
        <v>0</v>
      </c>
      <c r="T93">
        <v>1</v>
      </c>
      <c r="U93">
        <v>0</v>
      </c>
      <c r="V93">
        <v>0</v>
      </c>
      <c r="W93">
        <v>0</v>
      </c>
      <c r="X93" s="331">
        <v>0</v>
      </c>
      <c r="Y93" s="315">
        <v>45390</v>
      </c>
      <c r="Z93" s="315">
        <v>45489</v>
      </c>
    </row>
    <row r="94" spans="1:26">
      <c r="A94" s="351">
        <v>112686088</v>
      </c>
      <c r="B94">
        <v>67631412</v>
      </c>
      <c r="C94">
        <v>239</v>
      </c>
      <c r="D94" t="s">
        <v>889</v>
      </c>
      <c r="E94" t="s">
        <v>1170</v>
      </c>
      <c r="F94" t="s">
        <v>2857</v>
      </c>
      <c r="G94" t="s">
        <v>3023</v>
      </c>
      <c r="H94" t="s">
        <v>3024</v>
      </c>
      <c r="I94">
        <v>2</v>
      </c>
      <c r="L94" s="331">
        <v>35734.208333333336</v>
      </c>
      <c r="M94" s="315">
        <v>45565</v>
      </c>
      <c r="N94">
        <v>0</v>
      </c>
      <c r="O94">
        <v>1</v>
      </c>
      <c r="P94">
        <v>0</v>
      </c>
      <c r="S94">
        <v>0</v>
      </c>
      <c r="T94">
        <v>1</v>
      </c>
      <c r="U94">
        <v>0</v>
      </c>
      <c r="V94">
        <v>0</v>
      </c>
      <c r="W94">
        <v>0</v>
      </c>
      <c r="X94" s="331">
        <v>0</v>
      </c>
      <c r="Y94" s="315">
        <v>45187</v>
      </c>
      <c r="Z94" s="315">
        <v>45489</v>
      </c>
    </row>
    <row r="95" spans="1:26">
      <c r="A95" s="351">
        <v>112686091</v>
      </c>
      <c r="B95">
        <v>71350310</v>
      </c>
      <c r="C95">
        <v>132</v>
      </c>
      <c r="D95" t="s">
        <v>889</v>
      </c>
      <c r="E95" t="s">
        <v>1170</v>
      </c>
      <c r="F95" t="s">
        <v>2857</v>
      </c>
      <c r="G95" t="s">
        <v>3025</v>
      </c>
      <c r="H95" t="s">
        <v>3026</v>
      </c>
      <c r="I95">
        <v>2</v>
      </c>
      <c r="L95" s="331">
        <v>44099.166666666664</v>
      </c>
      <c r="M95" s="315">
        <v>45565</v>
      </c>
      <c r="N95">
        <v>0</v>
      </c>
      <c r="O95">
        <v>1</v>
      </c>
      <c r="P95">
        <v>0</v>
      </c>
      <c r="S95">
        <v>0</v>
      </c>
      <c r="T95">
        <v>1</v>
      </c>
      <c r="U95">
        <v>0</v>
      </c>
      <c r="V95">
        <v>0</v>
      </c>
      <c r="W95">
        <v>0</v>
      </c>
      <c r="X95" s="331">
        <v>0</v>
      </c>
      <c r="Z95" s="315">
        <v>45501</v>
      </c>
    </row>
    <row r="96" spans="1:26">
      <c r="A96" s="351">
        <v>112686132</v>
      </c>
      <c r="B96">
        <v>42841004</v>
      </c>
      <c r="C96">
        <v>215</v>
      </c>
      <c r="D96" t="s">
        <v>889</v>
      </c>
      <c r="E96" t="s">
        <v>1170</v>
      </c>
      <c r="F96" t="s">
        <v>2857</v>
      </c>
      <c r="G96" t="s">
        <v>3027</v>
      </c>
      <c r="H96" t="s">
        <v>3028</v>
      </c>
      <c r="I96">
        <v>2</v>
      </c>
      <c r="J96" s="352">
        <v>44070.046423611115</v>
      </c>
      <c r="K96" s="352"/>
      <c r="L96" s="331">
        <v>44068.166666666664</v>
      </c>
      <c r="M96" s="315">
        <v>45565</v>
      </c>
      <c r="N96">
        <v>0</v>
      </c>
      <c r="O96">
        <v>1</v>
      </c>
      <c r="P96">
        <v>0</v>
      </c>
      <c r="S96">
        <v>0</v>
      </c>
      <c r="T96">
        <v>1</v>
      </c>
      <c r="U96">
        <v>0</v>
      </c>
      <c r="V96">
        <v>0</v>
      </c>
      <c r="W96">
        <v>0</v>
      </c>
      <c r="X96" s="331">
        <v>0</v>
      </c>
      <c r="Z96" s="315">
        <v>45350</v>
      </c>
    </row>
    <row r="97" spans="1:26">
      <c r="A97" s="351">
        <v>112686139</v>
      </c>
      <c r="B97">
        <v>10514717</v>
      </c>
      <c r="C97">
        <v>609</v>
      </c>
      <c r="D97" t="s">
        <v>889</v>
      </c>
      <c r="E97" t="s">
        <v>1170</v>
      </c>
      <c r="F97" t="s">
        <v>2855</v>
      </c>
      <c r="G97" t="s">
        <v>3029</v>
      </c>
      <c r="H97" s="303" t="s">
        <v>3030</v>
      </c>
      <c r="I97">
        <v>2</v>
      </c>
      <c r="L97" s="331">
        <v>44068.166666666664</v>
      </c>
      <c r="M97" s="315">
        <v>45565</v>
      </c>
      <c r="N97">
        <v>0</v>
      </c>
      <c r="O97">
        <v>1</v>
      </c>
      <c r="P97">
        <v>0</v>
      </c>
      <c r="S97">
        <v>0</v>
      </c>
      <c r="T97">
        <v>1</v>
      </c>
      <c r="U97">
        <v>0</v>
      </c>
      <c r="V97">
        <v>0</v>
      </c>
      <c r="W97">
        <v>0</v>
      </c>
      <c r="X97" s="331">
        <v>0</v>
      </c>
      <c r="Y97" s="315">
        <v>45453</v>
      </c>
      <c r="Z97" s="315">
        <v>45457</v>
      </c>
    </row>
    <row r="98" spans="1:26">
      <c r="A98" s="351">
        <v>112686142</v>
      </c>
      <c r="B98">
        <v>75291006</v>
      </c>
      <c r="C98">
        <v>135</v>
      </c>
      <c r="D98" t="s">
        <v>889</v>
      </c>
      <c r="E98" t="s">
        <v>1170</v>
      </c>
      <c r="F98" t="s">
        <v>2857</v>
      </c>
      <c r="G98" t="s">
        <v>3031</v>
      </c>
      <c r="H98" t="s">
        <v>3032</v>
      </c>
      <c r="I98">
        <v>2</v>
      </c>
      <c r="L98" s="331">
        <v>43321.166666666664</v>
      </c>
      <c r="M98" s="315">
        <v>45565</v>
      </c>
      <c r="N98">
        <v>0</v>
      </c>
      <c r="O98">
        <v>1</v>
      </c>
      <c r="P98">
        <v>0</v>
      </c>
      <c r="S98">
        <v>0</v>
      </c>
      <c r="T98">
        <v>1</v>
      </c>
      <c r="U98">
        <v>0</v>
      </c>
      <c r="V98">
        <v>0</v>
      </c>
      <c r="W98">
        <v>0</v>
      </c>
      <c r="X98" s="331">
        <v>0</v>
      </c>
      <c r="Y98" s="315">
        <v>45187</v>
      </c>
      <c r="Z98" s="315">
        <v>45514</v>
      </c>
    </row>
    <row r="99" spans="1:26">
      <c r="A99" s="351">
        <v>112686167</v>
      </c>
      <c r="B99">
        <v>28166103</v>
      </c>
      <c r="C99">
        <v>132</v>
      </c>
      <c r="D99" t="s">
        <v>889</v>
      </c>
      <c r="E99" t="s">
        <v>1170</v>
      </c>
      <c r="F99" t="s">
        <v>2857</v>
      </c>
      <c r="G99" t="s">
        <v>3033</v>
      </c>
      <c r="H99" t="s">
        <v>3034</v>
      </c>
      <c r="I99">
        <v>2</v>
      </c>
      <c r="L99" s="331">
        <v>44076.166666666664</v>
      </c>
      <c r="M99" s="315">
        <v>45565</v>
      </c>
      <c r="N99">
        <v>0</v>
      </c>
      <c r="O99">
        <v>1</v>
      </c>
      <c r="P99">
        <v>0</v>
      </c>
      <c r="S99">
        <v>0</v>
      </c>
      <c r="T99">
        <v>1</v>
      </c>
      <c r="U99">
        <v>0</v>
      </c>
      <c r="V99">
        <v>0</v>
      </c>
      <c r="W99">
        <v>0</v>
      </c>
      <c r="X99" s="331">
        <v>0</v>
      </c>
      <c r="Z99" s="315">
        <v>45302</v>
      </c>
    </row>
    <row r="100" spans="1:26">
      <c r="A100" s="351">
        <v>112686214</v>
      </c>
      <c r="B100">
        <v>22043708</v>
      </c>
      <c r="C100">
        <v>609</v>
      </c>
      <c r="D100" t="s">
        <v>889</v>
      </c>
      <c r="E100" t="s">
        <v>1170</v>
      </c>
      <c r="F100" t="s">
        <v>2855</v>
      </c>
      <c r="G100" t="s">
        <v>3035</v>
      </c>
      <c r="H100" t="s">
        <v>3036</v>
      </c>
      <c r="I100">
        <v>2</v>
      </c>
      <c r="L100" s="331">
        <v>44068.166666666664</v>
      </c>
      <c r="M100" s="315">
        <v>45565</v>
      </c>
      <c r="N100">
        <v>0</v>
      </c>
      <c r="O100">
        <v>1</v>
      </c>
      <c r="P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 s="331">
        <v>0</v>
      </c>
      <c r="Z100" s="315">
        <v>45527</v>
      </c>
    </row>
    <row r="101" spans="1:26">
      <c r="A101" s="351">
        <v>112686228</v>
      </c>
      <c r="B101">
        <v>264875101</v>
      </c>
      <c r="C101">
        <v>436</v>
      </c>
      <c r="D101" t="s">
        <v>889</v>
      </c>
      <c r="E101" t="s">
        <v>1170</v>
      </c>
      <c r="F101" t="s">
        <v>2870</v>
      </c>
      <c r="I101">
        <v>2</v>
      </c>
      <c r="L101" s="331">
        <v>44092.166666666664</v>
      </c>
      <c r="M101" s="315">
        <v>45565</v>
      </c>
      <c r="N101">
        <v>0</v>
      </c>
      <c r="O101">
        <v>1</v>
      </c>
      <c r="P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 s="331">
        <v>0</v>
      </c>
      <c r="Y101" s="315">
        <v>45512</v>
      </c>
      <c r="Z101" s="315"/>
    </row>
    <row r="102" spans="1:26">
      <c r="A102">
        <v>163279804</v>
      </c>
      <c r="B102">
        <v>436</v>
      </c>
      <c r="C102" t="s">
        <v>889</v>
      </c>
      <c r="D102" s="303" t="s">
        <v>1170</v>
      </c>
      <c r="E102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6C323-C44C-411D-B6BB-8F88CA48F770}">
  <dimension ref="A1:J101"/>
  <sheetViews>
    <sheetView topLeftCell="D1" workbookViewId="0"/>
  </sheetViews>
  <sheetFormatPr defaultRowHeight="15"/>
  <cols>
    <col min="2" max="2" width="39.5703125" bestFit="1" customWidth="1"/>
    <col min="4" max="4" width="13.7109375" style="314" bestFit="1" customWidth="1"/>
    <col min="5" max="5" width="30.28515625" style="313" bestFit="1" customWidth="1"/>
    <col min="7" max="7" width="13.7109375" style="314" bestFit="1" customWidth="1"/>
    <col min="10" max="10" width="30.7109375" style="313" bestFit="1" customWidth="1"/>
  </cols>
  <sheetData>
    <row r="1" spans="1:10" s="1" customFormat="1">
      <c r="A1" s="1" t="s">
        <v>3037</v>
      </c>
      <c r="B1" s="1" t="s">
        <v>2781</v>
      </c>
      <c r="C1" s="1" t="s">
        <v>2785</v>
      </c>
      <c r="D1" s="337" t="s">
        <v>2777</v>
      </c>
      <c r="E1" s="338" t="s">
        <v>2788</v>
      </c>
      <c r="F1" s="1" t="s">
        <v>3038</v>
      </c>
      <c r="G1" s="337" t="s">
        <v>3039</v>
      </c>
      <c r="H1" s="1" t="s">
        <v>652</v>
      </c>
      <c r="I1" s="1" t="s">
        <v>3040</v>
      </c>
      <c r="J1" s="338" t="s">
        <v>3041</v>
      </c>
    </row>
    <row r="2" spans="1:10">
      <c r="A2">
        <v>1</v>
      </c>
      <c r="B2" t="s">
        <v>3042</v>
      </c>
      <c r="C2" t="s">
        <v>680</v>
      </c>
      <c r="D2" s="314">
        <v>114507182</v>
      </c>
      <c r="E2" s="313">
        <v>44372.125243055554</v>
      </c>
      <c r="F2" t="s">
        <v>889</v>
      </c>
      <c r="G2" s="314">
        <v>35639617</v>
      </c>
      <c r="H2">
        <v>215</v>
      </c>
      <c r="I2" t="s">
        <v>1170</v>
      </c>
      <c r="J2" s="313">
        <v>44371.166666666664</v>
      </c>
    </row>
    <row r="3" spans="1:10">
      <c r="A3">
        <v>2</v>
      </c>
      <c r="B3" t="s">
        <v>3043</v>
      </c>
      <c r="C3" t="s">
        <v>680</v>
      </c>
      <c r="D3" s="314">
        <v>114527327</v>
      </c>
      <c r="E3" s="313">
        <v>44376.125196759262</v>
      </c>
      <c r="F3" t="s">
        <v>889</v>
      </c>
      <c r="G3" s="314">
        <v>120412</v>
      </c>
      <c r="H3">
        <v>131</v>
      </c>
      <c r="I3" t="s">
        <v>1170</v>
      </c>
      <c r="J3" s="313">
        <v>44375.166666666664</v>
      </c>
    </row>
    <row r="4" spans="1:10">
      <c r="A4">
        <v>3</v>
      </c>
      <c r="B4" t="s">
        <v>3044</v>
      </c>
      <c r="C4" t="s">
        <v>680</v>
      </c>
      <c r="D4" s="314">
        <v>114523210</v>
      </c>
      <c r="E4" s="313">
        <v>44374.125196759262</v>
      </c>
      <c r="F4" t="s">
        <v>889</v>
      </c>
      <c r="G4" s="314">
        <v>114327403</v>
      </c>
      <c r="H4">
        <v>541</v>
      </c>
      <c r="I4" t="s">
        <v>1170</v>
      </c>
      <c r="J4" s="313">
        <v>44373.166666666664</v>
      </c>
    </row>
    <row r="5" spans="1:10">
      <c r="A5">
        <v>4</v>
      </c>
      <c r="B5" t="s">
        <v>3045</v>
      </c>
      <c r="C5" t="s">
        <v>680</v>
      </c>
      <c r="D5" s="314">
        <v>114575229</v>
      </c>
      <c r="E5" s="313">
        <v>44383.125185185185</v>
      </c>
      <c r="F5" t="s">
        <v>889</v>
      </c>
      <c r="G5" s="314">
        <v>79647407</v>
      </c>
      <c r="H5">
        <v>476</v>
      </c>
      <c r="I5" t="s">
        <v>1170</v>
      </c>
      <c r="J5" s="313">
        <v>43983.166666666664</v>
      </c>
    </row>
    <row r="6" spans="1:10">
      <c r="A6">
        <v>5</v>
      </c>
      <c r="B6" t="s">
        <v>3046</v>
      </c>
      <c r="C6" t="s">
        <v>680</v>
      </c>
      <c r="D6" s="314">
        <v>4431632</v>
      </c>
      <c r="E6" s="313">
        <v>43557.125231481485</v>
      </c>
      <c r="F6" t="s">
        <v>889</v>
      </c>
      <c r="G6" s="314">
        <v>67704001</v>
      </c>
      <c r="H6">
        <v>135</v>
      </c>
      <c r="I6" t="s">
        <v>1170</v>
      </c>
      <c r="J6" s="313">
        <v>30334.208333333332</v>
      </c>
    </row>
    <row r="7" spans="1:10">
      <c r="A7">
        <v>6</v>
      </c>
      <c r="B7" t="s">
        <v>3047</v>
      </c>
      <c r="C7" t="s">
        <v>680</v>
      </c>
      <c r="D7" s="314">
        <v>118433962</v>
      </c>
      <c r="E7" s="313">
        <v>42987.125659722224</v>
      </c>
      <c r="F7" t="s">
        <v>889</v>
      </c>
      <c r="G7" s="314">
        <v>76253403</v>
      </c>
      <c r="H7">
        <v>580</v>
      </c>
      <c r="I7" t="s">
        <v>1170</v>
      </c>
      <c r="J7" s="313">
        <v>45112.166666666664</v>
      </c>
    </row>
    <row r="8" spans="1:10">
      <c r="A8">
        <v>7</v>
      </c>
      <c r="B8" t="s">
        <v>3048</v>
      </c>
      <c r="C8" t="s">
        <v>993</v>
      </c>
      <c r="D8" s="314">
        <v>4345611</v>
      </c>
      <c r="E8" s="313">
        <v>43262.126469907409</v>
      </c>
      <c r="F8" t="s">
        <v>889</v>
      </c>
      <c r="G8" s="314">
        <v>41932501</v>
      </c>
      <c r="H8">
        <v>135</v>
      </c>
      <c r="I8" t="s">
        <v>1170</v>
      </c>
      <c r="J8" s="313">
        <v>29311.208333333332</v>
      </c>
    </row>
    <row r="9" spans="1:10">
      <c r="A9">
        <v>8</v>
      </c>
      <c r="B9" t="s">
        <v>3049</v>
      </c>
      <c r="C9" t="s">
        <v>680</v>
      </c>
      <c r="D9" s="314">
        <v>120491789</v>
      </c>
      <c r="E9" s="313">
        <v>45518.126388888886</v>
      </c>
      <c r="F9" t="s">
        <v>889</v>
      </c>
      <c r="G9" s="314">
        <v>3877008</v>
      </c>
      <c r="H9">
        <v>333</v>
      </c>
      <c r="I9" t="s">
        <v>1170</v>
      </c>
      <c r="J9" s="313">
        <v>45502.166666666664</v>
      </c>
    </row>
    <row r="10" spans="1:10">
      <c r="A10">
        <v>9</v>
      </c>
      <c r="B10" t="s">
        <v>3050</v>
      </c>
      <c r="C10" t="s">
        <v>680</v>
      </c>
      <c r="D10" s="314">
        <v>120563567</v>
      </c>
      <c r="E10" s="313">
        <v>45518.126388888886</v>
      </c>
      <c r="F10" t="s">
        <v>889</v>
      </c>
      <c r="G10" s="314">
        <v>30651111</v>
      </c>
      <c r="H10">
        <v>477</v>
      </c>
      <c r="I10" t="s">
        <v>1170</v>
      </c>
      <c r="J10" s="313">
        <v>45516.166666666664</v>
      </c>
    </row>
    <row r="11" spans="1:10">
      <c r="A11">
        <v>10</v>
      </c>
      <c r="B11" t="s">
        <v>3051</v>
      </c>
      <c r="C11" t="s">
        <v>993</v>
      </c>
      <c r="D11" s="314">
        <v>4345611</v>
      </c>
      <c r="E11" s="313">
        <v>43262.126469907409</v>
      </c>
      <c r="F11" t="s">
        <v>889</v>
      </c>
      <c r="G11" s="314">
        <v>41932501</v>
      </c>
      <c r="H11">
        <v>135</v>
      </c>
      <c r="I11" t="s">
        <v>1170</v>
      </c>
      <c r="J11" s="313">
        <v>29311.208333333332</v>
      </c>
    </row>
    <row r="12" spans="1:10">
      <c r="A12">
        <v>11</v>
      </c>
      <c r="B12" t="s">
        <v>3052</v>
      </c>
      <c r="C12" t="s">
        <v>680</v>
      </c>
      <c r="D12" s="314">
        <v>120376424</v>
      </c>
      <c r="E12" s="313">
        <v>45483.126284722224</v>
      </c>
      <c r="F12" t="s">
        <v>889</v>
      </c>
      <c r="G12" s="314">
        <v>61933503</v>
      </c>
      <c r="H12">
        <v>476</v>
      </c>
      <c r="I12" t="s">
        <v>1170</v>
      </c>
      <c r="J12" s="313">
        <v>45482.166666666664</v>
      </c>
    </row>
    <row r="13" spans="1:10">
      <c r="A13">
        <v>12</v>
      </c>
      <c r="B13" t="s">
        <v>3053</v>
      </c>
      <c r="C13" t="s">
        <v>680</v>
      </c>
      <c r="D13" s="314">
        <v>116311143</v>
      </c>
      <c r="E13" s="313">
        <v>43262.126469907409</v>
      </c>
      <c r="F13" t="s">
        <v>889</v>
      </c>
      <c r="G13" s="314">
        <v>74443014</v>
      </c>
      <c r="H13">
        <v>541</v>
      </c>
      <c r="I13" t="s">
        <v>1170</v>
      </c>
      <c r="J13" s="313">
        <v>43231.166666666664</v>
      </c>
    </row>
    <row r="14" spans="1:10">
      <c r="A14">
        <v>13</v>
      </c>
      <c r="B14" s="303" t="s">
        <v>3054</v>
      </c>
      <c r="C14" t="s">
        <v>680</v>
      </c>
      <c r="D14" s="314">
        <v>106727121</v>
      </c>
      <c r="E14" s="313">
        <v>43156.168136574073</v>
      </c>
      <c r="F14" t="s">
        <v>889</v>
      </c>
      <c r="G14" s="314">
        <v>35889704</v>
      </c>
      <c r="H14">
        <v>476</v>
      </c>
      <c r="I14" t="s">
        <v>1170</v>
      </c>
      <c r="J14" s="313">
        <v>43154.208333333336</v>
      </c>
    </row>
    <row r="15" spans="1:10">
      <c r="A15">
        <v>14</v>
      </c>
      <c r="B15" t="s">
        <v>3055</v>
      </c>
      <c r="C15" t="s">
        <v>680</v>
      </c>
      <c r="D15" s="314">
        <v>104105766</v>
      </c>
      <c r="E15" s="313">
        <v>43156.168136574073</v>
      </c>
      <c r="F15" t="s">
        <v>889</v>
      </c>
      <c r="G15" s="314">
        <v>8949113</v>
      </c>
      <c r="H15">
        <v>186</v>
      </c>
      <c r="I15" t="s">
        <v>1170</v>
      </c>
      <c r="J15" s="313">
        <v>43104.208333333336</v>
      </c>
    </row>
    <row r="16" spans="1:10">
      <c r="A16">
        <v>15</v>
      </c>
      <c r="B16" t="s">
        <v>3056</v>
      </c>
      <c r="C16" t="s">
        <v>680</v>
      </c>
      <c r="D16" s="314">
        <v>111134953</v>
      </c>
      <c r="E16" s="313">
        <v>43156.168136574073</v>
      </c>
      <c r="F16" t="s">
        <v>889</v>
      </c>
      <c r="G16" s="314">
        <v>22017710</v>
      </c>
      <c r="H16">
        <v>333</v>
      </c>
      <c r="I16" t="s">
        <v>1170</v>
      </c>
      <c r="J16" s="313">
        <v>43130.208333333336</v>
      </c>
    </row>
    <row r="17" spans="1:10">
      <c r="A17">
        <v>16</v>
      </c>
      <c r="B17" t="s">
        <v>3057</v>
      </c>
      <c r="C17" t="s">
        <v>993</v>
      </c>
      <c r="D17" s="314">
        <v>8397232</v>
      </c>
      <c r="E17" s="313">
        <v>43309.126805555556</v>
      </c>
      <c r="F17" t="s">
        <v>889</v>
      </c>
      <c r="G17" s="314">
        <v>750909902</v>
      </c>
      <c r="H17">
        <v>215</v>
      </c>
      <c r="I17" t="s">
        <v>1170</v>
      </c>
      <c r="J17" s="313">
        <v>35582.166666666664</v>
      </c>
    </row>
    <row r="18" spans="1:10">
      <c r="A18">
        <v>17</v>
      </c>
      <c r="B18" t="s">
        <v>3058</v>
      </c>
      <c r="C18" t="s">
        <v>993</v>
      </c>
      <c r="D18" s="314">
        <v>8397232</v>
      </c>
      <c r="E18" s="313">
        <v>43310.12667824074</v>
      </c>
      <c r="F18" t="s">
        <v>889</v>
      </c>
      <c r="G18" s="314">
        <v>750909902</v>
      </c>
      <c r="H18">
        <v>215</v>
      </c>
      <c r="I18" t="s">
        <v>1170</v>
      </c>
      <c r="J18" s="313">
        <v>35582.166666666664</v>
      </c>
    </row>
    <row r="19" spans="1:10">
      <c r="A19">
        <v>18</v>
      </c>
      <c r="B19" t="s">
        <v>3059</v>
      </c>
      <c r="C19" t="s">
        <v>993</v>
      </c>
      <c r="D19" s="314">
        <v>119347428</v>
      </c>
      <c r="E19" s="313">
        <v>45289.167210648149</v>
      </c>
      <c r="F19" t="s">
        <v>889</v>
      </c>
      <c r="G19" s="314">
        <v>29649731</v>
      </c>
      <c r="H19">
        <v>215</v>
      </c>
      <c r="I19" t="s">
        <v>1170</v>
      </c>
      <c r="J19" s="313">
        <v>43213.166666666664</v>
      </c>
    </row>
    <row r="20" spans="1:10">
      <c r="A20">
        <v>19</v>
      </c>
      <c r="B20" t="s">
        <v>3060</v>
      </c>
      <c r="C20" t="s">
        <v>680</v>
      </c>
      <c r="D20" s="314">
        <v>119315363</v>
      </c>
      <c r="E20" s="313">
        <v>45289.167210648149</v>
      </c>
      <c r="F20" t="s">
        <v>889</v>
      </c>
      <c r="G20" s="314">
        <v>38256013</v>
      </c>
      <c r="H20">
        <v>126</v>
      </c>
      <c r="I20" t="s">
        <v>1170</v>
      </c>
      <c r="J20" s="313">
        <v>45272.208333333336</v>
      </c>
    </row>
    <row r="21" spans="1:10">
      <c r="A21">
        <v>20</v>
      </c>
      <c r="B21" t="s">
        <v>3061</v>
      </c>
      <c r="C21" t="s">
        <v>993</v>
      </c>
      <c r="D21" s="314">
        <v>103174904</v>
      </c>
      <c r="E21" s="313">
        <v>42614.125567129631</v>
      </c>
      <c r="F21" t="s">
        <v>889</v>
      </c>
      <c r="G21" s="314">
        <v>32697004</v>
      </c>
      <c r="H21">
        <v>541</v>
      </c>
      <c r="I21" t="s">
        <v>1170</v>
      </c>
      <c r="J21" s="313">
        <v>42605.166666666664</v>
      </c>
    </row>
    <row r="22" spans="1:10">
      <c r="A22">
        <v>21</v>
      </c>
      <c r="B22" t="s">
        <v>3062</v>
      </c>
      <c r="C22" t="s">
        <v>680</v>
      </c>
      <c r="D22" s="314">
        <v>119381021</v>
      </c>
      <c r="E22" s="313">
        <v>45289.167210648149</v>
      </c>
      <c r="F22" t="s">
        <v>889</v>
      </c>
      <c r="G22" s="314">
        <v>31759204</v>
      </c>
      <c r="H22">
        <v>132</v>
      </c>
      <c r="I22" t="s">
        <v>1170</v>
      </c>
      <c r="J22" s="313">
        <v>45288.208333333336</v>
      </c>
    </row>
    <row r="23" spans="1:10">
      <c r="A23">
        <v>22</v>
      </c>
      <c r="B23" t="s">
        <v>3063</v>
      </c>
      <c r="C23" t="s">
        <v>680</v>
      </c>
      <c r="D23" s="314">
        <v>119278805</v>
      </c>
      <c r="E23" s="313">
        <v>45285.167129629626</v>
      </c>
      <c r="F23" t="s">
        <v>889</v>
      </c>
      <c r="G23" s="314">
        <v>38722005</v>
      </c>
      <c r="H23">
        <v>477</v>
      </c>
      <c r="I23" t="s">
        <v>1170</v>
      </c>
      <c r="J23" s="313">
        <v>45283.208333333336</v>
      </c>
    </row>
    <row r="24" spans="1:10">
      <c r="A24">
        <v>23</v>
      </c>
      <c r="B24" t="s">
        <v>3064</v>
      </c>
      <c r="C24" t="s">
        <v>993</v>
      </c>
      <c r="D24" s="314">
        <v>118959916</v>
      </c>
      <c r="E24" s="313">
        <v>45279.167083333334</v>
      </c>
      <c r="F24" t="s">
        <v>889</v>
      </c>
      <c r="G24" s="314">
        <v>85721606</v>
      </c>
      <c r="H24">
        <v>1</v>
      </c>
      <c r="I24" t="s">
        <v>1170</v>
      </c>
      <c r="J24" s="313">
        <v>45199.166666666664</v>
      </c>
    </row>
    <row r="25" spans="1:10">
      <c r="A25">
        <v>24</v>
      </c>
      <c r="B25" t="s">
        <v>3065</v>
      </c>
      <c r="C25" t="s">
        <v>680</v>
      </c>
      <c r="D25" s="314">
        <v>118918273</v>
      </c>
      <c r="E25" s="313">
        <v>45295.167349537034</v>
      </c>
      <c r="F25" t="s">
        <v>889</v>
      </c>
      <c r="G25" s="314">
        <v>75882734</v>
      </c>
      <c r="H25">
        <v>135</v>
      </c>
      <c r="I25" t="s">
        <v>1170</v>
      </c>
      <c r="J25" s="313">
        <v>45195.166666666664</v>
      </c>
    </row>
    <row r="26" spans="1:10">
      <c r="A26">
        <v>25</v>
      </c>
      <c r="B26" t="s">
        <v>3066</v>
      </c>
      <c r="C26" t="s">
        <v>680</v>
      </c>
      <c r="D26" s="314">
        <v>119335587</v>
      </c>
      <c r="E26" s="313">
        <v>45278.168240740742</v>
      </c>
      <c r="F26" t="s">
        <v>889</v>
      </c>
      <c r="G26" s="314">
        <v>608621405</v>
      </c>
      <c r="H26">
        <v>436</v>
      </c>
      <c r="I26" t="s">
        <v>1170</v>
      </c>
      <c r="J26" s="313">
        <v>45278.208333333336</v>
      </c>
    </row>
    <row r="27" spans="1:10">
      <c r="A27">
        <v>26</v>
      </c>
      <c r="B27" t="s">
        <v>3067</v>
      </c>
      <c r="C27" t="s">
        <v>680</v>
      </c>
      <c r="D27" s="314">
        <v>120322573</v>
      </c>
      <c r="E27" s="313">
        <v>42909.127002314817</v>
      </c>
      <c r="F27" t="s">
        <v>889</v>
      </c>
      <c r="G27" s="314">
        <v>53139218</v>
      </c>
      <c r="H27">
        <v>476</v>
      </c>
      <c r="I27" t="s">
        <v>1170</v>
      </c>
      <c r="J27" s="313">
        <v>42907.166666666664</v>
      </c>
    </row>
    <row r="28" spans="1:10">
      <c r="A28">
        <v>27</v>
      </c>
      <c r="B28" t="s">
        <v>3068</v>
      </c>
      <c r="C28" t="s">
        <v>680</v>
      </c>
      <c r="D28" s="314">
        <v>112984144</v>
      </c>
      <c r="E28" s="313">
        <v>44116.109780092593</v>
      </c>
      <c r="F28" t="s">
        <v>889</v>
      </c>
      <c r="G28" s="314">
        <v>170930303</v>
      </c>
      <c r="H28">
        <v>436</v>
      </c>
      <c r="I28" t="s">
        <v>1170</v>
      </c>
      <c r="J28" s="313">
        <v>44110.166666666664</v>
      </c>
    </row>
    <row r="29" spans="1:10">
      <c r="A29">
        <v>28</v>
      </c>
      <c r="B29" t="s">
        <v>3069</v>
      </c>
      <c r="C29" t="s">
        <v>680</v>
      </c>
      <c r="D29" s="314">
        <v>113128564</v>
      </c>
      <c r="E29" s="313">
        <v>44151.166863425926</v>
      </c>
      <c r="F29" t="s">
        <v>889</v>
      </c>
      <c r="G29" s="314">
        <v>139339202</v>
      </c>
      <c r="H29">
        <v>476</v>
      </c>
      <c r="I29" t="s">
        <v>1170</v>
      </c>
      <c r="J29" s="313">
        <v>44149.208333333336</v>
      </c>
    </row>
    <row r="30" spans="1:10">
      <c r="A30">
        <v>29</v>
      </c>
      <c r="B30" t="s">
        <v>3070</v>
      </c>
      <c r="C30" t="s">
        <v>680</v>
      </c>
      <c r="D30" s="314">
        <v>112935946</v>
      </c>
      <c r="E30" s="313">
        <v>44106.125138888892</v>
      </c>
      <c r="F30" t="s">
        <v>889</v>
      </c>
      <c r="G30" s="314">
        <v>97933309</v>
      </c>
      <c r="H30">
        <v>436</v>
      </c>
      <c r="I30" t="s">
        <v>1170</v>
      </c>
      <c r="J30" s="313">
        <v>44103.166666666664</v>
      </c>
    </row>
    <row r="31" spans="1:10">
      <c r="A31">
        <v>30</v>
      </c>
      <c r="B31" t="s">
        <v>3071</v>
      </c>
      <c r="C31" t="s">
        <v>680</v>
      </c>
      <c r="D31" s="314">
        <v>116368571</v>
      </c>
      <c r="E31" s="313">
        <v>44188.16684027778</v>
      </c>
      <c r="F31" t="s">
        <v>889</v>
      </c>
      <c r="G31" s="314">
        <v>300117607</v>
      </c>
      <c r="H31">
        <v>238</v>
      </c>
      <c r="I31" t="s">
        <v>1170</v>
      </c>
      <c r="J31" s="313">
        <v>44189.208333333336</v>
      </c>
    </row>
    <row r="32" spans="1:10">
      <c r="A32">
        <v>31</v>
      </c>
      <c r="B32" t="s">
        <v>3072</v>
      </c>
      <c r="C32" t="s">
        <v>680</v>
      </c>
      <c r="D32" s="314">
        <v>113548929</v>
      </c>
      <c r="E32" s="313">
        <v>44214.166851851849</v>
      </c>
      <c r="F32" t="s">
        <v>889</v>
      </c>
      <c r="G32" s="314">
        <v>21743725</v>
      </c>
      <c r="H32">
        <v>476</v>
      </c>
      <c r="I32" t="s">
        <v>1170</v>
      </c>
      <c r="J32" s="313">
        <v>44213.208333333336</v>
      </c>
    </row>
    <row r="33" spans="1:10">
      <c r="A33">
        <v>32</v>
      </c>
      <c r="B33" t="s">
        <v>3073</v>
      </c>
      <c r="C33" t="s">
        <v>680</v>
      </c>
      <c r="D33" s="314">
        <v>113495930</v>
      </c>
      <c r="E33" s="313">
        <v>44203.166875000003</v>
      </c>
      <c r="F33" t="s">
        <v>889</v>
      </c>
      <c r="G33" s="314">
        <v>22914213</v>
      </c>
      <c r="H33">
        <v>132</v>
      </c>
      <c r="I33" t="s">
        <v>1170</v>
      </c>
      <c r="J33" s="313">
        <v>44200.208333333336</v>
      </c>
    </row>
    <row r="34" spans="1:10">
      <c r="A34">
        <v>33</v>
      </c>
      <c r="B34" t="s">
        <v>3074</v>
      </c>
      <c r="C34" t="s">
        <v>680</v>
      </c>
      <c r="D34" s="314">
        <v>112815979</v>
      </c>
      <c r="E34" s="313">
        <v>44109.125150462962</v>
      </c>
      <c r="F34" t="s">
        <v>889</v>
      </c>
      <c r="G34" s="314">
        <v>64611301</v>
      </c>
      <c r="H34">
        <v>186</v>
      </c>
      <c r="I34" t="s">
        <v>1170</v>
      </c>
      <c r="J34" s="313">
        <v>43834.208333333336</v>
      </c>
    </row>
    <row r="35" spans="1:10">
      <c r="A35">
        <v>34</v>
      </c>
      <c r="B35" t="s">
        <v>3075</v>
      </c>
      <c r="C35" t="s">
        <v>680</v>
      </c>
      <c r="D35" s="314">
        <v>113509290</v>
      </c>
      <c r="E35" s="313">
        <v>44203.166875000003</v>
      </c>
      <c r="F35" t="s">
        <v>889</v>
      </c>
      <c r="G35" s="314">
        <v>518918314</v>
      </c>
      <c r="H35">
        <v>436</v>
      </c>
      <c r="I35" t="s">
        <v>1170</v>
      </c>
      <c r="J35" s="313">
        <v>44207.208333333336</v>
      </c>
    </row>
    <row r="36" spans="1:10">
      <c r="A36">
        <v>35</v>
      </c>
      <c r="B36" t="s">
        <v>3076</v>
      </c>
      <c r="C36" t="s">
        <v>993</v>
      </c>
      <c r="D36" s="314">
        <v>13859223</v>
      </c>
      <c r="E36" s="313">
        <v>43104.168344907404</v>
      </c>
      <c r="F36" t="s">
        <v>889</v>
      </c>
      <c r="G36" s="314">
        <v>101587002</v>
      </c>
      <c r="H36">
        <v>436</v>
      </c>
      <c r="I36" t="s">
        <v>1170</v>
      </c>
      <c r="J36" s="313">
        <v>37111.166666666664</v>
      </c>
    </row>
    <row r="37" spans="1:10">
      <c r="A37">
        <v>36</v>
      </c>
      <c r="B37" t="s">
        <v>3077</v>
      </c>
      <c r="C37" t="s">
        <v>993</v>
      </c>
      <c r="D37" s="314">
        <v>13428543</v>
      </c>
      <c r="E37" s="313">
        <v>43104.168344907404</v>
      </c>
      <c r="F37" t="s">
        <v>889</v>
      </c>
      <c r="G37" s="314">
        <v>76165301</v>
      </c>
      <c r="H37">
        <v>436</v>
      </c>
      <c r="I37" t="s">
        <v>1170</v>
      </c>
      <c r="J37" s="313">
        <v>35831.208333333336</v>
      </c>
    </row>
    <row r="38" spans="1:10">
      <c r="A38">
        <v>37</v>
      </c>
      <c r="B38" t="s">
        <v>3078</v>
      </c>
      <c r="C38" t="s">
        <v>680</v>
      </c>
      <c r="D38" s="314">
        <v>120034105</v>
      </c>
      <c r="E38" s="313">
        <v>45421.125717592593</v>
      </c>
      <c r="F38" t="s">
        <v>889</v>
      </c>
      <c r="G38" s="314">
        <v>78630604</v>
      </c>
      <c r="H38">
        <v>131</v>
      </c>
      <c r="I38" t="s">
        <v>1170</v>
      </c>
      <c r="J38" s="313">
        <v>45419.166666666664</v>
      </c>
    </row>
    <row r="39" spans="1:10">
      <c r="A39">
        <v>38</v>
      </c>
      <c r="B39" t="s">
        <v>3079</v>
      </c>
      <c r="C39" t="s">
        <v>680</v>
      </c>
      <c r="D39" s="314">
        <v>120513344</v>
      </c>
      <c r="E39" s="313">
        <v>45507.125532407408</v>
      </c>
      <c r="F39" t="s">
        <v>889</v>
      </c>
      <c r="G39" s="314">
        <v>4267115</v>
      </c>
      <c r="H39">
        <v>214</v>
      </c>
      <c r="I39" t="s">
        <v>1170</v>
      </c>
      <c r="J39" s="313">
        <v>45506.166666666664</v>
      </c>
    </row>
    <row r="40" spans="1:10">
      <c r="A40">
        <v>39</v>
      </c>
      <c r="B40" t="s">
        <v>3080</v>
      </c>
      <c r="C40" t="s">
        <v>680</v>
      </c>
      <c r="D40" s="314">
        <v>120545927</v>
      </c>
      <c r="E40" s="313">
        <v>45512.125798611109</v>
      </c>
      <c r="F40" t="s">
        <v>889</v>
      </c>
      <c r="G40" s="314">
        <v>55813102</v>
      </c>
      <c r="H40">
        <v>477</v>
      </c>
      <c r="I40" t="s">
        <v>1170</v>
      </c>
      <c r="J40" s="313">
        <v>45532.166666666664</v>
      </c>
    </row>
    <row r="41" spans="1:10">
      <c r="A41">
        <v>40</v>
      </c>
      <c r="B41" t="s">
        <v>3081</v>
      </c>
      <c r="C41" t="s">
        <v>680</v>
      </c>
      <c r="D41" s="314">
        <v>114048623</v>
      </c>
      <c r="E41" s="313">
        <v>44307.129791666666</v>
      </c>
      <c r="F41" t="s">
        <v>889</v>
      </c>
      <c r="G41" s="314">
        <v>62143906</v>
      </c>
      <c r="H41">
        <v>186</v>
      </c>
      <c r="I41" t="s">
        <v>1170</v>
      </c>
      <c r="J41" s="313">
        <v>44294.166666666664</v>
      </c>
    </row>
    <row r="42" spans="1:10">
      <c r="A42">
        <v>41</v>
      </c>
      <c r="B42" t="s">
        <v>3082</v>
      </c>
      <c r="C42" t="s">
        <v>680</v>
      </c>
      <c r="D42" s="314">
        <v>113204878</v>
      </c>
      <c r="E42" s="313">
        <v>44148.166863425926</v>
      </c>
      <c r="F42" t="s">
        <v>889</v>
      </c>
      <c r="G42" s="314">
        <v>13651302</v>
      </c>
      <c r="H42">
        <v>135</v>
      </c>
      <c r="I42" t="s">
        <v>1170</v>
      </c>
      <c r="J42" s="313">
        <v>44147.208333333336</v>
      </c>
    </row>
    <row r="43" spans="1:10">
      <c r="A43">
        <v>42</v>
      </c>
      <c r="B43" t="s">
        <v>3083</v>
      </c>
      <c r="C43" t="s">
        <v>680</v>
      </c>
      <c r="D43" s="314">
        <v>113992858</v>
      </c>
      <c r="E43" s="313">
        <v>44286.125231481485</v>
      </c>
      <c r="F43" t="s">
        <v>889</v>
      </c>
      <c r="G43" s="314">
        <v>551147211</v>
      </c>
      <c r="H43">
        <v>436</v>
      </c>
      <c r="I43" t="s">
        <v>1170</v>
      </c>
      <c r="J43" s="313">
        <v>44285.166666666664</v>
      </c>
    </row>
    <row r="44" spans="1:10">
      <c r="A44">
        <v>43</v>
      </c>
      <c r="B44" t="s">
        <v>3084</v>
      </c>
      <c r="C44" t="s">
        <v>680</v>
      </c>
      <c r="D44" s="314">
        <v>113974092</v>
      </c>
      <c r="E44" s="313">
        <v>44285.125208333331</v>
      </c>
      <c r="F44" t="s">
        <v>889</v>
      </c>
      <c r="G44" s="314">
        <v>15749013</v>
      </c>
      <c r="H44">
        <v>541</v>
      </c>
      <c r="I44" t="s">
        <v>1170</v>
      </c>
      <c r="J44" s="313">
        <v>41551.166666666664</v>
      </c>
    </row>
    <row r="45" spans="1:10">
      <c r="A45">
        <v>44</v>
      </c>
      <c r="B45" t="s">
        <v>3085</v>
      </c>
      <c r="C45" t="s">
        <v>680</v>
      </c>
      <c r="D45" s="314">
        <v>113274353</v>
      </c>
      <c r="E45" s="313">
        <v>44163.166851851849</v>
      </c>
      <c r="F45" t="s">
        <v>889</v>
      </c>
      <c r="G45" s="314">
        <v>45329907</v>
      </c>
      <c r="H45">
        <v>436</v>
      </c>
      <c r="I45" t="s">
        <v>1170</v>
      </c>
      <c r="J45" s="313">
        <v>42012.208333333336</v>
      </c>
    </row>
    <row r="46" spans="1:10">
      <c r="A46">
        <v>45</v>
      </c>
      <c r="B46" t="s">
        <v>3086</v>
      </c>
      <c r="C46" t="s">
        <v>680</v>
      </c>
      <c r="D46" s="314">
        <v>114587953</v>
      </c>
      <c r="E46" s="313">
        <v>44111.125138888892</v>
      </c>
      <c r="F46" t="s">
        <v>889</v>
      </c>
      <c r="G46" s="314">
        <v>260703601</v>
      </c>
      <c r="H46">
        <v>436</v>
      </c>
      <c r="I46" t="s">
        <v>1170</v>
      </c>
      <c r="J46" s="313">
        <v>44110.166666666664</v>
      </c>
    </row>
    <row r="47" spans="1:10">
      <c r="A47">
        <v>46</v>
      </c>
      <c r="B47" t="s">
        <v>3087</v>
      </c>
      <c r="C47" t="s">
        <v>680</v>
      </c>
      <c r="D47" s="314">
        <v>119395050</v>
      </c>
      <c r="E47" s="313">
        <v>43995.125173611108</v>
      </c>
      <c r="F47" t="s">
        <v>889</v>
      </c>
      <c r="G47" s="314">
        <v>513105226</v>
      </c>
      <c r="H47">
        <v>436</v>
      </c>
      <c r="I47" t="s">
        <v>1170</v>
      </c>
      <c r="J47" s="313">
        <v>44006.166666666664</v>
      </c>
    </row>
    <row r="48" spans="1:10">
      <c r="A48">
        <v>47</v>
      </c>
      <c r="B48" t="s">
        <v>3088</v>
      </c>
      <c r="C48" t="s">
        <v>993</v>
      </c>
      <c r="D48" s="314">
        <v>113567843</v>
      </c>
      <c r="E48" s="313">
        <v>44005.125208333331</v>
      </c>
      <c r="F48" t="s">
        <v>889</v>
      </c>
      <c r="G48" s="314">
        <v>44754003</v>
      </c>
      <c r="H48">
        <v>216</v>
      </c>
      <c r="I48" t="s">
        <v>1170</v>
      </c>
      <c r="J48" s="313">
        <v>44004.166666666664</v>
      </c>
    </row>
    <row r="49" spans="1:10">
      <c r="A49">
        <v>48</v>
      </c>
      <c r="B49" t="s">
        <v>3089</v>
      </c>
      <c r="C49" t="s">
        <v>680</v>
      </c>
      <c r="D49" s="314">
        <v>112062263</v>
      </c>
      <c r="E49" s="313">
        <v>43986.125162037039</v>
      </c>
      <c r="F49" t="s">
        <v>889</v>
      </c>
      <c r="G49" s="314">
        <v>8521623</v>
      </c>
      <c r="H49">
        <v>333</v>
      </c>
      <c r="I49" t="s">
        <v>1170</v>
      </c>
      <c r="J49" s="313">
        <v>43983.166666666664</v>
      </c>
    </row>
    <row r="50" spans="1:10">
      <c r="A50">
        <v>49</v>
      </c>
      <c r="B50" t="s">
        <v>3090</v>
      </c>
      <c r="C50" t="s">
        <v>680</v>
      </c>
      <c r="D50" s="314">
        <v>112020103</v>
      </c>
      <c r="E50" s="313">
        <v>43978.125196759262</v>
      </c>
      <c r="F50" t="s">
        <v>889</v>
      </c>
      <c r="G50" s="314">
        <v>97275307</v>
      </c>
      <c r="H50">
        <v>541</v>
      </c>
      <c r="I50" t="s">
        <v>1170</v>
      </c>
      <c r="J50" s="313">
        <v>43977.166666666664</v>
      </c>
    </row>
    <row r="51" spans="1:10">
      <c r="A51">
        <v>50</v>
      </c>
      <c r="B51" t="s">
        <v>3091</v>
      </c>
      <c r="C51" t="s">
        <v>993</v>
      </c>
      <c r="D51" s="314">
        <v>56166145</v>
      </c>
      <c r="E51" s="313">
        <v>43211.126238425924</v>
      </c>
      <c r="F51" t="s">
        <v>889</v>
      </c>
      <c r="G51" s="314">
        <v>42611303</v>
      </c>
      <c r="H51">
        <v>182</v>
      </c>
      <c r="I51" t="s">
        <v>1170</v>
      </c>
      <c r="J51" s="313">
        <v>36125.208333333336</v>
      </c>
    </row>
    <row r="52" spans="1:10">
      <c r="A52">
        <v>51</v>
      </c>
      <c r="B52" s="303" t="s">
        <v>3092</v>
      </c>
      <c r="C52" t="s">
        <v>680</v>
      </c>
      <c r="D52" s="314">
        <v>111348408</v>
      </c>
      <c r="E52" s="313">
        <v>43211.126238425924</v>
      </c>
      <c r="F52" t="s">
        <v>889</v>
      </c>
      <c r="G52" s="314">
        <v>30780005</v>
      </c>
      <c r="H52">
        <v>333</v>
      </c>
      <c r="I52" t="s">
        <v>1170</v>
      </c>
      <c r="J52" s="313">
        <v>43186.166666666664</v>
      </c>
    </row>
    <row r="53" spans="1:10">
      <c r="A53">
        <v>52</v>
      </c>
      <c r="B53" t="s">
        <v>3093</v>
      </c>
      <c r="C53" t="s">
        <v>680</v>
      </c>
      <c r="D53" s="314">
        <v>113126653</v>
      </c>
      <c r="E53" s="313">
        <v>43211.126238425924</v>
      </c>
      <c r="F53" t="s">
        <v>889</v>
      </c>
      <c r="G53" s="314">
        <v>73106310</v>
      </c>
      <c r="H53">
        <v>132</v>
      </c>
      <c r="I53" t="s">
        <v>1170</v>
      </c>
      <c r="J53" s="313">
        <v>43175.166666666664</v>
      </c>
    </row>
    <row r="54" spans="1:10">
      <c r="A54">
        <v>53</v>
      </c>
      <c r="B54" t="s">
        <v>3094</v>
      </c>
      <c r="C54" t="s">
        <v>680</v>
      </c>
      <c r="D54" s="314">
        <v>117494302</v>
      </c>
      <c r="E54" s="313">
        <v>43211.126238425924</v>
      </c>
      <c r="F54" t="s">
        <v>889</v>
      </c>
      <c r="G54" s="314">
        <v>75059410</v>
      </c>
      <c r="H54">
        <v>238</v>
      </c>
      <c r="I54" t="s">
        <v>1170</v>
      </c>
      <c r="J54" s="313">
        <v>43197.166666666664</v>
      </c>
    </row>
    <row r="55" spans="1:10">
      <c r="A55">
        <v>54</v>
      </c>
      <c r="B55" t="s">
        <v>3095</v>
      </c>
      <c r="C55" t="s">
        <v>680</v>
      </c>
      <c r="D55" s="314">
        <v>106935919</v>
      </c>
      <c r="E55" s="313">
        <v>43211.126238425924</v>
      </c>
      <c r="F55" t="s">
        <v>889</v>
      </c>
      <c r="G55" s="314">
        <v>52694311</v>
      </c>
      <c r="H55">
        <v>216</v>
      </c>
      <c r="I55" t="s">
        <v>1170</v>
      </c>
      <c r="J55" s="313">
        <v>43186.166666666664</v>
      </c>
    </row>
    <row r="56" spans="1:10">
      <c r="A56">
        <v>55</v>
      </c>
      <c r="B56" t="s">
        <v>3096</v>
      </c>
      <c r="C56" t="s">
        <v>993</v>
      </c>
      <c r="D56" s="314">
        <v>8331688</v>
      </c>
      <c r="E56" s="313">
        <v>43211.126238425924</v>
      </c>
      <c r="F56" t="s">
        <v>889</v>
      </c>
      <c r="G56" s="314">
        <v>84632101</v>
      </c>
      <c r="H56">
        <v>215</v>
      </c>
      <c r="I56" t="s">
        <v>1170</v>
      </c>
      <c r="J56" s="313">
        <v>36250.208333333336</v>
      </c>
    </row>
    <row r="57" spans="1:10">
      <c r="A57">
        <v>56</v>
      </c>
      <c r="B57" t="s">
        <v>3097</v>
      </c>
      <c r="C57" t="s">
        <v>993</v>
      </c>
      <c r="D57" s="314">
        <v>56166145</v>
      </c>
      <c r="E57" s="313">
        <v>43211.126238425924</v>
      </c>
      <c r="F57" t="s">
        <v>889</v>
      </c>
      <c r="G57" s="314">
        <v>42611303</v>
      </c>
      <c r="H57">
        <v>182</v>
      </c>
      <c r="I57" t="s">
        <v>1170</v>
      </c>
      <c r="J57" s="313">
        <v>36125.208333333336</v>
      </c>
    </row>
    <row r="58" spans="1:10">
      <c r="A58">
        <v>57</v>
      </c>
      <c r="B58" t="s">
        <v>3098</v>
      </c>
      <c r="C58" t="s">
        <v>680</v>
      </c>
      <c r="D58" s="314">
        <v>106460334</v>
      </c>
      <c r="E58" s="313">
        <v>43211.126238425924</v>
      </c>
      <c r="F58" t="s">
        <v>889</v>
      </c>
      <c r="G58" s="314">
        <v>66575205</v>
      </c>
      <c r="H58">
        <v>238</v>
      </c>
      <c r="I58" t="s">
        <v>1170</v>
      </c>
      <c r="J58" s="313">
        <v>43112.208333333336</v>
      </c>
    </row>
    <row r="59" spans="1:10">
      <c r="A59">
        <v>58</v>
      </c>
      <c r="B59" t="s">
        <v>3099</v>
      </c>
      <c r="C59" t="s">
        <v>680</v>
      </c>
      <c r="D59" s="314">
        <v>106976301</v>
      </c>
      <c r="E59" s="313">
        <v>43211.126238425924</v>
      </c>
      <c r="F59" t="s">
        <v>889</v>
      </c>
      <c r="G59" s="314">
        <v>67747204</v>
      </c>
      <c r="H59">
        <v>239</v>
      </c>
      <c r="I59" t="s">
        <v>1170</v>
      </c>
      <c r="J59" s="313">
        <v>43194.166666666664</v>
      </c>
    </row>
    <row r="60" spans="1:10">
      <c r="A60">
        <v>59</v>
      </c>
      <c r="B60" t="s">
        <v>3100</v>
      </c>
      <c r="C60" t="s">
        <v>680</v>
      </c>
      <c r="D60" s="314">
        <v>113234976</v>
      </c>
      <c r="E60" s="313">
        <v>43767.125150462962</v>
      </c>
      <c r="F60" t="s">
        <v>889</v>
      </c>
      <c r="G60" s="314">
        <v>130875603</v>
      </c>
      <c r="H60">
        <v>215</v>
      </c>
      <c r="I60" t="s">
        <v>1170</v>
      </c>
      <c r="J60" s="313">
        <v>43726.166666666664</v>
      </c>
    </row>
    <row r="61" spans="1:10">
      <c r="A61">
        <v>60</v>
      </c>
      <c r="B61" t="s">
        <v>3101</v>
      </c>
      <c r="C61" t="s">
        <v>680</v>
      </c>
      <c r="D61" s="314">
        <v>110484312</v>
      </c>
      <c r="E61" s="313">
        <v>43774.166875000003</v>
      </c>
      <c r="F61" t="s">
        <v>889</v>
      </c>
      <c r="G61" s="314">
        <v>136041502</v>
      </c>
      <c r="H61">
        <v>476</v>
      </c>
      <c r="I61" t="s">
        <v>1170</v>
      </c>
      <c r="J61" s="313">
        <v>43756.166666666664</v>
      </c>
    </row>
    <row r="62" spans="1:10">
      <c r="A62">
        <v>61</v>
      </c>
      <c r="B62" t="s">
        <v>3102</v>
      </c>
      <c r="C62" t="s">
        <v>680</v>
      </c>
      <c r="D62" s="314">
        <v>110584673</v>
      </c>
      <c r="E62" s="313">
        <v>43785.166875000003</v>
      </c>
      <c r="F62" t="s">
        <v>889</v>
      </c>
      <c r="G62" s="314">
        <v>58778807</v>
      </c>
      <c r="H62">
        <v>580</v>
      </c>
      <c r="I62" t="s">
        <v>1170</v>
      </c>
      <c r="J62" s="313">
        <v>43768.166666666664</v>
      </c>
    </row>
    <row r="63" spans="1:10">
      <c r="A63">
        <v>62</v>
      </c>
      <c r="B63" t="s">
        <v>3103</v>
      </c>
      <c r="C63" t="s">
        <v>680</v>
      </c>
      <c r="D63" s="314">
        <v>113936416</v>
      </c>
      <c r="E63" s="313">
        <v>44278.125219907408</v>
      </c>
      <c r="F63" t="s">
        <v>889</v>
      </c>
      <c r="G63" s="314">
        <v>59761716</v>
      </c>
      <c r="H63">
        <v>476</v>
      </c>
      <c r="I63" t="s">
        <v>1170</v>
      </c>
      <c r="J63" s="313">
        <v>44277.166666666664</v>
      </c>
    </row>
    <row r="64" spans="1:10">
      <c r="A64">
        <v>63</v>
      </c>
      <c r="B64" t="s">
        <v>3104</v>
      </c>
      <c r="C64" t="s">
        <v>680</v>
      </c>
      <c r="D64" s="314">
        <v>120291771</v>
      </c>
      <c r="E64" s="313">
        <v>44227.166909722226</v>
      </c>
      <c r="F64" t="s">
        <v>889</v>
      </c>
      <c r="G64" s="314">
        <v>16490913</v>
      </c>
      <c r="H64">
        <v>215</v>
      </c>
      <c r="I64" t="s">
        <v>1170</v>
      </c>
      <c r="J64" s="313">
        <v>45375.166666666664</v>
      </c>
    </row>
    <row r="65" spans="1:10">
      <c r="A65">
        <v>64</v>
      </c>
      <c r="B65" t="s">
        <v>3105</v>
      </c>
      <c r="C65" t="s">
        <v>680</v>
      </c>
      <c r="D65" s="314">
        <v>113411668</v>
      </c>
      <c r="E65" s="313">
        <v>44183.166875000003</v>
      </c>
      <c r="F65" t="s">
        <v>889</v>
      </c>
      <c r="G65" s="314">
        <v>31900505</v>
      </c>
      <c r="H65">
        <v>333</v>
      </c>
      <c r="I65" t="s">
        <v>1170</v>
      </c>
      <c r="J65" s="313">
        <v>44182.208333333336</v>
      </c>
    </row>
    <row r="66" spans="1:10">
      <c r="A66">
        <v>65</v>
      </c>
      <c r="B66" t="s">
        <v>3106</v>
      </c>
      <c r="C66" t="s">
        <v>680</v>
      </c>
      <c r="D66" s="314">
        <v>113239167</v>
      </c>
      <c r="E66" s="313">
        <v>44154.232800925929</v>
      </c>
      <c r="F66" t="s">
        <v>889</v>
      </c>
      <c r="G66" s="314">
        <v>799423</v>
      </c>
      <c r="H66">
        <v>214</v>
      </c>
      <c r="I66" t="s">
        <v>1170</v>
      </c>
      <c r="J66" s="313">
        <v>44153.208333333336</v>
      </c>
    </row>
    <row r="67" spans="1:10">
      <c r="A67">
        <v>66</v>
      </c>
      <c r="B67" t="s">
        <v>3107</v>
      </c>
      <c r="C67" t="s">
        <v>680</v>
      </c>
      <c r="D67" s="314">
        <v>113229787</v>
      </c>
      <c r="E67" s="313">
        <v>44152.16684027778</v>
      </c>
      <c r="F67" t="s">
        <v>889</v>
      </c>
      <c r="G67" s="314">
        <v>80513428</v>
      </c>
      <c r="H67">
        <v>135</v>
      </c>
      <c r="I67" t="s">
        <v>1170</v>
      </c>
      <c r="J67" s="313">
        <v>44151.208333333336</v>
      </c>
    </row>
    <row r="68" spans="1:10">
      <c r="A68">
        <v>67</v>
      </c>
      <c r="B68" t="s">
        <v>3108</v>
      </c>
      <c r="C68" t="s">
        <v>993</v>
      </c>
      <c r="D68" s="314">
        <v>109431404</v>
      </c>
      <c r="E68" s="313">
        <v>41942.125393518516</v>
      </c>
      <c r="F68" t="s">
        <v>889</v>
      </c>
      <c r="G68" s="314">
        <v>33752123</v>
      </c>
      <c r="H68">
        <v>215</v>
      </c>
      <c r="I68" t="s">
        <v>1170</v>
      </c>
      <c r="J68" s="313">
        <v>35552.166666666664</v>
      </c>
    </row>
    <row r="69" spans="1:10">
      <c r="A69">
        <v>68</v>
      </c>
      <c r="B69" t="s">
        <v>3109</v>
      </c>
      <c r="C69" t="s">
        <v>680</v>
      </c>
      <c r="D69" s="314">
        <v>77792532</v>
      </c>
      <c r="E69" s="313">
        <v>41942.125393518516</v>
      </c>
      <c r="F69" t="s">
        <v>889</v>
      </c>
      <c r="G69" s="314">
        <v>12280603</v>
      </c>
      <c r="H69">
        <v>541</v>
      </c>
      <c r="I69" t="s">
        <v>1170</v>
      </c>
      <c r="J69" s="313">
        <v>37347.208333333336</v>
      </c>
    </row>
    <row r="70" spans="1:10">
      <c r="A70">
        <v>69</v>
      </c>
      <c r="B70" t="s">
        <v>3110</v>
      </c>
      <c r="C70" t="s">
        <v>993</v>
      </c>
      <c r="D70" s="314">
        <v>101512497</v>
      </c>
      <c r="E70" s="313">
        <v>42340.167094907411</v>
      </c>
      <c r="F70" t="s">
        <v>889</v>
      </c>
      <c r="G70" s="314">
        <v>251175203</v>
      </c>
      <c r="H70">
        <v>182</v>
      </c>
      <c r="I70" t="s">
        <v>1170</v>
      </c>
      <c r="J70" s="313">
        <v>42347.208333333336</v>
      </c>
    </row>
    <row r="71" spans="1:10">
      <c r="A71">
        <v>70</v>
      </c>
      <c r="B71" t="s">
        <v>3111</v>
      </c>
      <c r="C71" t="s">
        <v>680</v>
      </c>
      <c r="D71" s="314">
        <v>112233076</v>
      </c>
      <c r="E71" s="313">
        <v>44011.125173611108</v>
      </c>
      <c r="F71" t="s">
        <v>889</v>
      </c>
      <c r="G71" s="314">
        <v>12261103</v>
      </c>
      <c r="H71">
        <v>333</v>
      </c>
      <c r="I71" t="s">
        <v>1170</v>
      </c>
      <c r="J71" s="313">
        <v>44008.166666666664</v>
      </c>
    </row>
    <row r="72" spans="1:10">
      <c r="A72">
        <v>71</v>
      </c>
      <c r="B72" t="s">
        <v>3112</v>
      </c>
      <c r="C72" t="s">
        <v>680</v>
      </c>
      <c r="D72" s="314">
        <v>113137460</v>
      </c>
      <c r="E72" s="313">
        <v>42341.167222222219</v>
      </c>
      <c r="F72" t="s">
        <v>889</v>
      </c>
      <c r="G72" s="314">
        <v>609303211</v>
      </c>
      <c r="H72">
        <v>436</v>
      </c>
      <c r="I72" t="s">
        <v>1170</v>
      </c>
      <c r="J72" s="313">
        <v>44137.208333333336</v>
      </c>
    </row>
    <row r="73" spans="1:10">
      <c r="A73">
        <v>72</v>
      </c>
      <c r="B73" t="s">
        <v>3113</v>
      </c>
      <c r="C73" t="s">
        <v>680</v>
      </c>
      <c r="D73" s="314">
        <v>117070736</v>
      </c>
      <c r="E73" s="313">
        <v>44901.166944444441</v>
      </c>
      <c r="F73" t="s">
        <v>889</v>
      </c>
      <c r="G73" s="314">
        <v>12928425</v>
      </c>
      <c r="H73">
        <v>541</v>
      </c>
      <c r="I73" t="s">
        <v>1170</v>
      </c>
      <c r="J73" s="313">
        <v>44841.166666666664</v>
      </c>
    </row>
    <row r="74" spans="1:10">
      <c r="A74">
        <v>73</v>
      </c>
      <c r="B74" t="s">
        <v>3114</v>
      </c>
      <c r="C74" t="s">
        <v>680</v>
      </c>
      <c r="D74" s="314">
        <v>113902655</v>
      </c>
      <c r="E74" s="313">
        <v>43105.167511574073</v>
      </c>
      <c r="F74" t="s">
        <v>889</v>
      </c>
      <c r="G74" s="314">
        <v>71084218</v>
      </c>
      <c r="H74">
        <v>135</v>
      </c>
      <c r="I74" t="s">
        <v>1170</v>
      </c>
      <c r="J74" s="313">
        <v>43090.208333333336</v>
      </c>
    </row>
    <row r="75" spans="1:10">
      <c r="A75">
        <v>74</v>
      </c>
      <c r="B75" t="s">
        <v>3115</v>
      </c>
      <c r="C75" t="s">
        <v>680</v>
      </c>
      <c r="D75" s="314">
        <v>104269906</v>
      </c>
      <c r="E75" s="313">
        <v>42798.168738425928</v>
      </c>
      <c r="F75" t="s">
        <v>889</v>
      </c>
      <c r="G75" s="314">
        <v>184658201</v>
      </c>
      <c r="H75">
        <v>436</v>
      </c>
      <c r="I75" t="s">
        <v>1170</v>
      </c>
      <c r="J75" s="313">
        <v>42772.208333333336</v>
      </c>
    </row>
    <row r="76" spans="1:10">
      <c r="A76">
        <v>75</v>
      </c>
      <c r="B76" t="s">
        <v>3116</v>
      </c>
      <c r="C76" t="s">
        <v>993</v>
      </c>
      <c r="D76" s="314">
        <v>100548190</v>
      </c>
      <c r="E76" s="313">
        <v>43482.166898148149</v>
      </c>
      <c r="F76" t="s">
        <v>889</v>
      </c>
      <c r="G76" s="314">
        <v>215183703</v>
      </c>
      <c r="H76">
        <v>436</v>
      </c>
      <c r="I76" t="s">
        <v>1170</v>
      </c>
      <c r="J76" s="313">
        <v>42194.166666666664</v>
      </c>
    </row>
    <row r="77" spans="1:10">
      <c r="A77">
        <v>76</v>
      </c>
      <c r="B77" t="s">
        <v>3117</v>
      </c>
      <c r="C77" t="s">
        <v>680</v>
      </c>
      <c r="D77" s="314">
        <v>108405600</v>
      </c>
      <c r="E77" s="313">
        <v>43482.166898148149</v>
      </c>
      <c r="F77" t="s">
        <v>889</v>
      </c>
      <c r="G77" s="314">
        <v>32406203</v>
      </c>
      <c r="H77">
        <v>131</v>
      </c>
      <c r="I77" t="s">
        <v>1170</v>
      </c>
      <c r="J77" s="313">
        <v>43414.208333333336</v>
      </c>
    </row>
    <row r="78" spans="1:10">
      <c r="A78">
        <v>77</v>
      </c>
      <c r="B78" t="s">
        <v>3118</v>
      </c>
      <c r="C78" t="s">
        <v>680</v>
      </c>
      <c r="D78" s="314">
        <v>110637736</v>
      </c>
      <c r="E78" s="313">
        <v>43796.166817129626</v>
      </c>
      <c r="F78" t="s">
        <v>889</v>
      </c>
      <c r="G78" s="314">
        <v>90458002</v>
      </c>
      <c r="H78">
        <v>580</v>
      </c>
      <c r="I78" t="s">
        <v>1170</v>
      </c>
      <c r="J78" s="313">
        <v>43776.208333333336</v>
      </c>
    </row>
    <row r="79" spans="1:10">
      <c r="A79">
        <v>78</v>
      </c>
      <c r="B79" t="s">
        <v>3119</v>
      </c>
      <c r="C79" t="s">
        <v>680</v>
      </c>
      <c r="D79" s="314">
        <v>116150028</v>
      </c>
      <c r="E79" s="313">
        <v>43792.166851851849</v>
      </c>
      <c r="F79" t="s">
        <v>889</v>
      </c>
      <c r="G79" s="314">
        <v>52837208</v>
      </c>
      <c r="H79">
        <v>436</v>
      </c>
      <c r="I79" t="s">
        <v>1170</v>
      </c>
      <c r="J79" s="313">
        <v>43013.166666666664</v>
      </c>
    </row>
    <row r="80" spans="1:10">
      <c r="A80">
        <v>79</v>
      </c>
      <c r="B80" t="s">
        <v>3120</v>
      </c>
      <c r="C80" t="s">
        <v>680</v>
      </c>
      <c r="D80" s="314">
        <v>104643961</v>
      </c>
      <c r="E80" s="313">
        <v>43796.166817129626</v>
      </c>
      <c r="F80" t="s">
        <v>889</v>
      </c>
      <c r="G80" s="314">
        <v>80177003</v>
      </c>
      <c r="H80">
        <v>436</v>
      </c>
      <c r="I80" t="s">
        <v>1170</v>
      </c>
      <c r="J80" s="313">
        <v>42857.166666666664</v>
      </c>
    </row>
    <row r="81" spans="1:10">
      <c r="A81">
        <v>80</v>
      </c>
      <c r="B81" t="s">
        <v>3121</v>
      </c>
      <c r="C81" t="s">
        <v>680</v>
      </c>
      <c r="D81" s="314">
        <v>114309870</v>
      </c>
      <c r="E81" s="313">
        <v>43791.120173611111</v>
      </c>
      <c r="F81" t="s">
        <v>889</v>
      </c>
      <c r="G81" s="314">
        <v>269832801</v>
      </c>
      <c r="H81">
        <v>436</v>
      </c>
      <c r="I81" t="s">
        <v>1170</v>
      </c>
      <c r="J81" s="313">
        <v>43785.208333333336</v>
      </c>
    </row>
    <row r="82" spans="1:10">
      <c r="A82">
        <v>81</v>
      </c>
      <c r="B82" t="s">
        <v>3122</v>
      </c>
      <c r="C82" t="s">
        <v>680</v>
      </c>
      <c r="D82" s="314">
        <v>110779316</v>
      </c>
      <c r="E82" s="313">
        <v>43790.113402777781</v>
      </c>
      <c r="F82" t="s">
        <v>889</v>
      </c>
      <c r="G82" s="314">
        <v>5293509</v>
      </c>
      <c r="H82">
        <v>541</v>
      </c>
      <c r="I82" t="s">
        <v>1170</v>
      </c>
      <c r="J82" s="313">
        <v>43787.208333333336</v>
      </c>
    </row>
    <row r="83" spans="1:10">
      <c r="A83">
        <v>82</v>
      </c>
      <c r="B83" t="s">
        <v>3123</v>
      </c>
      <c r="C83" t="s">
        <v>680</v>
      </c>
      <c r="D83" s="314">
        <v>110754501</v>
      </c>
      <c r="E83" s="313">
        <v>43790.113402777781</v>
      </c>
      <c r="F83" t="s">
        <v>889</v>
      </c>
      <c r="G83" s="314">
        <v>115781604</v>
      </c>
      <c r="H83">
        <v>238</v>
      </c>
      <c r="I83" t="s">
        <v>1170</v>
      </c>
      <c r="J83" s="313">
        <v>43787.208333333336</v>
      </c>
    </row>
    <row r="84" spans="1:10">
      <c r="A84">
        <v>83</v>
      </c>
      <c r="B84" t="s">
        <v>3124</v>
      </c>
      <c r="C84" t="s">
        <v>680</v>
      </c>
      <c r="D84" s="314">
        <v>111704208</v>
      </c>
      <c r="E84" s="313">
        <v>43635.125219907408</v>
      </c>
      <c r="F84" t="s">
        <v>889</v>
      </c>
      <c r="G84" s="314">
        <v>24249911</v>
      </c>
      <c r="H84">
        <v>186</v>
      </c>
      <c r="I84" t="s">
        <v>1170</v>
      </c>
      <c r="J84" s="313">
        <v>43572.166666666664</v>
      </c>
    </row>
    <row r="85" spans="1:10">
      <c r="A85">
        <v>84</v>
      </c>
      <c r="B85" t="s">
        <v>3125</v>
      </c>
      <c r="C85" t="s">
        <v>993</v>
      </c>
      <c r="D85" s="314">
        <v>75968591</v>
      </c>
      <c r="E85" s="313">
        <v>43601.125243055554</v>
      </c>
      <c r="F85" t="s">
        <v>889</v>
      </c>
      <c r="G85" s="314">
        <v>71031403</v>
      </c>
      <c r="H85">
        <v>541</v>
      </c>
      <c r="I85" t="s">
        <v>1170</v>
      </c>
      <c r="J85" s="313">
        <v>41431.166666666664</v>
      </c>
    </row>
    <row r="86" spans="1:10">
      <c r="A86">
        <v>85</v>
      </c>
      <c r="B86" t="s">
        <v>3126</v>
      </c>
      <c r="C86" t="s">
        <v>680</v>
      </c>
      <c r="D86" s="314">
        <v>106661373</v>
      </c>
      <c r="E86" s="313">
        <v>43591.125162037039</v>
      </c>
      <c r="F86" t="s">
        <v>889</v>
      </c>
      <c r="G86" s="314">
        <v>71903004</v>
      </c>
      <c r="H86">
        <v>132</v>
      </c>
      <c r="I86" t="s">
        <v>1170</v>
      </c>
      <c r="J86" s="313">
        <v>43150.208333333336</v>
      </c>
    </row>
    <row r="87" spans="1:10">
      <c r="A87">
        <v>86</v>
      </c>
      <c r="B87" t="s">
        <v>3127</v>
      </c>
      <c r="C87" t="s">
        <v>680</v>
      </c>
      <c r="D87" s="314">
        <v>109669476</v>
      </c>
      <c r="E87" s="313">
        <v>43627.125231481485</v>
      </c>
      <c r="F87" t="s">
        <v>889</v>
      </c>
      <c r="G87" s="314">
        <v>46773003</v>
      </c>
      <c r="H87">
        <v>216</v>
      </c>
      <c r="I87" t="s">
        <v>1170</v>
      </c>
      <c r="J87" s="313">
        <v>43641.166666666664</v>
      </c>
    </row>
    <row r="88" spans="1:10">
      <c r="A88">
        <v>87</v>
      </c>
      <c r="B88" t="s">
        <v>3128</v>
      </c>
      <c r="C88" t="s">
        <v>680</v>
      </c>
      <c r="D88" s="314">
        <v>119172334</v>
      </c>
      <c r="E88" s="313">
        <v>45250.167245370372</v>
      </c>
      <c r="F88" t="s">
        <v>889</v>
      </c>
      <c r="G88" s="314">
        <v>48562813</v>
      </c>
      <c r="H88">
        <v>541</v>
      </c>
      <c r="I88" t="s">
        <v>1170</v>
      </c>
      <c r="J88" s="313">
        <v>45241.208333333336</v>
      </c>
    </row>
    <row r="89" spans="1:10">
      <c r="A89">
        <v>88</v>
      </c>
      <c r="B89" t="s">
        <v>3129</v>
      </c>
      <c r="C89" t="s">
        <v>680</v>
      </c>
      <c r="D89" s="314">
        <v>118969527</v>
      </c>
      <c r="E89" s="313">
        <v>45251.167407407411</v>
      </c>
      <c r="F89" t="s">
        <v>889</v>
      </c>
      <c r="G89" s="314">
        <v>75102215</v>
      </c>
      <c r="H89">
        <v>215</v>
      </c>
      <c r="I89" t="s">
        <v>1170</v>
      </c>
      <c r="J89" s="313">
        <v>45202.166666666664</v>
      </c>
    </row>
    <row r="90" spans="1:10">
      <c r="A90">
        <v>89</v>
      </c>
      <c r="B90" t="s">
        <v>3130</v>
      </c>
      <c r="C90" t="s">
        <v>680</v>
      </c>
      <c r="D90" s="314">
        <v>120480708</v>
      </c>
      <c r="E90" s="313">
        <v>45251.167407407411</v>
      </c>
      <c r="F90" t="s">
        <v>889</v>
      </c>
      <c r="G90" s="314">
        <v>75378703</v>
      </c>
      <c r="H90">
        <v>186</v>
      </c>
      <c r="I90" t="s">
        <v>1170</v>
      </c>
      <c r="J90" s="313">
        <v>45119.166666666664</v>
      </c>
    </row>
    <row r="91" spans="1:10">
      <c r="A91">
        <v>90</v>
      </c>
      <c r="B91" t="s">
        <v>3131</v>
      </c>
      <c r="C91" t="s">
        <v>680</v>
      </c>
      <c r="D91" s="314">
        <v>102709106</v>
      </c>
      <c r="E91" s="313">
        <v>45251.167407407411</v>
      </c>
      <c r="F91" t="s">
        <v>889</v>
      </c>
      <c r="G91" s="314">
        <v>48475208</v>
      </c>
      <c r="H91">
        <v>580</v>
      </c>
      <c r="I91" t="s">
        <v>1170</v>
      </c>
      <c r="J91" s="313">
        <v>42529.166666666664</v>
      </c>
    </row>
    <row r="92" spans="1:10">
      <c r="A92">
        <v>91</v>
      </c>
      <c r="B92" t="s">
        <v>3132</v>
      </c>
      <c r="C92" t="s">
        <v>993</v>
      </c>
      <c r="D92" s="314">
        <v>71307459</v>
      </c>
      <c r="E92" s="313">
        <v>44392.718275462961</v>
      </c>
      <c r="F92" t="s">
        <v>889</v>
      </c>
      <c r="G92" s="314">
        <v>78247017</v>
      </c>
      <c r="H92">
        <v>135</v>
      </c>
      <c r="I92" t="s">
        <v>1170</v>
      </c>
      <c r="J92" s="313">
        <v>37321.208333333336</v>
      </c>
    </row>
    <row r="93" spans="1:10">
      <c r="A93">
        <v>92</v>
      </c>
      <c r="B93" t="s">
        <v>3133</v>
      </c>
      <c r="C93" t="s">
        <v>680</v>
      </c>
      <c r="D93" s="314">
        <v>107621632</v>
      </c>
      <c r="E93" s="313">
        <v>44392.718275462961</v>
      </c>
      <c r="F93" t="s">
        <v>889</v>
      </c>
      <c r="G93" s="314">
        <v>246584902</v>
      </c>
      <c r="H93">
        <v>436</v>
      </c>
      <c r="I93" t="s">
        <v>1170</v>
      </c>
      <c r="J93" s="313">
        <v>35014.208333333336</v>
      </c>
    </row>
    <row r="94" spans="1:10">
      <c r="A94">
        <v>93</v>
      </c>
      <c r="B94" t="s">
        <v>3134</v>
      </c>
      <c r="C94" t="s">
        <v>680</v>
      </c>
      <c r="D94" s="314">
        <v>103310491</v>
      </c>
      <c r="E94" s="313">
        <v>44392.718275462961</v>
      </c>
      <c r="F94" t="s">
        <v>889</v>
      </c>
      <c r="G94" s="314">
        <v>19002503</v>
      </c>
      <c r="H94">
        <v>126</v>
      </c>
      <c r="I94" t="s">
        <v>1170</v>
      </c>
      <c r="J94" s="313">
        <v>42619.166666666664</v>
      </c>
    </row>
    <row r="95" spans="1:10">
      <c r="A95">
        <v>94</v>
      </c>
      <c r="B95" t="s">
        <v>3135</v>
      </c>
      <c r="C95" t="s">
        <v>680</v>
      </c>
      <c r="D95" s="314">
        <v>105105161</v>
      </c>
      <c r="E95" s="313">
        <v>44392.718275462961</v>
      </c>
      <c r="F95" t="s">
        <v>889</v>
      </c>
      <c r="G95" s="314">
        <v>60022713</v>
      </c>
      <c r="H95">
        <v>215</v>
      </c>
      <c r="I95" t="s">
        <v>1170</v>
      </c>
      <c r="J95" s="313">
        <v>42901.166666666664</v>
      </c>
    </row>
    <row r="96" spans="1:10">
      <c r="A96">
        <v>95</v>
      </c>
      <c r="B96" t="s">
        <v>3136</v>
      </c>
      <c r="C96" t="s">
        <v>680</v>
      </c>
      <c r="D96" s="314">
        <v>120042244</v>
      </c>
      <c r="E96" s="313">
        <v>44969.166886574072</v>
      </c>
      <c r="F96" t="s">
        <v>889</v>
      </c>
      <c r="G96" s="314">
        <v>47950102</v>
      </c>
      <c r="H96">
        <v>132</v>
      </c>
      <c r="I96" t="s">
        <v>1170</v>
      </c>
      <c r="J96" s="313">
        <v>44968.208333333336</v>
      </c>
    </row>
    <row r="97" spans="1:10">
      <c r="A97">
        <v>96</v>
      </c>
      <c r="B97" t="s">
        <v>3137</v>
      </c>
      <c r="C97" t="s">
        <v>680</v>
      </c>
      <c r="D97" s="314">
        <v>117672347</v>
      </c>
      <c r="E97" s="313">
        <v>44969.166886574072</v>
      </c>
      <c r="F97" t="s">
        <v>889</v>
      </c>
      <c r="G97" s="314">
        <v>75021804</v>
      </c>
      <c r="H97">
        <v>126</v>
      </c>
      <c r="I97" t="s">
        <v>1170</v>
      </c>
      <c r="J97" s="313">
        <v>44968.208333333336</v>
      </c>
    </row>
    <row r="98" spans="1:10">
      <c r="A98">
        <v>97</v>
      </c>
      <c r="B98" t="s">
        <v>3138</v>
      </c>
      <c r="C98" t="s">
        <v>993</v>
      </c>
      <c r="D98" s="314">
        <v>113953768</v>
      </c>
      <c r="E98" s="313">
        <v>44991.166932870372</v>
      </c>
      <c r="F98" t="s">
        <v>889</v>
      </c>
      <c r="G98" s="314">
        <v>117075803</v>
      </c>
      <c r="H98">
        <v>215</v>
      </c>
      <c r="I98" t="s">
        <v>1170</v>
      </c>
      <c r="J98" s="313">
        <v>38293.208333333336</v>
      </c>
    </row>
    <row r="99" spans="1:10">
      <c r="A99">
        <v>98</v>
      </c>
      <c r="B99" t="s">
        <v>3139</v>
      </c>
      <c r="C99" t="s">
        <v>680</v>
      </c>
      <c r="D99" s="314">
        <v>118279540</v>
      </c>
      <c r="E99" s="313">
        <v>45084.125555555554</v>
      </c>
      <c r="F99" t="s">
        <v>889</v>
      </c>
      <c r="G99" s="314">
        <v>8428806</v>
      </c>
      <c r="H99">
        <v>135</v>
      </c>
      <c r="I99" t="s">
        <v>1170</v>
      </c>
      <c r="J99" s="313">
        <v>45079.166666666664</v>
      </c>
    </row>
    <row r="100" spans="1:10">
      <c r="A100">
        <v>99</v>
      </c>
      <c r="B100" t="s">
        <v>3140</v>
      </c>
      <c r="C100" t="s">
        <v>680</v>
      </c>
      <c r="D100" s="314">
        <v>118503690</v>
      </c>
      <c r="E100" s="313">
        <v>45142.12537037037</v>
      </c>
      <c r="F100" t="s">
        <v>889</v>
      </c>
      <c r="G100" s="314">
        <v>74625505</v>
      </c>
      <c r="H100">
        <v>541</v>
      </c>
      <c r="I100" t="s">
        <v>1170</v>
      </c>
      <c r="J100" s="313">
        <v>45120.166666666664</v>
      </c>
    </row>
    <row r="101" spans="1:10">
      <c r="A101">
        <v>100</v>
      </c>
      <c r="B101" t="s">
        <v>3141</v>
      </c>
      <c r="C101" t="s">
        <v>680</v>
      </c>
      <c r="D101" s="314">
        <v>111550728</v>
      </c>
      <c r="E101" s="313">
        <v>45167.125335648147</v>
      </c>
      <c r="F101" t="s">
        <v>889</v>
      </c>
      <c r="G101" s="314">
        <v>11691010</v>
      </c>
      <c r="H101">
        <v>215</v>
      </c>
      <c r="I101" t="s">
        <v>1170</v>
      </c>
      <c r="J101" s="313">
        <v>45157.166666666664</v>
      </c>
    </row>
  </sheetData>
  <conditionalFormatting sqref="B1:B1048576">
    <cfRule type="duplicateValues" dxfId="1" priority="4"/>
  </conditionalFormatting>
  <conditionalFormatting sqref="B1:B1048576">
    <cfRule type="duplicateValues" dxfId="0" priority="3"/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89F01-2BAB-43AF-9C40-7E8808D6CA9A}">
  <dimension ref="A1:F34"/>
  <sheetViews>
    <sheetView topLeftCell="C15" workbookViewId="0">
      <selection activeCell="C15" sqref="C15"/>
    </sheetView>
  </sheetViews>
  <sheetFormatPr defaultRowHeight="15"/>
  <cols>
    <col min="1" max="1" width="14.140625" customWidth="1"/>
    <col min="2" max="2" width="28" customWidth="1"/>
    <col min="3" max="3" width="13.85546875" bestFit="1" customWidth="1"/>
    <col min="4" max="4" width="20" customWidth="1"/>
  </cols>
  <sheetData>
    <row r="1" spans="1:6">
      <c r="A1" s="358"/>
    </row>
    <row r="3" spans="1:6" ht="15.75">
      <c r="A3" s="502" t="s">
        <v>37</v>
      </c>
      <c r="B3" s="503"/>
      <c r="C3" s="304"/>
      <c r="D3" s="304"/>
    </row>
    <row r="4" spans="1:6">
      <c r="A4" s="304"/>
      <c r="B4" s="304"/>
      <c r="C4" s="304"/>
      <c r="D4" s="304"/>
    </row>
    <row r="5" spans="1:6">
      <c r="A5" s="311" t="s">
        <v>2771</v>
      </c>
      <c r="B5" s="311" t="s">
        <v>2772</v>
      </c>
      <c r="C5" s="310" t="s">
        <v>2773</v>
      </c>
      <c r="D5" s="311" t="s">
        <v>2774</v>
      </c>
    </row>
    <row r="6" spans="1:6" ht="45.75">
      <c r="A6" s="490" t="s">
        <v>2817</v>
      </c>
      <c r="B6" s="305" t="s">
        <v>631</v>
      </c>
      <c r="C6" s="490" t="s">
        <v>3142</v>
      </c>
      <c r="D6" s="359" t="s">
        <v>3143</v>
      </c>
    </row>
    <row r="7" spans="1:6">
      <c r="A7" s="490"/>
      <c r="B7" s="306" t="s">
        <v>3144</v>
      </c>
      <c r="C7" s="490"/>
      <c r="D7" s="306" t="s">
        <v>3145</v>
      </c>
    </row>
    <row r="8" spans="1:6">
      <c r="A8" s="490"/>
      <c r="B8" s="358" t="s">
        <v>1212</v>
      </c>
      <c r="C8" s="490"/>
      <c r="D8" s="306"/>
    </row>
    <row r="9" spans="1:6">
      <c r="A9" s="490"/>
      <c r="B9" s="358" t="s">
        <v>3146</v>
      </c>
      <c r="C9" s="490"/>
      <c r="D9" s="358" t="s">
        <v>1609</v>
      </c>
    </row>
    <row r="10" spans="1:6">
      <c r="A10" s="490"/>
      <c r="B10" s="358" t="s">
        <v>3147</v>
      </c>
      <c r="C10" s="490"/>
      <c r="D10" s="358" t="s">
        <v>3148</v>
      </c>
    </row>
    <row r="11" spans="1:6">
      <c r="A11" s="490"/>
      <c r="B11" s="358" t="s">
        <v>3149</v>
      </c>
      <c r="C11" s="490"/>
      <c r="D11" s="306"/>
    </row>
    <row r="12" spans="1:6">
      <c r="B12" s="306" t="s">
        <v>3150</v>
      </c>
    </row>
    <row r="13" spans="1:6">
      <c r="B13" s="308" t="s">
        <v>3151</v>
      </c>
    </row>
    <row r="15" spans="1:6">
      <c r="A15" t="s">
        <v>3152</v>
      </c>
      <c r="B15" t="s">
        <v>3153</v>
      </c>
      <c r="F15" t="s">
        <v>3154</v>
      </c>
    </row>
    <row r="16" spans="1:6">
      <c r="B16" t="s">
        <v>3155</v>
      </c>
      <c r="F16" t="s">
        <v>3156</v>
      </c>
    </row>
    <row r="17" spans="2:6">
      <c r="B17" t="s">
        <v>3157</v>
      </c>
      <c r="F17" t="s">
        <v>3158</v>
      </c>
    </row>
    <row r="18" spans="2:6">
      <c r="B18" t="s">
        <v>3159</v>
      </c>
      <c r="F18" t="s">
        <v>3160</v>
      </c>
    </row>
    <row r="19" spans="2:6">
      <c r="B19" t="s">
        <v>3161</v>
      </c>
      <c r="F19" t="s">
        <v>3162</v>
      </c>
    </row>
    <row r="20" spans="2:6">
      <c r="B20" t="s">
        <v>3163</v>
      </c>
      <c r="F20" t="s">
        <v>3164</v>
      </c>
    </row>
    <row r="21" spans="2:6">
      <c r="B21" t="s">
        <v>3165</v>
      </c>
      <c r="F21" t="s">
        <v>3166</v>
      </c>
    </row>
    <row r="22" spans="2:6">
      <c r="B22" t="s">
        <v>3167</v>
      </c>
      <c r="F22" t="s">
        <v>3168</v>
      </c>
    </row>
    <row r="23" spans="2:6">
      <c r="B23" t="s">
        <v>3169</v>
      </c>
      <c r="F23" t="s">
        <v>708</v>
      </c>
    </row>
    <row r="24" spans="2:6">
      <c r="B24" t="s">
        <v>3170</v>
      </c>
      <c r="F24" t="s">
        <v>3171</v>
      </c>
    </row>
    <row r="25" spans="2:6">
      <c r="B25" t="s">
        <v>3172</v>
      </c>
      <c r="F25" t="s">
        <v>3173</v>
      </c>
    </row>
    <row r="26" spans="2:6">
      <c r="B26" t="s">
        <v>3174</v>
      </c>
      <c r="F26" t="s">
        <v>3175</v>
      </c>
    </row>
    <row r="27" spans="2:6">
      <c r="B27" t="s">
        <v>3176</v>
      </c>
      <c r="F27" t="s">
        <v>3177</v>
      </c>
    </row>
    <row r="28" spans="2:6">
      <c r="B28" t="s">
        <v>3178</v>
      </c>
      <c r="F28" t="s">
        <v>3179</v>
      </c>
    </row>
    <row r="29" spans="2:6">
      <c r="B29" t="s">
        <v>3156</v>
      </c>
      <c r="F29" t="s">
        <v>3180</v>
      </c>
    </row>
    <row r="30" spans="2:6">
      <c r="B30" t="s">
        <v>3181</v>
      </c>
      <c r="F30" t="s">
        <v>3182</v>
      </c>
    </row>
    <row r="31" spans="2:6">
      <c r="B31" t="s">
        <v>3183</v>
      </c>
      <c r="F31" t="s">
        <v>3184</v>
      </c>
    </row>
    <row r="32" spans="2:6">
      <c r="B32" t="s">
        <v>3185</v>
      </c>
      <c r="F32" t="s">
        <v>3186</v>
      </c>
    </row>
    <row r="33" spans="2:2">
      <c r="B33" t="s">
        <v>3164</v>
      </c>
    </row>
    <row r="34" spans="2:2">
      <c r="B34" t="s">
        <v>3187</v>
      </c>
    </row>
  </sheetData>
  <mergeCells count="3">
    <mergeCell ref="A3:B3"/>
    <mergeCell ref="A6:A11"/>
    <mergeCell ref="C6:C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749C3-5614-4385-A328-7B3CE8F3E954}">
  <dimension ref="A1:R101"/>
  <sheetViews>
    <sheetView workbookViewId="0">
      <selection activeCell="B4" sqref="B4"/>
    </sheetView>
  </sheetViews>
  <sheetFormatPr defaultRowHeight="15"/>
  <cols>
    <col min="2" max="2" width="19.42578125" customWidth="1"/>
    <col min="4" max="4" width="12.42578125" bestFit="1" customWidth="1"/>
    <col min="7" max="7" width="21.7109375" customWidth="1"/>
    <col min="8" max="8" width="19.28515625" customWidth="1"/>
    <col min="9" max="9" width="18.85546875" customWidth="1"/>
    <col min="10" max="10" width="18.140625" customWidth="1"/>
  </cols>
  <sheetData>
    <row r="1" spans="1:18" s="2" customFormat="1">
      <c r="A1" s="2" t="s">
        <v>3037</v>
      </c>
      <c r="B1" s="2" t="s">
        <v>3188</v>
      </c>
      <c r="C1" s="2" t="s">
        <v>3189</v>
      </c>
      <c r="D1" s="2" t="s">
        <v>3190</v>
      </c>
      <c r="E1" s="2" t="s">
        <v>3191</v>
      </c>
      <c r="F1" s="2" t="s">
        <v>3192</v>
      </c>
      <c r="G1" s="2" t="s">
        <v>3193</v>
      </c>
      <c r="H1" s="2" t="s">
        <v>3194</v>
      </c>
      <c r="I1" s="2" t="s">
        <v>3195</v>
      </c>
      <c r="J1" s="2" t="s">
        <v>3196</v>
      </c>
      <c r="K1" s="2" t="s">
        <v>3197</v>
      </c>
      <c r="L1" s="2" t="s">
        <v>3198</v>
      </c>
      <c r="M1" s="2" t="s">
        <v>3199</v>
      </c>
      <c r="N1" s="2" t="s">
        <v>3200</v>
      </c>
      <c r="O1" s="2" t="s">
        <v>3201</v>
      </c>
      <c r="P1" s="2" t="s">
        <v>3202</v>
      </c>
      <c r="Q1" s="2" t="s">
        <v>3203</v>
      </c>
      <c r="R1" s="2" t="s">
        <v>3204</v>
      </c>
    </row>
    <row r="2" spans="1:18">
      <c r="A2">
        <v>1</v>
      </c>
      <c r="B2" t="s">
        <v>3205</v>
      </c>
      <c r="C2" t="s">
        <v>3205</v>
      </c>
      <c r="D2">
        <v>6.6759578273108596E+37</v>
      </c>
      <c r="E2" t="s">
        <v>3206</v>
      </c>
      <c r="F2" t="s">
        <v>3207</v>
      </c>
      <c r="G2" s="378">
        <v>45354.761597222219</v>
      </c>
      <c r="H2" s="378">
        <v>45354.75849537037</v>
      </c>
      <c r="K2" t="s">
        <v>3208</v>
      </c>
      <c r="L2" t="s">
        <v>3209</v>
      </c>
      <c r="Q2" t="s">
        <v>3210</v>
      </c>
    </row>
    <row r="3" spans="1:18">
      <c r="A3">
        <v>2</v>
      </c>
      <c r="B3" t="s">
        <v>3205</v>
      </c>
      <c r="C3" t="s">
        <v>3205</v>
      </c>
      <c r="D3">
        <v>6.6759578273108596E+37</v>
      </c>
      <c r="E3" t="s">
        <v>3206</v>
      </c>
      <c r="F3" t="s">
        <v>3207</v>
      </c>
      <c r="G3" s="378">
        <v>45354.761296296296</v>
      </c>
      <c r="H3" s="378">
        <v>45354.75849537037</v>
      </c>
      <c r="K3" t="s">
        <v>3208</v>
      </c>
      <c r="L3" t="s">
        <v>3209</v>
      </c>
      <c r="Q3" t="s">
        <v>3210</v>
      </c>
    </row>
    <row r="4" spans="1:18">
      <c r="A4">
        <v>3</v>
      </c>
      <c r="B4" t="s">
        <v>3205</v>
      </c>
      <c r="C4" t="s">
        <v>3205</v>
      </c>
      <c r="D4">
        <v>6.6759578273108596E+37</v>
      </c>
      <c r="E4" t="s">
        <v>3206</v>
      </c>
      <c r="F4" t="s">
        <v>3207</v>
      </c>
      <c r="G4" s="378">
        <v>45354.764074074075</v>
      </c>
      <c r="H4" s="378">
        <v>45354.75849537037</v>
      </c>
      <c r="K4" t="s">
        <v>3211</v>
      </c>
      <c r="L4" t="s">
        <v>3209</v>
      </c>
      <c r="M4" t="s">
        <v>3212</v>
      </c>
    </row>
    <row r="5" spans="1:18">
      <c r="A5">
        <v>4</v>
      </c>
      <c r="B5" t="s">
        <v>3205</v>
      </c>
      <c r="C5" t="s">
        <v>3205</v>
      </c>
      <c r="D5">
        <v>6.6759578273108596E+37</v>
      </c>
      <c r="E5" t="s">
        <v>3206</v>
      </c>
      <c r="F5" t="s">
        <v>3207</v>
      </c>
      <c r="G5" s="378">
        <v>45354.762465277781</v>
      </c>
      <c r="H5" s="378">
        <v>45354.75849537037</v>
      </c>
      <c r="K5" t="s">
        <v>3211</v>
      </c>
      <c r="L5" t="s">
        <v>3209</v>
      </c>
      <c r="M5" t="s">
        <v>3213</v>
      </c>
    </row>
    <row r="6" spans="1:18">
      <c r="A6">
        <v>5</v>
      </c>
      <c r="B6" t="s">
        <v>3205</v>
      </c>
      <c r="C6" t="s">
        <v>3205</v>
      </c>
      <c r="D6">
        <v>6.6759578273108596E+37</v>
      </c>
      <c r="E6" t="s">
        <v>3206</v>
      </c>
      <c r="F6" t="s">
        <v>3207</v>
      </c>
      <c r="G6" s="378">
        <v>45354.764733796299</v>
      </c>
      <c r="H6" s="378">
        <v>45354.75849537037</v>
      </c>
      <c r="K6" t="s">
        <v>3211</v>
      </c>
      <c r="L6" t="s">
        <v>3209</v>
      </c>
      <c r="M6" t="s">
        <v>3214</v>
      </c>
    </row>
    <row r="7" spans="1:18">
      <c r="A7">
        <v>6</v>
      </c>
      <c r="B7" t="s">
        <v>3205</v>
      </c>
      <c r="C7" t="s">
        <v>3205</v>
      </c>
      <c r="D7">
        <v>6.6759578273108596E+37</v>
      </c>
      <c r="E7" t="s">
        <v>3206</v>
      </c>
      <c r="F7" t="s">
        <v>3207</v>
      </c>
      <c r="G7" s="378">
        <v>45354.761689814812</v>
      </c>
      <c r="H7" s="378">
        <v>45354.75849537037</v>
      </c>
      <c r="K7" t="s">
        <v>3211</v>
      </c>
      <c r="L7" t="s">
        <v>3209</v>
      </c>
    </row>
    <row r="8" spans="1:18">
      <c r="A8">
        <v>7</v>
      </c>
      <c r="B8" t="s">
        <v>3205</v>
      </c>
      <c r="C8" t="s">
        <v>3205</v>
      </c>
      <c r="D8">
        <v>6.6759578273108596E+37</v>
      </c>
      <c r="E8" t="s">
        <v>3206</v>
      </c>
      <c r="F8" t="s">
        <v>3207</v>
      </c>
      <c r="G8" s="378">
        <v>45354.763495370367</v>
      </c>
      <c r="H8" s="378">
        <v>45354.75849537037</v>
      </c>
      <c r="K8" t="s">
        <v>3211</v>
      </c>
      <c r="L8" t="s">
        <v>3209</v>
      </c>
    </row>
    <row r="9" spans="1:18">
      <c r="A9">
        <v>8</v>
      </c>
      <c r="B9" t="s">
        <v>3205</v>
      </c>
      <c r="C9" t="s">
        <v>3205</v>
      </c>
      <c r="D9">
        <v>6.6759578273108596E+37</v>
      </c>
      <c r="E9" t="s">
        <v>3206</v>
      </c>
      <c r="F9" t="s">
        <v>3207</v>
      </c>
      <c r="G9" s="378">
        <v>45354.762465277781</v>
      </c>
      <c r="H9" s="378">
        <v>45354.75849537037</v>
      </c>
      <c r="K9" t="s">
        <v>3211</v>
      </c>
      <c r="L9" t="s">
        <v>3209</v>
      </c>
      <c r="M9" t="s">
        <v>3213</v>
      </c>
    </row>
    <row r="10" spans="1:18">
      <c r="A10">
        <v>9</v>
      </c>
      <c r="B10" t="s">
        <v>3205</v>
      </c>
      <c r="C10" t="s">
        <v>3205</v>
      </c>
      <c r="D10">
        <v>6.6759578273108596E+37</v>
      </c>
      <c r="E10" t="s">
        <v>3206</v>
      </c>
      <c r="F10" t="s">
        <v>3207</v>
      </c>
      <c r="G10" s="378">
        <v>45354.761597222219</v>
      </c>
      <c r="H10" s="378">
        <v>45354.75849537037</v>
      </c>
      <c r="K10" t="s">
        <v>3208</v>
      </c>
      <c r="L10" t="s">
        <v>3209</v>
      </c>
      <c r="Q10" t="s">
        <v>3210</v>
      </c>
    </row>
    <row r="11" spans="1:18">
      <c r="A11">
        <v>10</v>
      </c>
      <c r="B11" t="s">
        <v>3205</v>
      </c>
      <c r="C11" t="s">
        <v>3205</v>
      </c>
      <c r="D11">
        <v>6.6759578273108596E+37</v>
      </c>
      <c r="E11" t="s">
        <v>3206</v>
      </c>
      <c r="F11" t="s">
        <v>3207</v>
      </c>
      <c r="G11" s="378">
        <v>45354.764733796299</v>
      </c>
      <c r="H11" s="378">
        <v>45354.75849537037</v>
      </c>
      <c r="K11" t="s">
        <v>3211</v>
      </c>
      <c r="L11" t="s">
        <v>3209</v>
      </c>
      <c r="M11" t="s">
        <v>3214</v>
      </c>
    </row>
    <row r="12" spans="1:18">
      <c r="A12">
        <v>11</v>
      </c>
      <c r="B12" t="s">
        <v>3205</v>
      </c>
      <c r="C12" t="s">
        <v>3205</v>
      </c>
      <c r="D12">
        <v>6.6759578273108596E+37</v>
      </c>
      <c r="E12" t="s">
        <v>3206</v>
      </c>
      <c r="F12" t="s">
        <v>3207</v>
      </c>
      <c r="G12" s="378">
        <v>45354.764131944445</v>
      </c>
      <c r="H12" s="378">
        <v>45354.75849537037</v>
      </c>
      <c r="K12" t="s">
        <v>3211</v>
      </c>
      <c r="L12" t="s">
        <v>3209</v>
      </c>
    </row>
    <row r="13" spans="1:18">
      <c r="A13">
        <v>12</v>
      </c>
      <c r="B13" t="s">
        <v>3205</v>
      </c>
      <c r="C13" t="s">
        <v>3205</v>
      </c>
      <c r="D13">
        <v>6.6759578273108596E+37</v>
      </c>
      <c r="E13" t="s">
        <v>3206</v>
      </c>
      <c r="F13" t="s">
        <v>3207</v>
      </c>
      <c r="G13" s="378">
        <v>45354.763449074075</v>
      </c>
      <c r="H13" s="378">
        <v>45354.75849537037</v>
      </c>
      <c r="K13" t="s">
        <v>3208</v>
      </c>
      <c r="L13" t="s">
        <v>3209</v>
      </c>
      <c r="Q13" t="s">
        <v>3210</v>
      </c>
    </row>
    <row r="14" spans="1:18">
      <c r="A14">
        <v>13</v>
      </c>
      <c r="B14" t="s">
        <v>3205</v>
      </c>
      <c r="C14" t="s">
        <v>3205</v>
      </c>
      <c r="D14">
        <v>6.6759578273108596E+37</v>
      </c>
      <c r="E14" t="s">
        <v>3206</v>
      </c>
      <c r="F14" t="s">
        <v>3207</v>
      </c>
      <c r="G14" s="378">
        <v>45354.764074074075</v>
      </c>
      <c r="H14" s="378">
        <v>45354.75849537037</v>
      </c>
      <c r="K14" t="s">
        <v>3211</v>
      </c>
      <c r="L14" t="s">
        <v>3209</v>
      </c>
      <c r="M14" t="s">
        <v>3212</v>
      </c>
    </row>
    <row r="15" spans="1:18">
      <c r="A15">
        <v>14</v>
      </c>
      <c r="B15" t="s">
        <v>3205</v>
      </c>
      <c r="C15" t="s">
        <v>3205</v>
      </c>
      <c r="D15">
        <v>6.6759578273108596E+37</v>
      </c>
      <c r="E15" t="s">
        <v>3206</v>
      </c>
      <c r="F15" t="s">
        <v>3207</v>
      </c>
      <c r="G15" s="378">
        <v>45354.763090277775</v>
      </c>
      <c r="H15" s="378">
        <v>45354.75849537037</v>
      </c>
      <c r="K15" t="s">
        <v>3208</v>
      </c>
      <c r="L15" t="s">
        <v>3209</v>
      </c>
      <c r="Q15" t="s">
        <v>3210</v>
      </c>
    </row>
    <row r="16" spans="1:18">
      <c r="A16">
        <v>15</v>
      </c>
      <c r="B16" t="s">
        <v>3205</v>
      </c>
      <c r="C16" t="s">
        <v>3205</v>
      </c>
      <c r="D16">
        <v>6.6759578273108596E+37</v>
      </c>
      <c r="E16" t="s">
        <v>3206</v>
      </c>
      <c r="F16" t="s">
        <v>3207</v>
      </c>
      <c r="G16" s="378">
        <v>45354.76284722222</v>
      </c>
      <c r="H16" s="378">
        <v>45354.75849537037</v>
      </c>
      <c r="K16" t="s">
        <v>3208</v>
      </c>
      <c r="L16" t="s">
        <v>3209</v>
      </c>
      <c r="Q16" t="s">
        <v>3210</v>
      </c>
    </row>
    <row r="17" spans="1:17">
      <c r="A17">
        <v>16</v>
      </c>
      <c r="B17" t="s">
        <v>3205</v>
      </c>
      <c r="C17" t="s">
        <v>3205</v>
      </c>
      <c r="D17">
        <v>6.6759578273108596E+37</v>
      </c>
      <c r="E17" t="s">
        <v>3206</v>
      </c>
      <c r="F17" t="s">
        <v>3207</v>
      </c>
      <c r="G17" s="378">
        <v>45354.761597222219</v>
      </c>
      <c r="H17" s="378">
        <v>45354.75849537037</v>
      </c>
      <c r="K17" t="s">
        <v>3208</v>
      </c>
      <c r="L17" t="s">
        <v>3209</v>
      </c>
      <c r="Q17" t="s">
        <v>3210</v>
      </c>
    </row>
    <row r="18" spans="1:17">
      <c r="A18">
        <v>17</v>
      </c>
      <c r="B18" t="s">
        <v>3205</v>
      </c>
      <c r="C18" t="s">
        <v>3205</v>
      </c>
      <c r="D18">
        <v>6.6759578273108596E+37</v>
      </c>
      <c r="E18" t="s">
        <v>3206</v>
      </c>
      <c r="F18" t="s">
        <v>3207</v>
      </c>
      <c r="G18" s="378">
        <v>45354.763090277775</v>
      </c>
      <c r="H18" s="378">
        <v>45354.75849537037</v>
      </c>
      <c r="K18" t="s">
        <v>3208</v>
      </c>
      <c r="L18" t="s">
        <v>3209</v>
      </c>
      <c r="Q18" t="s">
        <v>3210</v>
      </c>
    </row>
    <row r="19" spans="1:17">
      <c r="A19">
        <v>18</v>
      </c>
      <c r="B19" t="s">
        <v>3205</v>
      </c>
      <c r="C19" t="s">
        <v>3205</v>
      </c>
      <c r="D19">
        <v>6.6759578273108596E+37</v>
      </c>
      <c r="E19" t="s">
        <v>3206</v>
      </c>
      <c r="F19" t="s">
        <v>3207</v>
      </c>
      <c r="G19" s="378">
        <v>45354.761296296296</v>
      </c>
      <c r="H19" s="378">
        <v>45354.75849537037</v>
      </c>
      <c r="K19" t="s">
        <v>3208</v>
      </c>
      <c r="L19" t="s">
        <v>3209</v>
      </c>
      <c r="Q19" t="s">
        <v>3210</v>
      </c>
    </row>
    <row r="20" spans="1:17">
      <c r="A20">
        <v>19</v>
      </c>
      <c r="B20" t="s">
        <v>3205</v>
      </c>
      <c r="C20" t="s">
        <v>3205</v>
      </c>
      <c r="D20">
        <v>6.6759578273108596E+37</v>
      </c>
      <c r="E20" t="s">
        <v>3206</v>
      </c>
      <c r="F20" t="s">
        <v>3207</v>
      </c>
      <c r="G20" s="378">
        <v>45354.763449074075</v>
      </c>
      <c r="H20" s="378">
        <v>45354.75849537037</v>
      </c>
      <c r="K20" t="s">
        <v>3208</v>
      </c>
      <c r="L20" t="s">
        <v>3209</v>
      </c>
      <c r="Q20" t="s">
        <v>3210</v>
      </c>
    </row>
    <row r="21" spans="1:17">
      <c r="A21">
        <v>20</v>
      </c>
      <c r="B21" t="s">
        <v>3215</v>
      </c>
      <c r="C21" t="s">
        <v>3215</v>
      </c>
      <c r="D21">
        <v>7.5392605228419899E+37</v>
      </c>
      <c r="E21" t="s">
        <v>3216</v>
      </c>
      <c r="F21" t="s">
        <v>3217</v>
      </c>
      <c r="G21" s="378">
        <v>45354.90388888889</v>
      </c>
      <c r="H21" s="378">
        <v>45354.912488425929</v>
      </c>
      <c r="K21" t="s">
        <v>3218</v>
      </c>
      <c r="L21" t="s">
        <v>3219</v>
      </c>
      <c r="Q21" t="s">
        <v>3210</v>
      </c>
    </row>
    <row r="22" spans="1:17">
      <c r="A22">
        <v>21</v>
      </c>
      <c r="B22" t="s">
        <v>3215</v>
      </c>
      <c r="C22" t="s">
        <v>3215</v>
      </c>
      <c r="D22">
        <v>7.5392605228419899E+37</v>
      </c>
      <c r="E22" t="s">
        <v>3216</v>
      </c>
      <c r="F22" t="s">
        <v>3217</v>
      </c>
      <c r="G22" s="378">
        <v>45354.904328703706</v>
      </c>
      <c r="H22" s="378">
        <v>45354.912488425929</v>
      </c>
      <c r="K22" t="s">
        <v>3218</v>
      </c>
      <c r="L22" t="s">
        <v>3219</v>
      </c>
      <c r="M22" t="s">
        <v>3220</v>
      </c>
      <c r="Q22" t="s">
        <v>3210</v>
      </c>
    </row>
    <row r="23" spans="1:17">
      <c r="A23">
        <v>22</v>
      </c>
      <c r="B23" t="s">
        <v>3215</v>
      </c>
      <c r="C23" t="s">
        <v>3215</v>
      </c>
      <c r="D23">
        <v>7.5392605228419899E+37</v>
      </c>
      <c r="E23" t="s">
        <v>3216</v>
      </c>
      <c r="F23" t="s">
        <v>3217</v>
      </c>
      <c r="G23" s="378">
        <v>45354.908125000002</v>
      </c>
      <c r="H23" s="378">
        <v>45354.912488425929</v>
      </c>
      <c r="K23" t="s">
        <v>3221</v>
      </c>
      <c r="L23" t="s">
        <v>3219</v>
      </c>
    </row>
    <row r="24" spans="1:17">
      <c r="A24">
        <v>23</v>
      </c>
      <c r="B24" t="s">
        <v>3215</v>
      </c>
      <c r="C24" t="s">
        <v>3215</v>
      </c>
      <c r="D24">
        <v>7.5392605228419899E+37</v>
      </c>
      <c r="E24" t="s">
        <v>3216</v>
      </c>
      <c r="F24" t="s">
        <v>3217</v>
      </c>
      <c r="G24" s="378">
        <v>45354.906909722224</v>
      </c>
      <c r="H24" s="378">
        <v>45354.912488425929</v>
      </c>
      <c r="K24" t="s">
        <v>3222</v>
      </c>
      <c r="L24" t="s">
        <v>3219</v>
      </c>
    </row>
    <row r="25" spans="1:17">
      <c r="A25">
        <v>24</v>
      </c>
      <c r="B25" t="s">
        <v>3215</v>
      </c>
      <c r="C25" t="s">
        <v>3215</v>
      </c>
      <c r="D25">
        <v>7.5392605228419899E+37</v>
      </c>
      <c r="E25" t="s">
        <v>3216</v>
      </c>
      <c r="F25" t="s">
        <v>3217</v>
      </c>
      <c r="G25" s="378">
        <v>45354.906354166669</v>
      </c>
      <c r="H25" s="378">
        <v>45354.912488425929</v>
      </c>
      <c r="K25" t="s">
        <v>3218</v>
      </c>
      <c r="L25" t="s">
        <v>3219</v>
      </c>
      <c r="Q25" t="s">
        <v>3210</v>
      </c>
    </row>
    <row r="26" spans="1:17">
      <c r="A26">
        <v>25</v>
      </c>
      <c r="B26" t="s">
        <v>3215</v>
      </c>
      <c r="C26" t="s">
        <v>3215</v>
      </c>
      <c r="D26">
        <v>7.5392605228419899E+37</v>
      </c>
      <c r="E26" t="s">
        <v>3216</v>
      </c>
      <c r="F26" t="s">
        <v>3217</v>
      </c>
      <c r="G26" s="378">
        <v>45354.908009259256</v>
      </c>
      <c r="H26" s="378">
        <v>45354.912488425929</v>
      </c>
      <c r="K26" t="s">
        <v>3223</v>
      </c>
      <c r="L26" t="s">
        <v>3219</v>
      </c>
    </row>
    <row r="27" spans="1:17">
      <c r="A27">
        <v>26</v>
      </c>
      <c r="B27" t="s">
        <v>3215</v>
      </c>
      <c r="C27" t="s">
        <v>3215</v>
      </c>
      <c r="D27">
        <v>7.5392605228419899E+37</v>
      </c>
      <c r="E27" t="s">
        <v>3216</v>
      </c>
      <c r="F27" t="s">
        <v>3217</v>
      </c>
      <c r="G27" s="378">
        <v>45354.906956018516</v>
      </c>
      <c r="H27" s="378">
        <v>45354.912488425929</v>
      </c>
      <c r="K27" t="s">
        <v>3224</v>
      </c>
      <c r="L27" t="s">
        <v>3219</v>
      </c>
    </row>
    <row r="28" spans="1:17">
      <c r="A28">
        <v>27</v>
      </c>
      <c r="B28" t="s">
        <v>3215</v>
      </c>
      <c r="C28" t="s">
        <v>3215</v>
      </c>
      <c r="D28">
        <v>7.5392605228419899E+37</v>
      </c>
      <c r="E28" t="s">
        <v>3216</v>
      </c>
      <c r="F28" t="s">
        <v>3217</v>
      </c>
      <c r="G28" s="378">
        <v>45354.905543981484</v>
      </c>
      <c r="H28" s="378">
        <v>45354.912488425929</v>
      </c>
      <c r="K28" t="s">
        <v>3223</v>
      </c>
      <c r="L28" t="s">
        <v>3219</v>
      </c>
    </row>
    <row r="29" spans="1:17">
      <c r="A29">
        <v>28</v>
      </c>
      <c r="B29" t="s">
        <v>3215</v>
      </c>
      <c r="C29" t="s">
        <v>3215</v>
      </c>
      <c r="D29">
        <v>7.5392605228419899E+37</v>
      </c>
      <c r="E29" t="s">
        <v>3216</v>
      </c>
      <c r="F29" t="s">
        <v>3217</v>
      </c>
      <c r="G29" s="378">
        <v>45354.904594907406</v>
      </c>
      <c r="H29" s="378">
        <v>45354.912488425929</v>
      </c>
      <c r="K29" t="s">
        <v>3224</v>
      </c>
      <c r="L29" t="s">
        <v>3219</v>
      </c>
    </row>
    <row r="30" spans="1:17">
      <c r="A30">
        <v>29</v>
      </c>
      <c r="B30" t="s">
        <v>3215</v>
      </c>
      <c r="C30" t="s">
        <v>3215</v>
      </c>
      <c r="D30">
        <v>7.5392605228419899E+37</v>
      </c>
      <c r="E30" t="s">
        <v>3216</v>
      </c>
      <c r="F30" t="s">
        <v>3217</v>
      </c>
      <c r="G30" s="378">
        <v>45354.904502314814</v>
      </c>
      <c r="H30" s="378">
        <v>45354.912488425929</v>
      </c>
      <c r="K30" t="s">
        <v>3222</v>
      </c>
      <c r="L30" t="s">
        <v>3219</v>
      </c>
    </row>
    <row r="31" spans="1:17">
      <c r="A31">
        <v>30</v>
      </c>
      <c r="B31" t="s">
        <v>3215</v>
      </c>
      <c r="C31" t="s">
        <v>3215</v>
      </c>
      <c r="D31">
        <v>7.5392605228419899E+37</v>
      </c>
      <c r="E31" t="s">
        <v>3216</v>
      </c>
      <c r="F31" t="s">
        <v>3217</v>
      </c>
      <c r="G31" s="378">
        <v>45354.905694444446</v>
      </c>
      <c r="H31" s="378">
        <v>45354.912488425929</v>
      </c>
      <c r="K31" t="s">
        <v>3223</v>
      </c>
      <c r="L31" t="s">
        <v>3219</v>
      </c>
    </row>
    <row r="32" spans="1:17">
      <c r="A32">
        <v>31</v>
      </c>
      <c r="B32" t="s">
        <v>3215</v>
      </c>
      <c r="C32" t="s">
        <v>3215</v>
      </c>
      <c r="D32">
        <v>7.5392605228419899E+37</v>
      </c>
      <c r="E32" t="s">
        <v>3216</v>
      </c>
      <c r="F32" t="s">
        <v>3217</v>
      </c>
      <c r="G32" s="378">
        <v>45354.904328703706</v>
      </c>
      <c r="H32" s="378">
        <v>45354.912488425929</v>
      </c>
      <c r="K32" t="s">
        <v>3218</v>
      </c>
      <c r="L32" t="s">
        <v>3219</v>
      </c>
      <c r="M32" t="s">
        <v>3220</v>
      </c>
      <c r="Q32" t="s">
        <v>3210</v>
      </c>
    </row>
    <row r="33" spans="1:17">
      <c r="A33">
        <v>32</v>
      </c>
      <c r="B33" t="s">
        <v>3215</v>
      </c>
      <c r="C33" t="s">
        <v>3215</v>
      </c>
      <c r="D33">
        <v>7.5392605228419899E+37</v>
      </c>
      <c r="E33" t="s">
        <v>3216</v>
      </c>
      <c r="F33" t="s">
        <v>3217</v>
      </c>
      <c r="G33" s="378">
        <v>45354.906273148146</v>
      </c>
      <c r="H33" s="378">
        <v>45354.912488425929</v>
      </c>
      <c r="K33" t="s">
        <v>3218</v>
      </c>
      <c r="L33" t="s">
        <v>3219</v>
      </c>
      <c r="Q33" t="s">
        <v>3210</v>
      </c>
    </row>
    <row r="34" spans="1:17">
      <c r="A34">
        <v>33</v>
      </c>
      <c r="B34" t="s">
        <v>3215</v>
      </c>
      <c r="C34" t="s">
        <v>3215</v>
      </c>
      <c r="D34">
        <v>7.5392605228419899E+37</v>
      </c>
      <c r="E34" t="s">
        <v>3216</v>
      </c>
      <c r="F34" t="s">
        <v>3217</v>
      </c>
      <c r="G34" s="378">
        <v>45354.906747685185</v>
      </c>
      <c r="H34" s="378">
        <v>45354.912488425929</v>
      </c>
      <c r="K34" t="s">
        <v>3218</v>
      </c>
      <c r="L34" t="s">
        <v>3219</v>
      </c>
      <c r="Q34" t="s">
        <v>3210</v>
      </c>
    </row>
    <row r="35" spans="1:17">
      <c r="A35">
        <v>34</v>
      </c>
      <c r="B35" t="s">
        <v>3215</v>
      </c>
      <c r="C35" t="s">
        <v>3215</v>
      </c>
      <c r="D35">
        <v>7.5392605228419899E+37</v>
      </c>
      <c r="E35" t="s">
        <v>3216</v>
      </c>
      <c r="F35" t="s">
        <v>3217</v>
      </c>
      <c r="G35" s="378">
        <v>45354.906354166669</v>
      </c>
      <c r="H35" s="378">
        <v>45354.912488425929</v>
      </c>
      <c r="K35" t="s">
        <v>3218</v>
      </c>
      <c r="L35" t="s">
        <v>3219</v>
      </c>
      <c r="Q35" t="s">
        <v>3210</v>
      </c>
    </row>
    <row r="36" spans="1:17">
      <c r="A36">
        <v>35</v>
      </c>
      <c r="B36" t="s">
        <v>3215</v>
      </c>
      <c r="C36" t="s">
        <v>3215</v>
      </c>
      <c r="D36">
        <v>7.5392605228419899E+37</v>
      </c>
      <c r="E36" t="s">
        <v>3216</v>
      </c>
      <c r="F36" t="s">
        <v>3217</v>
      </c>
      <c r="G36" s="378">
        <v>45354.90388888889</v>
      </c>
      <c r="H36" s="378">
        <v>45354.912488425929</v>
      </c>
      <c r="K36" t="s">
        <v>3218</v>
      </c>
      <c r="L36" t="s">
        <v>3219</v>
      </c>
      <c r="Q36" t="s">
        <v>3210</v>
      </c>
    </row>
    <row r="37" spans="1:17">
      <c r="A37">
        <v>36</v>
      </c>
      <c r="B37" t="s">
        <v>3215</v>
      </c>
      <c r="C37" t="s">
        <v>3215</v>
      </c>
      <c r="D37">
        <v>7.5392605228419899E+37</v>
      </c>
      <c r="E37" t="s">
        <v>3216</v>
      </c>
      <c r="F37" t="s">
        <v>3217</v>
      </c>
      <c r="G37" s="378">
        <v>45354.904328703706</v>
      </c>
      <c r="H37" s="378">
        <v>45354.912488425929</v>
      </c>
      <c r="K37" t="s">
        <v>3218</v>
      </c>
      <c r="L37" t="s">
        <v>3219</v>
      </c>
      <c r="M37" t="s">
        <v>3220</v>
      </c>
      <c r="Q37" t="s">
        <v>3210</v>
      </c>
    </row>
    <row r="38" spans="1:17">
      <c r="A38">
        <v>37</v>
      </c>
      <c r="B38" t="s">
        <v>3215</v>
      </c>
      <c r="C38" t="s">
        <v>3215</v>
      </c>
      <c r="D38">
        <v>7.5392605228419899E+37</v>
      </c>
      <c r="E38" t="s">
        <v>3216</v>
      </c>
      <c r="F38" t="s">
        <v>3217</v>
      </c>
      <c r="G38" s="378">
        <v>45354.904641203706</v>
      </c>
      <c r="H38" s="378">
        <v>45354.912488425929</v>
      </c>
      <c r="K38" t="s">
        <v>3225</v>
      </c>
      <c r="L38" t="s">
        <v>3219</v>
      </c>
    </row>
    <row r="39" spans="1:17">
      <c r="A39">
        <v>38</v>
      </c>
      <c r="B39" t="s">
        <v>3215</v>
      </c>
      <c r="C39" t="s">
        <v>3215</v>
      </c>
      <c r="D39">
        <v>7.5392605228419899E+37</v>
      </c>
      <c r="E39" t="s">
        <v>3216</v>
      </c>
      <c r="F39" t="s">
        <v>3217</v>
      </c>
      <c r="G39" s="378">
        <v>45354.906886574077</v>
      </c>
      <c r="H39" s="378">
        <v>45354.912488425929</v>
      </c>
      <c r="K39" t="s">
        <v>3222</v>
      </c>
      <c r="L39" t="s">
        <v>3219</v>
      </c>
    </row>
    <row r="40" spans="1:17">
      <c r="A40">
        <v>39</v>
      </c>
      <c r="B40" t="s">
        <v>3215</v>
      </c>
      <c r="C40" t="s">
        <v>3215</v>
      </c>
      <c r="D40">
        <v>7.5392605228419899E+37</v>
      </c>
      <c r="E40" t="s">
        <v>3216</v>
      </c>
      <c r="F40" t="s">
        <v>3217</v>
      </c>
      <c r="G40" s="378">
        <v>45354.906990740739</v>
      </c>
      <c r="H40" s="378">
        <v>45354.912488425929</v>
      </c>
      <c r="K40" t="s">
        <v>3225</v>
      </c>
      <c r="L40" t="s">
        <v>3219</v>
      </c>
    </row>
    <row r="41" spans="1:17">
      <c r="A41">
        <v>40</v>
      </c>
      <c r="B41" t="s">
        <v>3215</v>
      </c>
      <c r="C41" t="s">
        <v>3215</v>
      </c>
      <c r="D41">
        <v>7.5392605228419899E+37</v>
      </c>
      <c r="E41" t="s">
        <v>3216</v>
      </c>
      <c r="F41" t="s">
        <v>3217</v>
      </c>
      <c r="G41" s="378">
        <v>45354.90452546296</v>
      </c>
      <c r="H41" s="378">
        <v>45354.912488425929</v>
      </c>
      <c r="K41" t="s">
        <v>3224</v>
      </c>
      <c r="L41" t="s">
        <v>3219</v>
      </c>
    </row>
    <row r="42" spans="1:17">
      <c r="A42">
        <v>41</v>
      </c>
      <c r="B42" t="s">
        <v>3215</v>
      </c>
      <c r="C42" t="s">
        <v>3215</v>
      </c>
      <c r="D42">
        <v>7.5392605228419899E+37</v>
      </c>
      <c r="E42" t="s">
        <v>3216</v>
      </c>
      <c r="F42" t="s">
        <v>3217</v>
      </c>
      <c r="G42" s="378">
        <v>45354.905717592592</v>
      </c>
      <c r="H42" s="378">
        <v>45354.912488425929</v>
      </c>
      <c r="K42" t="s">
        <v>3218</v>
      </c>
      <c r="L42" t="s">
        <v>3219</v>
      </c>
    </row>
    <row r="43" spans="1:17">
      <c r="A43">
        <v>42</v>
      </c>
      <c r="B43" t="s">
        <v>3215</v>
      </c>
      <c r="C43" t="s">
        <v>3215</v>
      </c>
      <c r="D43">
        <v>7.5392605228419899E+37</v>
      </c>
      <c r="E43" t="s">
        <v>3216</v>
      </c>
      <c r="F43" t="s">
        <v>3217</v>
      </c>
      <c r="G43" s="378">
        <v>45354.904386574075</v>
      </c>
      <c r="H43" s="378">
        <v>45354.912488425929</v>
      </c>
      <c r="K43" t="s">
        <v>3222</v>
      </c>
      <c r="L43" t="s">
        <v>3219</v>
      </c>
    </row>
    <row r="44" spans="1:17">
      <c r="A44">
        <v>43</v>
      </c>
      <c r="B44" t="s">
        <v>3215</v>
      </c>
      <c r="C44" t="s">
        <v>3215</v>
      </c>
      <c r="D44">
        <v>7.5392605228419899E+37</v>
      </c>
      <c r="E44" t="s">
        <v>3216</v>
      </c>
      <c r="F44" t="s">
        <v>3217</v>
      </c>
      <c r="G44" s="378">
        <v>45354.906956018516</v>
      </c>
      <c r="H44" s="378">
        <v>45354.912488425929</v>
      </c>
      <c r="K44" t="s">
        <v>3224</v>
      </c>
      <c r="L44" t="s">
        <v>3219</v>
      </c>
    </row>
    <row r="45" spans="1:17">
      <c r="A45">
        <v>44</v>
      </c>
      <c r="B45" t="s">
        <v>3215</v>
      </c>
      <c r="C45" t="s">
        <v>3215</v>
      </c>
      <c r="D45">
        <v>7.5392605228419899E+37</v>
      </c>
      <c r="E45" t="s">
        <v>3216</v>
      </c>
      <c r="F45" t="s">
        <v>3217</v>
      </c>
      <c r="G45" s="378">
        <v>45354.907650462963</v>
      </c>
      <c r="H45" s="378">
        <v>45354.912488425929</v>
      </c>
      <c r="K45" t="s">
        <v>3223</v>
      </c>
      <c r="L45" t="s">
        <v>3219</v>
      </c>
    </row>
    <row r="46" spans="1:17">
      <c r="A46">
        <v>45</v>
      </c>
      <c r="B46" t="s">
        <v>3215</v>
      </c>
      <c r="C46" t="s">
        <v>3215</v>
      </c>
      <c r="D46">
        <v>7.5392605228419899E+37</v>
      </c>
      <c r="E46" t="s">
        <v>3216</v>
      </c>
      <c r="F46" t="s">
        <v>3217</v>
      </c>
      <c r="G46" s="378">
        <v>45354.908101851855</v>
      </c>
      <c r="H46" s="378">
        <v>45354.912488425929</v>
      </c>
      <c r="K46" t="s">
        <v>3221</v>
      </c>
      <c r="L46" t="s">
        <v>3219</v>
      </c>
    </row>
    <row r="47" spans="1:17">
      <c r="A47">
        <v>46</v>
      </c>
      <c r="B47" t="s">
        <v>3215</v>
      </c>
      <c r="C47" t="s">
        <v>3215</v>
      </c>
      <c r="D47">
        <v>7.5392605228419899E+37</v>
      </c>
      <c r="E47" t="s">
        <v>3216</v>
      </c>
      <c r="F47" t="s">
        <v>3217</v>
      </c>
      <c r="G47" s="378">
        <v>45354.905081018522</v>
      </c>
      <c r="H47" s="378">
        <v>45354.912488425929</v>
      </c>
      <c r="K47" t="s">
        <v>3223</v>
      </c>
      <c r="L47" t="s">
        <v>3219</v>
      </c>
    </row>
    <row r="48" spans="1:17">
      <c r="A48">
        <v>47</v>
      </c>
      <c r="B48" t="s">
        <v>3215</v>
      </c>
      <c r="C48" t="s">
        <v>3215</v>
      </c>
      <c r="D48">
        <v>7.5392605228419899E+37</v>
      </c>
      <c r="E48" t="s">
        <v>3216</v>
      </c>
      <c r="F48" t="s">
        <v>3217</v>
      </c>
      <c r="G48" s="378">
        <v>45354.904328703706</v>
      </c>
      <c r="H48" s="378">
        <v>45354.912488425929</v>
      </c>
      <c r="K48" t="s">
        <v>3218</v>
      </c>
      <c r="L48" t="s">
        <v>3219</v>
      </c>
      <c r="M48" t="s">
        <v>3220</v>
      </c>
      <c r="Q48" t="s">
        <v>3210</v>
      </c>
    </row>
    <row r="49" spans="1:17">
      <c r="A49">
        <v>48</v>
      </c>
      <c r="B49" t="s">
        <v>3215</v>
      </c>
      <c r="C49" t="s">
        <v>3215</v>
      </c>
      <c r="D49">
        <v>7.5392605228419899E+37</v>
      </c>
      <c r="E49" t="s">
        <v>3216</v>
      </c>
      <c r="F49" t="s">
        <v>3217</v>
      </c>
      <c r="G49" s="378">
        <v>45354.905613425923</v>
      </c>
      <c r="H49" s="378">
        <v>45354.912488425929</v>
      </c>
      <c r="K49" t="s">
        <v>3223</v>
      </c>
      <c r="L49" t="s">
        <v>3219</v>
      </c>
      <c r="M49" t="s">
        <v>3226</v>
      </c>
    </row>
    <row r="50" spans="1:17">
      <c r="A50">
        <v>49</v>
      </c>
      <c r="B50" t="s">
        <v>3215</v>
      </c>
      <c r="C50" t="s">
        <v>3215</v>
      </c>
      <c r="D50">
        <v>7.5392605228419899E+37</v>
      </c>
      <c r="E50" t="s">
        <v>3216</v>
      </c>
      <c r="F50" t="s">
        <v>3217</v>
      </c>
      <c r="G50" s="378">
        <v>45354.90388888889</v>
      </c>
      <c r="H50" s="378">
        <v>45354.908842592595</v>
      </c>
      <c r="K50" t="s">
        <v>3218</v>
      </c>
      <c r="L50" t="s">
        <v>3219</v>
      </c>
      <c r="Q50" t="s">
        <v>3210</v>
      </c>
    </row>
    <row r="51" spans="1:17">
      <c r="A51">
        <v>50</v>
      </c>
      <c r="B51" t="s">
        <v>3215</v>
      </c>
      <c r="C51" t="s">
        <v>3215</v>
      </c>
      <c r="D51">
        <v>7.5392605228419899E+37</v>
      </c>
      <c r="E51" t="s">
        <v>3216</v>
      </c>
      <c r="F51" t="s">
        <v>3217</v>
      </c>
      <c r="G51" s="378">
        <v>45354.904328703706</v>
      </c>
      <c r="H51" s="378">
        <v>45354.908842592595</v>
      </c>
      <c r="K51" t="s">
        <v>3218</v>
      </c>
      <c r="L51" t="s">
        <v>3219</v>
      </c>
      <c r="M51" t="s">
        <v>3220</v>
      </c>
      <c r="Q51" t="s">
        <v>3210</v>
      </c>
    </row>
    <row r="52" spans="1:17">
      <c r="A52">
        <v>51</v>
      </c>
      <c r="B52" t="s">
        <v>3215</v>
      </c>
      <c r="C52" t="s">
        <v>3215</v>
      </c>
      <c r="D52">
        <v>7.5392605228419899E+37</v>
      </c>
      <c r="E52" t="s">
        <v>3216</v>
      </c>
      <c r="F52" t="s">
        <v>3217</v>
      </c>
      <c r="G52" s="378">
        <v>45354.908125000002</v>
      </c>
      <c r="H52" s="378">
        <v>45354.908842592595</v>
      </c>
      <c r="K52" t="s">
        <v>3221</v>
      </c>
      <c r="L52" t="s">
        <v>3219</v>
      </c>
    </row>
    <row r="53" spans="1:17">
      <c r="A53">
        <v>52</v>
      </c>
      <c r="B53" t="s">
        <v>3215</v>
      </c>
      <c r="C53" t="s">
        <v>3215</v>
      </c>
      <c r="D53">
        <v>7.5392605228419899E+37</v>
      </c>
      <c r="E53" t="s">
        <v>3216</v>
      </c>
      <c r="F53" t="s">
        <v>3217</v>
      </c>
      <c r="G53" s="378">
        <v>45354.906909722224</v>
      </c>
      <c r="H53" s="378">
        <v>45354.908842592595</v>
      </c>
      <c r="K53" t="s">
        <v>3222</v>
      </c>
      <c r="L53" t="s">
        <v>3219</v>
      </c>
    </row>
    <row r="54" spans="1:17">
      <c r="A54">
        <v>53</v>
      </c>
      <c r="B54" t="s">
        <v>3215</v>
      </c>
      <c r="C54" t="s">
        <v>3215</v>
      </c>
      <c r="D54">
        <v>7.5392605228419899E+37</v>
      </c>
      <c r="E54" t="s">
        <v>3216</v>
      </c>
      <c r="F54" t="s">
        <v>3217</v>
      </c>
      <c r="G54" s="378">
        <v>45354.906354166669</v>
      </c>
      <c r="H54" s="378">
        <v>45354.908842592595</v>
      </c>
      <c r="K54" t="s">
        <v>3218</v>
      </c>
      <c r="L54" t="s">
        <v>3219</v>
      </c>
      <c r="Q54" t="s">
        <v>3210</v>
      </c>
    </row>
    <row r="55" spans="1:17">
      <c r="A55">
        <v>54</v>
      </c>
      <c r="B55" t="s">
        <v>3215</v>
      </c>
      <c r="C55" t="s">
        <v>3215</v>
      </c>
      <c r="D55">
        <v>7.5392605228419899E+37</v>
      </c>
      <c r="E55" t="s">
        <v>3216</v>
      </c>
      <c r="F55" t="s">
        <v>3217</v>
      </c>
      <c r="G55" s="378">
        <v>45354.908009259256</v>
      </c>
      <c r="H55" s="378">
        <v>45354.908842592595</v>
      </c>
      <c r="K55" t="s">
        <v>3223</v>
      </c>
      <c r="L55" t="s">
        <v>3219</v>
      </c>
    </row>
    <row r="56" spans="1:17">
      <c r="A56">
        <v>55</v>
      </c>
      <c r="B56" t="s">
        <v>3215</v>
      </c>
      <c r="C56" t="s">
        <v>3215</v>
      </c>
      <c r="D56">
        <v>7.5392605228419899E+37</v>
      </c>
      <c r="E56" t="s">
        <v>3216</v>
      </c>
      <c r="F56" t="s">
        <v>3217</v>
      </c>
      <c r="G56" s="378">
        <v>45354.906956018516</v>
      </c>
      <c r="H56" s="378">
        <v>45354.908842592595</v>
      </c>
      <c r="K56" t="s">
        <v>3224</v>
      </c>
      <c r="L56" t="s">
        <v>3219</v>
      </c>
    </row>
    <row r="57" spans="1:17">
      <c r="A57">
        <v>56</v>
      </c>
      <c r="B57" t="s">
        <v>3215</v>
      </c>
      <c r="C57" t="s">
        <v>3215</v>
      </c>
      <c r="D57">
        <v>7.5392605228419899E+37</v>
      </c>
      <c r="E57" t="s">
        <v>3216</v>
      </c>
      <c r="F57" t="s">
        <v>3217</v>
      </c>
      <c r="G57" s="378">
        <v>45354.905543981484</v>
      </c>
      <c r="H57" s="378">
        <v>45354.908842592595</v>
      </c>
      <c r="K57" t="s">
        <v>3223</v>
      </c>
      <c r="L57" t="s">
        <v>3219</v>
      </c>
    </row>
    <row r="58" spans="1:17">
      <c r="A58">
        <v>57</v>
      </c>
      <c r="B58" t="s">
        <v>3215</v>
      </c>
      <c r="C58" t="s">
        <v>3215</v>
      </c>
      <c r="D58">
        <v>7.5392605228419899E+37</v>
      </c>
      <c r="E58" t="s">
        <v>3216</v>
      </c>
      <c r="F58" t="s">
        <v>3217</v>
      </c>
      <c r="G58" s="378">
        <v>45354.904594907406</v>
      </c>
      <c r="H58" s="378">
        <v>45354.908842592595</v>
      </c>
      <c r="K58" t="s">
        <v>3224</v>
      </c>
      <c r="L58" t="s">
        <v>3219</v>
      </c>
    </row>
    <row r="59" spans="1:17">
      <c r="A59">
        <v>58</v>
      </c>
      <c r="B59" t="s">
        <v>3215</v>
      </c>
      <c r="C59" t="s">
        <v>3215</v>
      </c>
      <c r="D59">
        <v>7.5392605228419899E+37</v>
      </c>
      <c r="E59" t="s">
        <v>3216</v>
      </c>
      <c r="F59" t="s">
        <v>3217</v>
      </c>
      <c r="G59" s="378">
        <v>45354.904502314814</v>
      </c>
      <c r="H59" s="378">
        <v>45354.908842592595</v>
      </c>
      <c r="K59" t="s">
        <v>3222</v>
      </c>
      <c r="L59" t="s">
        <v>3219</v>
      </c>
    </row>
    <row r="60" spans="1:17">
      <c r="A60">
        <v>59</v>
      </c>
      <c r="B60" t="s">
        <v>3215</v>
      </c>
      <c r="C60" t="s">
        <v>3215</v>
      </c>
      <c r="D60">
        <v>7.5392605228419899E+37</v>
      </c>
      <c r="E60" t="s">
        <v>3216</v>
      </c>
      <c r="F60" t="s">
        <v>3217</v>
      </c>
      <c r="G60" s="378">
        <v>45354.905694444446</v>
      </c>
      <c r="H60" s="378">
        <v>45354.908842592595</v>
      </c>
      <c r="K60" t="s">
        <v>3223</v>
      </c>
      <c r="L60" t="s">
        <v>3219</v>
      </c>
    </row>
    <row r="61" spans="1:17">
      <c r="A61">
        <v>60</v>
      </c>
      <c r="B61" t="s">
        <v>3215</v>
      </c>
      <c r="C61" t="s">
        <v>3215</v>
      </c>
      <c r="D61">
        <v>7.5392605228419899E+37</v>
      </c>
      <c r="E61" t="s">
        <v>3216</v>
      </c>
      <c r="F61" t="s">
        <v>3217</v>
      </c>
      <c r="G61" s="378">
        <v>45354.904328703706</v>
      </c>
      <c r="H61" s="378">
        <v>45354.908842592595</v>
      </c>
      <c r="K61" t="s">
        <v>3218</v>
      </c>
      <c r="L61" t="s">
        <v>3219</v>
      </c>
      <c r="M61" t="s">
        <v>3220</v>
      </c>
      <c r="Q61" t="s">
        <v>3210</v>
      </c>
    </row>
    <row r="62" spans="1:17">
      <c r="A62">
        <v>61</v>
      </c>
      <c r="B62" t="s">
        <v>3215</v>
      </c>
      <c r="C62" t="s">
        <v>3215</v>
      </c>
      <c r="D62">
        <v>7.5392605228419899E+37</v>
      </c>
      <c r="E62" t="s">
        <v>3216</v>
      </c>
      <c r="F62" t="s">
        <v>3217</v>
      </c>
      <c r="G62" s="378">
        <v>45354.906273148146</v>
      </c>
      <c r="H62" s="378">
        <v>45354.908842592595</v>
      </c>
      <c r="K62" t="s">
        <v>3218</v>
      </c>
      <c r="L62" t="s">
        <v>3219</v>
      </c>
      <c r="Q62" t="s">
        <v>3210</v>
      </c>
    </row>
    <row r="63" spans="1:17">
      <c r="A63">
        <v>62</v>
      </c>
      <c r="B63" t="s">
        <v>3215</v>
      </c>
      <c r="C63" t="s">
        <v>3215</v>
      </c>
      <c r="D63">
        <v>7.5392605228419899E+37</v>
      </c>
      <c r="E63" t="s">
        <v>3216</v>
      </c>
      <c r="F63" t="s">
        <v>3217</v>
      </c>
      <c r="G63" s="378">
        <v>45354.906747685185</v>
      </c>
      <c r="H63" s="378">
        <v>45354.908842592595</v>
      </c>
      <c r="K63" t="s">
        <v>3218</v>
      </c>
      <c r="L63" t="s">
        <v>3219</v>
      </c>
      <c r="Q63" t="s">
        <v>3210</v>
      </c>
    </row>
    <row r="64" spans="1:17">
      <c r="A64">
        <v>63</v>
      </c>
      <c r="B64" t="s">
        <v>3215</v>
      </c>
      <c r="C64" t="s">
        <v>3215</v>
      </c>
      <c r="D64">
        <v>7.5392605228419899E+37</v>
      </c>
      <c r="E64" t="s">
        <v>3216</v>
      </c>
      <c r="F64" t="s">
        <v>3217</v>
      </c>
      <c r="G64" s="378">
        <v>45354.906354166669</v>
      </c>
      <c r="H64" s="378">
        <v>45354.908842592595</v>
      </c>
      <c r="K64" t="s">
        <v>3218</v>
      </c>
      <c r="L64" t="s">
        <v>3219</v>
      </c>
      <c r="Q64" t="s">
        <v>3210</v>
      </c>
    </row>
    <row r="65" spans="1:17">
      <c r="A65">
        <v>64</v>
      </c>
      <c r="B65" t="s">
        <v>3215</v>
      </c>
      <c r="C65" t="s">
        <v>3215</v>
      </c>
      <c r="D65">
        <v>7.5392605228419899E+37</v>
      </c>
      <c r="E65" t="s">
        <v>3216</v>
      </c>
      <c r="F65" t="s">
        <v>3217</v>
      </c>
      <c r="G65" s="378">
        <v>45354.90388888889</v>
      </c>
      <c r="H65" s="378">
        <v>45354.908842592595</v>
      </c>
      <c r="K65" t="s">
        <v>3218</v>
      </c>
      <c r="L65" t="s">
        <v>3219</v>
      </c>
      <c r="Q65" t="s">
        <v>3210</v>
      </c>
    </row>
    <row r="66" spans="1:17">
      <c r="A66">
        <v>65</v>
      </c>
      <c r="B66" t="s">
        <v>3215</v>
      </c>
      <c r="C66" t="s">
        <v>3215</v>
      </c>
      <c r="D66">
        <v>7.5392605228419899E+37</v>
      </c>
      <c r="E66" t="s">
        <v>3216</v>
      </c>
      <c r="F66" t="s">
        <v>3217</v>
      </c>
      <c r="G66" s="378">
        <v>45354.904328703706</v>
      </c>
      <c r="H66" s="378">
        <v>45354.908842592595</v>
      </c>
      <c r="K66" t="s">
        <v>3218</v>
      </c>
      <c r="L66" t="s">
        <v>3219</v>
      </c>
      <c r="M66" t="s">
        <v>3220</v>
      </c>
      <c r="Q66" t="s">
        <v>3210</v>
      </c>
    </row>
    <row r="67" spans="1:17">
      <c r="A67">
        <v>66</v>
      </c>
      <c r="B67" t="s">
        <v>3215</v>
      </c>
      <c r="C67" t="s">
        <v>3215</v>
      </c>
      <c r="D67">
        <v>7.5392605228419899E+37</v>
      </c>
      <c r="E67" t="s">
        <v>3216</v>
      </c>
      <c r="F67" t="s">
        <v>3217</v>
      </c>
      <c r="G67" s="378">
        <v>45354.904641203706</v>
      </c>
      <c r="H67" s="378">
        <v>45354.908842592595</v>
      </c>
      <c r="K67" t="s">
        <v>3225</v>
      </c>
      <c r="L67" t="s">
        <v>3219</v>
      </c>
    </row>
    <row r="68" spans="1:17">
      <c r="A68">
        <v>67</v>
      </c>
      <c r="B68" t="s">
        <v>3215</v>
      </c>
      <c r="C68" t="s">
        <v>3215</v>
      </c>
      <c r="D68">
        <v>7.5392605228419899E+37</v>
      </c>
      <c r="E68" t="s">
        <v>3216</v>
      </c>
      <c r="F68" t="s">
        <v>3217</v>
      </c>
      <c r="G68" s="378">
        <v>45354.906886574077</v>
      </c>
      <c r="H68" s="378">
        <v>45354.908842592595</v>
      </c>
      <c r="K68" t="s">
        <v>3222</v>
      </c>
      <c r="L68" t="s">
        <v>3219</v>
      </c>
    </row>
    <row r="69" spans="1:17">
      <c r="A69">
        <v>68</v>
      </c>
      <c r="B69" t="s">
        <v>3215</v>
      </c>
      <c r="C69" t="s">
        <v>3215</v>
      </c>
      <c r="D69">
        <v>7.5392605228419899E+37</v>
      </c>
      <c r="E69" t="s">
        <v>3216</v>
      </c>
      <c r="F69" t="s">
        <v>3217</v>
      </c>
      <c r="G69" s="378">
        <v>45354.906990740739</v>
      </c>
      <c r="H69" s="378">
        <v>45354.908842592595</v>
      </c>
      <c r="K69" t="s">
        <v>3225</v>
      </c>
      <c r="L69" t="s">
        <v>3219</v>
      </c>
    </row>
    <row r="70" spans="1:17">
      <c r="A70">
        <v>69</v>
      </c>
      <c r="B70" t="s">
        <v>3215</v>
      </c>
      <c r="C70" t="s">
        <v>3215</v>
      </c>
      <c r="D70">
        <v>7.5392605228419899E+37</v>
      </c>
      <c r="E70" t="s">
        <v>3216</v>
      </c>
      <c r="F70" t="s">
        <v>3217</v>
      </c>
      <c r="G70" s="378">
        <v>45354.90452546296</v>
      </c>
      <c r="H70" s="378">
        <v>45354.908842592595</v>
      </c>
      <c r="K70" t="s">
        <v>3224</v>
      </c>
      <c r="L70" t="s">
        <v>3219</v>
      </c>
    </row>
    <row r="71" spans="1:17">
      <c r="A71">
        <v>70</v>
      </c>
      <c r="B71" t="s">
        <v>3215</v>
      </c>
      <c r="C71" t="s">
        <v>3215</v>
      </c>
      <c r="D71">
        <v>7.5392605228419899E+37</v>
      </c>
      <c r="E71" t="s">
        <v>3216</v>
      </c>
      <c r="F71" t="s">
        <v>3217</v>
      </c>
      <c r="G71" s="378">
        <v>45354.905717592592</v>
      </c>
      <c r="H71" s="378">
        <v>45354.908842592595</v>
      </c>
      <c r="K71" t="s">
        <v>3218</v>
      </c>
      <c r="L71" t="s">
        <v>3219</v>
      </c>
    </row>
    <row r="72" spans="1:17">
      <c r="A72">
        <v>71</v>
      </c>
      <c r="B72" t="s">
        <v>3215</v>
      </c>
      <c r="C72" t="s">
        <v>3215</v>
      </c>
      <c r="D72">
        <v>7.5392605228419899E+37</v>
      </c>
      <c r="E72" t="s">
        <v>3216</v>
      </c>
      <c r="F72" t="s">
        <v>3217</v>
      </c>
      <c r="G72" s="378">
        <v>45354.904386574075</v>
      </c>
      <c r="H72" s="378">
        <v>45354.908842592595</v>
      </c>
      <c r="K72" t="s">
        <v>3222</v>
      </c>
      <c r="L72" t="s">
        <v>3219</v>
      </c>
    </row>
    <row r="73" spans="1:17">
      <c r="A73">
        <v>72</v>
      </c>
      <c r="B73" t="s">
        <v>3215</v>
      </c>
      <c r="C73" t="s">
        <v>3215</v>
      </c>
      <c r="D73">
        <v>7.5392605228419899E+37</v>
      </c>
      <c r="E73" t="s">
        <v>3216</v>
      </c>
      <c r="F73" t="s">
        <v>3217</v>
      </c>
      <c r="G73" s="378">
        <v>45354.906956018516</v>
      </c>
      <c r="H73" s="378">
        <v>45354.908842592595</v>
      </c>
      <c r="K73" t="s">
        <v>3224</v>
      </c>
      <c r="L73" t="s">
        <v>3219</v>
      </c>
    </row>
    <row r="74" spans="1:17">
      <c r="A74">
        <v>73</v>
      </c>
      <c r="B74" t="s">
        <v>3215</v>
      </c>
      <c r="C74" t="s">
        <v>3215</v>
      </c>
      <c r="D74">
        <v>7.5392605228419899E+37</v>
      </c>
      <c r="E74" t="s">
        <v>3216</v>
      </c>
      <c r="F74" t="s">
        <v>3217</v>
      </c>
      <c r="G74" s="378">
        <v>45354.907650462963</v>
      </c>
      <c r="H74" s="378">
        <v>45354.908842592595</v>
      </c>
      <c r="K74" t="s">
        <v>3223</v>
      </c>
      <c r="L74" t="s">
        <v>3219</v>
      </c>
    </row>
    <row r="75" spans="1:17">
      <c r="A75">
        <v>74</v>
      </c>
      <c r="B75" t="s">
        <v>3215</v>
      </c>
      <c r="C75" t="s">
        <v>3215</v>
      </c>
      <c r="D75">
        <v>7.5392605228419899E+37</v>
      </c>
      <c r="E75" t="s">
        <v>3216</v>
      </c>
      <c r="F75" t="s">
        <v>3217</v>
      </c>
      <c r="G75" s="378">
        <v>45354.908101851855</v>
      </c>
      <c r="H75" s="378">
        <v>45354.908842592595</v>
      </c>
      <c r="K75" t="s">
        <v>3221</v>
      </c>
      <c r="L75" t="s">
        <v>3219</v>
      </c>
    </row>
    <row r="76" spans="1:17">
      <c r="A76">
        <v>75</v>
      </c>
      <c r="B76" t="s">
        <v>3215</v>
      </c>
      <c r="C76" t="s">
        <v>3215</v>
      </c>
      <c r="D76">
        <v>7.5392605228419899E+37</v>
      </c>
      <c r="E76" t="s">
        <v>3216</v>
      </c>
      <c r="F76" t="s">
        <v>3217</v>
      </c>
      <c r="G76" s="378">
        <v>45354.905081018522</v>
      </c>
      <c r="H76" s="378">
        <v>45354.908842592595</v>
      </c>
      <c r="K76" t="s">
        <v>3223</v>
      </c>
      <c r="L76" t="s">
        <v>3219</v>
      </c>
    </row>
    <row r="77" spans="1:17">
      <c r="A77">
        <v>76</v>
      </c>
      <c r="B77" t="s">
        <v>3215</v>
      </c>
      <c r="C77" t="s">
        <v>3215</v>
      </c>
      <c r="D77">
        <v>7.5392605228419899E+37</v>
      </c>
      <c r="E77" t="s">
        <v>3216</v>
      </c>
      <c r="F77" t="s">
        <v>3217</v>
      </c>
      <c r="G77" s="378">
        <v>45354.904328703706</v>
      </c>
      <c r="H77" s="378">
        <v>45354.908842592595</v>
      </c>
      <c r="K77" t="s">
        <v>3218</v>
      </c>
      <c r="L77" t="s">
        <v>3219</v>
      </c>
      <c r="M77" t="s">
        <v>3220</v>
      </c>
      <c r="Q77" t="s">
        <v>3210</v>
      </c>
    </row>
    <row r="78" spans="1:17">
      <c r="A78">
        <v>77</v>
      </c>
      <c r="B78" t="s">
        <v>3215</v>
      </c>
      <c r="C78" t="s">
        <v>3215</v>
      </c>
      <c r="D78">
        <v>7.5392605228419899E+37</v>
      </c>
      <c r="E78" t="s">
        <v>3216</v>
      </c>
      <c r="F78" t="s">
        <v>3217</v>
      </c>
      <c r="G78" s="378">
        <v>45354.905613425923</v>
      </c>
      <c r="H78" s="378">
        <v>45354.908842592595</v>
      </c>
      <c r="K78" t="s">
        <v>3223</v>
      </c>
      <c r="L78" t="s">
        <v>3219</v>
      </c>
      <c r="M78" t="s">
        <v>3226</v>
      </c>
    </row>
    <row r="79" spans="1:17">
      <c r="A79">
        <v>78</v>
      </c>
      <c r="B79" t="s">
        <v>3215</v>
      </c>
      <c r="C79" t="s">
        <v>3215</v>
      </c>
      <c r="D79">
        <v>7.5392605228419899E+37</v>
      </c>
      <c r="E79" t="s">
        <v>3216</v>
      </c>
      <c r="F79" t="s">
        <v>3217</v>
      </c>
      <c r="G79" s="378">
        <v>45354.90388888889</v>
      </c>
      <c r="H79" s="378">
        <v>45354.912199074075</v>
      </c>
      <c r="K79" t="s">
        <v>3218</v>
      </c>
      <c r="L79" t="s">
        <v>3219</v>
      </c>
      <c r="Q79" t="s">
        <v>3210</v>
      </c>
    </row>
    <row r="80" spans="1:17">
      <c r="A80">
        <v>79</v>
      </c>
      <c r="B80" t="s">
        <v>3215</v>
      </c>
      <c r="C80" t="s">
        <v>3215</v>
      </c>
      <c r="D80">
        <v>7.5392605228419899E+37</v>
      </c>
      <c r="E80" t="s">
        <v>3216</v>
      </c>
      <c r="F80" t="s">
        <v>3217</v>
      </c>
      <c r="G80" s="378">
        <v>45354.904328703706</v>
      </c>
      <c r="H80" s="378">
        <v>45354.912199074075</v>
      </c>
      <c r="K80" t="s">
        <v>3218</v>
      </c>
      <c r="L80" t="s">
        <v>3219</v>
      </c>
      <c r="M80" t="s">
        <v>3220</v>
      </c>
      <c r="Q80" t="s">
        <v>3210</v>
      </c>
    </row>
    <row r="81" spans="1:17">
      <c r="A81">
        <v>80</v>
      </c>
      <c r="B81" t="s">
        <v>3215</v>
      </c>
      <c r="C81" t="s">
        <v>3215</v>
      </c>
      <c r="D81">
        <v>7.5392605228419899E+37</v>
      </c>
      <c r="E81" t="s">
        <v>3216</v>
      </c>
      <c r="F81" t="s">
        <v>3217</v>
      </c>
      <c r="G81" s="378">
        <v>45354.908125000002</v>
      </c>
      <c r="H81" s="378">
        <v>45354.912199074075</v>
      </c>
      <c r="K81" t="s">
        <v>3221</v>
      </c>
      <c r="L81" t="s">
        <v>3219</v>
      </c>
    </row>
    <row r="82" spans="1:17">
      <c r="A82">
        <v>81</v>
      </c>
      <c r="B82" t="s">
        <v>3215</v>
      </c>
      <c r="C82" t="s">
        <v>3215</v>
      </c>
      <c r="D82">
        <v>7.5392605228419899E+37</v>
      </c>
      <c r="E82" t="s">
        <v>3216</v>
      </c>
      <c r="F82" t="s">
        <v>3217</v>
      </c>
      <c r="G82" s="378">
        <v>45354.906909722224</v>
      </c>
      <c r="H82" s="378">
        <v>45354.912199074075</v>
      </c>
      <c r="K82" t="s">
        <v>3222</v>
      </c>
      <c r="L82" t="s">
        <v>3219</v>
      </c>
    </row>
    <row r="83" spans="1:17">
      <c r="A83">
        <v>82</v>
      </c>
      <c r="B83" t="s">
        <v>3215</v>
      </c>
      <c r="C83" t="s">
        <v>3215</v>
      </c>
      <c r="D83">
        <v>7.5392605228419899E+37</v>
      </c>
      <c r="E83" t="s">
        <v>3216</v>
      </c>
      <c r="F83" t="s">
        <v>3217</v>
      </c>
      <c r="G83" s="378">
        <v>45354.906354166669</v>
      </c>
      <c r="H83" s="378">
        <v>45354.912199074075</v>
      </c>
      <c r="K83" t="s">
        <v>3218</v>
      </c>
      <c r="L83" t="s">
        <v>3219</v>
      </c>
      <c r="Q83" t="s">
        <v>3210</v>
      </c>
    </row>
    <row r="84" spans="1:17">
      <c r="A84">
        <v>83</v>
      </c>
      <c r="B84" t="s">
        <v>3215</v>
      </c>
      <c r="C84" t="s">
        <v>3215</v>
      </c>
      <c r="D84">
        <v>7.5392605228419899E+37</v>
      </c>
      <c r="E84" t="s">
        <v>3216</v>
      </c>
      <c r="F84" t="s">
        <v>3217</v>
      </c>
      <c r="G84" s="378">
        <v>45354.908009259256</v>
      </c>
      <c r="H84" s="378">
        <v>45354.912199074075</v>
      </c>
      <c r="K84" t="s">
        <v>3223</v>
      </c>
      <c r="L84" t="s">
        <v>3219</v>
      </c>
    </row>
    <row r="85" spans="1:17">
      <c r="A85">
        <v>84</v>
      </c>
      <c r="B85" t="s">
        <v>3215</v>
      </c>
      <c r="C85" t="s">
        <v>3215</v>
      </c>
      <c r="D85">
        <v>7.5392605228419899E+37</v>
      </c>
      <c r="E85" t="s">
        <v>3216</v>
      </c>
      <c r="F85" t="s">
        <v>3217</v>
      </c>
      <c r="G85" s="378">
        <v>45354.906956018516</v>
      </c>
      <c r="H85" s="378">
        <v>45354.912199074075</v>
      </c>
      <c r="K85" t="s">
        <v>3224</v>
      </c>
      <c r="L85" t="s">
        <v>3219</v>
      </c>
    </row>
    <row r="86" spans="1:17">
      <c r="A86">
        <v>85</v>
      </c>
      <c r="B86" t="s">
        <v>3215</v>
      </c>
      <c r="C86" t="s">
        <v>3215</v>
      </c>
      <c r="D86">
        <v>7.5392605228419899E+37</v>
      </c>
      <c r="E86" t="s">
        <v>3216</v>
      </c>
      <c r="F86" t="s">
        <v>3217</v>
      </c>
      <c r="G86" s="378">
        <v>45354.905543981484</v>
      </c>
      <c r="H86" s="378">
        <v>45354.912199074075</v>
      </c>
      <c r="K86" t="s">
        <v>3223</v>
      </c>
      <c r="L86" t="s">
        <v>3219</v>
      </c>
    </row>
    <row r="87" spans="1:17">
      <c r="A87">
        <v>86</v>
      </c>
      <c r="B87" t="s">
        <v>3215</v>
      </c>
      <c r="C87" t="s">
        <v>3215</v>
      </c>
      <c r="D87">
        <v>7.5392605228419899E+37</v>
      </c>
      <c r="E87" t="s">
        <v>3216</v>
      </c>
      <c r="F87" t="s">
        <v>3217</v>
      </c>
      <c r="G87" s="378">
        <v>45354.904594907406</v>
      </c>
      <c r="H87" s="378">
        <v>45354.912199074075</v>
      </c>
      <c r="K87" t="s">
        <v>3224</v>
      </c>
      <c r="L87" t="s">
        <v>3219</v>
      </c>
    </row>
    <row r="88" spans="1:17">
      <c r="A88">
        <v>87</v>
      </c>
      <c r="B88" t="s">
        <v>3215</v>
      </c>
      <c r="C88" t="s">
        <v>3215</v>
      </c>
      <c r="D88">
        <v>7.5392605228419899E+37</v>
      </c>
      <c r="E88" t="s">
        <v>3216</v>
      </c>
      <c r="F88" t="s">
        <v>3217</v>
      </c>
      <c r="G88" s="378">
        <v>45354.904502314814</v>
      </c>
      <c r="H88" s="378">
        <v>45354.912199074075</v>
      </c>
      <c r="K88" t="s">
        <v>3222</v>
      </c>
      <c r="L88" t="s">
        <v>3219</v>
      </c>
    </row>
    <row r="89" spans="1:17">
      <c r="A89">
        <v>88</v>
      </c>
      <c r="B89" t="s">
        <v>3215</v>
      </c>
      <c r="C89" t="s">
        <v>3215</v>
      </c>
      <c r="D89">
        <v>7.5392605228419899E+37</v>
      </c>
      <c r="E89" t="s">
        <v>3216</v>
      </c>
      <c r="F89" t="s">
        <v>3217</v>
      </c>
      <c r="G89" s="378">
        <v>45354.905694444446</v>
      </c>
      <c r="H89" s="378">
        <v>45354.912199074075</v>
      </c>
      <c r="K89" t="s">
        <v>3223</v>
      </c>
      <c r="L89" t="s">
        <v>3219</v>
      </c>
    </row>
    <row r="90" spans="1:17">
      <c r="A90">
        <v>89</v>
      </c>
      <c r="B90" t="s">
        <v>3215</v>
      </c>
      <c r="C90" t="s">
        <v>3215</v>
      </c>
      <c r="D90">
        <v>7.5392605228419899E+37</v>
      </c>
      <c r="E90" t="s">
        <v>3216</v>
      </c>
      <c r="F90" t="s">
        <v>3217</v>
      </c>
      <c r="G90" s="378">
        <v>45354.904328703706</v>
      </c>
      <c r="H90" s="378">
        <v>45354.912199074075</v>
      </c>
      <c r="K90" t="s">
        <v>3218</v>
      </c>
      <c r="L90" t="s">
        <v>3219</v>
      </c>
      <c r="M90" t="s">
        <v>3220</v>
      </c>
      <c r="Q90" t="s">
        <v>3210</v>
      </c>
    </row>
    <row r="91" spans="1:17">
      <c r="A91">
        <v>90</v>
      </c>
      <c r="B91" t="s">
        <v>3215</v>
      </c>
      <c r="C91" t="s">
        <v>3215</v>
      </c>
      <c r="D91">
        <v>7.5392605228419899E+37</v>
      </c>
      <c r="E91" t="s">
        <v>3216</v>
      </c>
      <c r="F91" t="s">
        <v>3217</v>
      </c>
      <c r="G91" s="378">
        <v>45354.906273148146</v>
      </c>
      <c r="H91" s="378">
        <v>45354.912199074075</v>
      </c>
      <c r="K91" t="s">
        <v>3218</v>
      </c>
      <c r="L91" t="s">
        <v>3219</v>
      </c>
      <c r="Q91" t="s">
        <v>3210</v>
      </c>
    </row>
    <row r="92" spans="1:17">
      <c r="A92">
        <v>91</v>
      </c>
      <c r="B92" t="s">
        <v>3215</v>
      </c>
      <c r="C92" t="s">
        <v>3215</v>
      </c>
      <c r="D92">
        <v>7.5392605228419899E+37</v>
      </c>
      <c r="E92" t="s">
        <v>3216</v>
      </c>
      <c r="F92" t="s">
        <v>3217</v>
      </c>
      <c r="G92" s="378">
        <v>45354.906747685185</v>
      </c>
      <c r="H92" s="378">
        <v>45354.912199074075</v>
      </c>
      <c r="K92" t="s">
        <v>3218</v>
      </c>
      <c r="L92" t="s">
        <v>3219</v>
      </c>
      <c r="Q92" t="s">
        <v>3210</v>
      </c>
    </row>
    <row r="93" spans="1:17">
      <c r="A93">
        <v>92</v>
      </c>
      <c r="B93" t="s">
        <v>3215</v>
      </c>
      <c r="C93" t="s">
        <v>3215</v>
      </c>
      <c r="D93">
        <v>7.5392605228419899E+37</v>
      </c>
      <c r="E93" t="s">
        <v>3216</v>
      </c>
      <c r="F93" t="s">
        <v>3217</v>
      </c>
      <c r="G93" s="378">
        <v>45354.906354166669</v>
      </c>
      <c r="H93" s="378">
        <v>45354.912199074075</v>
      </c>
      <c r="K93" t="s">
        <v>3218</v>
      </c>
      <c r="L93" t="s">
        <v>3219</v>
      </c>
      <c r="Q93" t="s">
        <v>3210</v>
      </c>
    </row>
    <row r="94" spans="1:17">
      <c r="A94">
        <v>93</v>
      </c>
      <c r="B94" t="s">
        <v>3215</v>
      </c>
      <c r="C94" t="s">
        <v>3215</v>
      </c>
      <c r="D94">
        <v>7.5392605228419899E+37</v>
      </c>
      <c r="E94" t="s">
        <v>3216</v>
      </c>
      <c r="F94" t="s">
        <v>3217</v>
      </c>
      <c r="G94" s="378">
        <v>45354.90388888889</v>
      </c>
      <c r="H94" s="378">
        <v>45354.912199074075</v>
      </c>
      <c r="K94" t="s">
        <v>3218</v>
      </c>
      <c r="L94" t="s">
        <v>3219</v>
      </c>
      <c r="Q94" t="s">
        <v>3210</v>
      </c>
    </row>
    <row r="95" spans="1:17">
      <c r="A95">
        <v>94</v>
      </c>
      <c r="B95" t="s">
        <v>3215</v>
      </c>
      <c r="C95" t="s">
        <v>3215</v>
      </c>
      <c r="D95">
        <v>7.5392605228419899E+37</v>
      </c>
      <c r="E95" t="s">
        <v>3216</v>
      </c>
      <c r="F95" t="s">
        <v>3217</v>
      </c>
      <c r="G95" s="378">
        <v>45354.904328703706</v>
      </c>
      <c r="H95" s="378">
        <v>45354.912199074075</v>
      </c>
      <c r="K95" t="s">
        <v>3218</v>
      </c>
      <c r="L95" t="s">
        <v>3219</v>
      </c>
      <c r="M95" t="s">
        <v>3220</v>
      </c>
      <c r="Q95" t="s">
        <v>3210</v>
      </c>
    </row>
    <row r="96" spans="1:17">
      <c r="A96">
        <v>95</v>
      </c>
      <c r="B96" t="s">
        <v>3215</v>
      </c>
      <c r="C96" t="s">
        <v>3215</v>
      </c>
      <c r="D96">
        <v>7.5392605228419899E+37</v>
      </c>
      <c r="E96" t="s">
        <v>3216</v>
      </c>
      <c r="F96" t="s">
        <v>3217</v>
      </c>
      <c r="G96" s="378">
        <v>45354.904641203706</v>
      </c>
      <c r="H96" s="378">
        <v>45354.912199074075</v>
      </c>
      <c r="K96" t="s">
        <v>3225</v>
      </c>
      <c r="L96" t="s">
        <v>3219</v>
      </c>
    </row>
    <row r="97" spans="1:12">
      <c r="A97">
        <v>96</v>
      </c>
      <c r="B97" t="s">
        <v>3215</v>
      </c>
      <c r="C97" t="s">
        <v>3215</v>
      </c>
      <c r="D97">
        <v>7.5392605228419899E+37</v>
      </c>
      <c r="E97" t="s">
        <v>3216</v>
      </c>
      <c r="F97" t="s">
        <v>3217</v>
      </c>
      <c r="G97" s="378">
        <v>45354.906886574077</v>
      </c>
      <c r="H97" s="378">
        <v>45354.912199074075</v>
      </c>
      <c r="K97" t="s">
        <v>3222</v>
      </c>
      <c r="L97" t="s">
        <v>3219</v>
      </c>
    </row>
    <row r="98" spans="1:12">
      <c r="A98">
        <v>97</v>
      </c>
      <c r="B98" t="s">
        <v>3215</v>
      </c>
      <c r="C98" t="s">
        <v>3215</v>
      </c>
      <c r="D98">
        <v>7.5392605228419899E+37</v>
      </c>
      <c r="E98" t="s">
        <v>3216</v>
      </c>
      <c r="F98" t="s">
        <v>3217</v>
      </c>
      <c r="G98" s="378">
        <v>45354.906990740739</v>
      </c>
      <c r="H98" s="378">
        <v>45354.912199074075</v>
      </c>
      <c r="K98" t="s">
        <v>3225</v>
      </c>
      <c r="L98" t="s">
        <v>3219</v>
      </c>
    </row>
    <row r="99" spans="1:12">
      <c r="A99">
        <v>98</v>
      </c>
      <c r="B99" t="s">
        <v>3215</v>
      </c>
      <c r="C99" t="s">
        <v>3215</v>
      </c>
      <c r="D99">
        <v>7.5392605228419899E+37</v>
      </c>
      <c r="E99" t="s">
        <v>3216</v>
      </c>
      <c r="F99" t="s">
        <v>3217</v>
      </c>
      <c r="G99" s="378">
        <v>45354.90452546296</v>
      </c>
      <c r="H99" s="378">
        <v>45354.912199074075</v>
      </c>
      <c r="K99" t="s">
        <v>3224</v>
      </c>
      <c r="L99" t="s">
        <v>3219</v>
      </c>
    </row>
    <row r="100" spans="1:12">
      <c r="A100">
        <v>99</v>
      </c>
      <c r="B100" t="s">
        <v>3215</v>
      </c>
      <c r="C100" t="s">
        <v>3215</v>
      </c>
      <c r="D100">
        <v>7.5392605228419899E+37</v>
      </c>
      <c r="E100" t="s">
        <v>3216</v>
      </c>
      <c r="F100" t="s">
        <v>3217</v>
      </c>
      <c r="G100" s="378">
        <v>45354.905717592592</v>
      </c>
      <c r="H100" s="378">
        <v>45354.912199074075</v>
      </c>
      <c r="K100" t="s">
        <v>3218</v>
      </c>
      <c r="L100" t="s">
        <v>3219</v>
      </c>
    </row>
    <row r="101" spans="1:12">
      <c r="A101">
        <v>100</v>
      </c>
      <c r="B101" t="s">
        <v>3215</v>
      </c>
      <c r="C101" t="s">
        <v>3215</v>
      </c>
      <c r="D101">
        <v>7.5392605228419899E+37</v>
      </c>
      <c r="E101" t="s">
        <v>3216</v>
      </c>
      <c r="F101" t="s">
        <v>3217</v>
      </c>
      <c r="G101" s="378">
        <v>45354.904386574075</v>
      </c>
      <c r="H101" s="378">
        <v>45354.912199074075</v>
      </c>
      <c r="K101" t="s">
        <v>3222</v>
      </c>
      <c r="L101" t="s">
        <v>3219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356D0-E081-4079-8ED1-89967933F378}">
  <dimension ref="A1:F101"/>
  <sheetViews>
    <sheetView workbookViewId="0">
      <selection activeCell="L15" sqref="L15"/>
    </sheetView>
  </sheetViews>
  <sheetFormatPr defaultRowHeight="15"/>
  <cols>
    <col min="1" max="1" width="4.42578125" bestFit="1" customWidth="1"/>
    <col min="2" max="2" width="22.28515625" bestFit="1" customWidth="1"/>
    <col min="3" max="3" width="27" bestFit="1" customWidth="1"/>
    <col min="5" max="5" width="29.5703125" bestFit="1" customWidth="1"/>
    <col min="6" max="6" width="11.140625" bestFit="1" customWidth="1"/>
  </cols>
  <sheetData>
    <row r="1" spans="1:6">
      <c r="A1" t="s">
        <v>3037</v>
      </c>
      <c r="B1" t="s">
        <v>3227</v>
      </c>
      <c r="C1" t="s">
        <v>3228</v>
      </c>
      <c r="D1" t="s">
        <v>3229</v>
      </c>
      <c r="E1" t="s">
        <v>3230</v>
      </c>
      <c r="F1" t="s">
        <v>3231</v>
      </c>
    </row>
    <row r="2" spans="1:6">
      <c r="A2">
        <v>1</v>
      </c>
      <c r="B2" t="s">
        <v>3232</v>
      </c>
      <c r="C2" t="s">
        <v>3233</v>
      </c>
      <c r="D2" t="s">
        <v>3234</v>
      </c>
      <c r="E2" t="s">
        <v>3235</v>
      </c>
      <c r="F2" s="315">
        <v>45533</v>
      </c>
    </row>
    <row r="3" spans="1:6">
      <c r="A3">
        <v>2</v>
      </c>
      <c r="B3" t="s">
        <v>3236</v>
      </c>
      <c r="C3" t="s">
        <v>3233</v>
      </c>
      <c r="D3" t="s">
        <v>3234</v>
      </c>
      <c r="E3" t="s">
        <v>3235</v>
      </c>
      <c r="F3" s="315">
        <v>45533</v>
      </c>
    </row>
    <row r="4" spans="1:6">
      <c r="A4">
        <v>3</v>
      </c>
      <c r="B4" t="s">
        <v>3237</v>
      </c>
      <c r="C4" t="s">
        <v>3233</v>
      </c>
      <c r="D4" t="s">
        <v>3234</v>
      </c>
      <c r="E4" t="s">
        <v>3235</v>
      </c>
      <c r="F4" s="315">
        <v>45533</v>
      </c>
    </row>
    <row r="5" spans="1:6">
      <c r="A5">
        <v>4</v>
      </c>
      <c r="B5" t="s">
        <v>3238</v>
      </c>
      <c r="C5" t="s">
        <v>3233</v>
      </c>
      <c r="D5" t="s">
        <v>3234</v>
      </c>
      <c r="E5" t="s">
        <v>3235</v>
      </c>
      <c r="F5" s="315">
        <v>45533</v>
      </c>
    </row>
    <row r="6" spans="1:6">
      <c r="A6">
        <v>5</v>
      </c>
      <c r="B6" t="s">
        <v>3239</v>
      </c>
      <c r="C6" t="s">
        <v>3233</v>
      </c>
      <c r="D6" t="s">
        <v>3234</v>
      </c>
      <c r="E6" t="s">
        <v>3235</v>
      </c>
      <c r="F6" s="315">
        <v>45533</v>
      </c>
    </row>
    <row r="7" spans="1:6">
      <c r="A7">
        <v>6</v>
      </c>
      <c r="B7" t="s">
        <v>3240</v>
      </c>
      <c r="C7" t="s">
        <v>3233</v>
      </c>
      <c r="D7" t="s">
        <v>3234</v>
      </c>
      <c r="E7" t="s">
        <v>3235</v>
      </c>
      <c r="F7" s="315">
        <v>45533</v>
      </c>
    </row>
    <row r="8" spans="1:6">
      <c r="A8">
        <v>7</v>
      </c>
      <c r="B8" t="s">
        <v>3241</v>
      </c>
      <c r="C8" t="s">
        <v>3233</v>
      </c>
      <c r="D8" t="s">
        <v>3234</v>
      </c>
      <c r="E8" t="s">
        <v>3235</v>
      </c>
      <c r="F8" s="315">
        <v>45533</v>
      </c>
    </row>
    <row r="9" spans="1:6">
      <c r="A9">
        <v>8</v>
      </c>
      <c r="B9" t="s">
        <v>3242</v>
      </c>
      <c r="C9" t="s">
        <v>3233</v>
      </c>
      <c r="D9" t="s">
        <v>3234</v>
      </c>
      <c r="E9" t="s">
        <v>3235</v>
      </c>
      <c r="F9" s="315">
        <v>45533</v>
      </c>
    </row>
    <row r="10" spans="1:6">
      <c r="A10">
        <v>9</v>
      </c>
      <c r="B10" t="s">
        <v>3243</v>
      </c>
      <c r="C10" t="s">
        <v>3233</v>
      </c>
      <c r="D10" t="s">
        <v>3234</v>
      </c>
      <c r="E10" t="s">
        <v>3235</v>
      </c>
      <c r="F10" s="315">
        <v>45533</v>
      </c>
    </row>
    <row r="11" spans="1:6">
      <c r="A11">
        <v>10</v>
      </c>
      <c r="B11" t="s">
        <v>3244</v>
      </c>
      <c r="C11" t="s">
        <v>3233</v>
      </c>
      <c r="D11" t="s">
        <v>3234</v>
      </c>
      <c r="E11" t="s">
        <v>3235</v>
      </c>
      <c r="F11" s="315">
        <v>45533</v>
      </c>
    </row>
    <row r="12" spans="1:6">
      <c r="A12">
        <v>11</v>
      </c>
      <c r="B12" t="s">
        <v>3245</v>
      </c>
      <c r="C12" t="s">
        <v>3233</v>
      </c>
      <c r="D12" t="s">
        <v>3234</v>
      </c>
      <c r="E12" t="s">
        <v>3235</v>
      </c>
      <c r="F12" s="315">
        <v>45533</v>
      </c>
    </row>
    <row r="13" spans="1:6">
      <c r="A13">
        <v>12</v>
      </c>
      <c r="B13" t="s">
        <v>3246</v>
      </c>
      <c r="C13" t="s">
        <v>3233</v>
      </c>
      <c r="D13" t="s">
        <v>3234</v>
      </c>
      <c r="E13" t="s">
        <v>3235</v>
      </c>
      <c r="F13" s="315">
        <v>45533</v>
      </c>
    </row>
    <row r="14" spans="1:6">
      <c r="A14">
        <v>13</v>
      </c>
      <c r="B14" t="s">
        <v>3247</v>
      </c>
      <c r="C14" t="s">
        <v>3233</v>
      </c>
      <c r="D14" t="s">
        <v>3234</v>
      </c>
      <c r="E14" t="s">
        <v>3235</v>
      </c>
      <c r="F14" s="315">
        <v>45533</v>
      </c>
    </row>
    <row r="15" spans="1:6">
      <c r="A15">
        <v>14</v>
      </c>
      <c r="B15" t="s">
        <v>3248</v>
      </c>
      <c r="C15" t="s">
        <v>3233</v>
      </c>
      <c r="D15" t="s">
        <v>3234</v>
      </c>
      <c r="E15" t="s">
        <v>3235</v>
      </c>
      <c r="F15" s="315">
        <v>45533</v>
      </c>
    </row>
    <row r="16" spans="1:6">
      <c r="A16">
        <v>15</v>
      </c>
      <c r="B16" t="s">
        <v>3249</v>
      </c>
      <c r="C16" t="s">
        <v>3233</v>
      </c>
      <c r="D16" t="s">
        <v>3234</v>
      </c>
      <c r="E16" t="s">
        <v>3235</v>
      </c>
      <c r="F16" s="315">
        <v>45533</v>
      </c>
    </row>
    <row r="17" spans="1:6">
      <c r="A17">
        <v>16</v>
      </c>
      <c r="B17" t="s">
        <v>3250</v>
      </c>
      <c r="C17" t="s">
        <v>3233</v>
      </c>
      <c r="D17" t="s">
        <v>3234</v>
      </c>
      <c r="E17" t="s">
        <v>3235</v>
      </c>
      <c r="F17" s="315">
        <v>45533</v>
      </c>
    </row>
    <row r="18" spans="1:6">
      <c r="A18">
        <v>17</v>
      </c>
      <c r="B18" t="s">
        <v>3251</v>
      </c>
      <c r="C18" t="s">
        <v>3233</v>
      </c>
      <c r="D18" t="s">
        <v>3234</v>
      </c>
      <c r="E18" t="s">
        <v>3235</v>
      </c>
      <c r="F18" s="315">
        <v>45533</v>
      </c>
    </row>
    <row r="19" spans="1:6">
      <c r="A19">
        <v>18</v>
      </c>
      <c r="B19" t="s">
        <v>3252</v>
      </c>
      <c r="C19" t="s">
        <v>3233</v>
      </c>
      <c r="D19" t="s">
        <v>3234</v>
      </c>
      <c r="E19" t="s">
        <v>3235</v>
      </c>
      <c r="F19" s="315">
        <v>45533</v>
      </c>
    </row>
    <row r="20" spans="1:6">
      <c r="A20">
        <v>19</v>
      </c>
      <c r="B20" t="s">
        <v>3253</v>
      </c>
      <c r="C20" t="s">
        <v>3233</v>
      </c>
      <c r="D20" t="s">
        <v>3234</v>
      </c>
      <c r="E20" t="s">
        <v>3235</v>
      </c>
      <c r="F20" s="315">
        <v>45533</v>
      </c>
    </row>
    <row r="21" spans="1:6">
      <c r="A21">
        <v>20</v>
      </c>
      <c r="B21" t="s">
        <v>3254</v>
      </c>
      <c r="C21" t="s">
        <v>3233</v>
      </c>
      <c r="D21" t="s">
        <v>3234</v>
      </c>
      <c r="E21" t="s">
        <v>3235</v>
      </c>
      <c r="F21" s="315">
        <v>45533</v>
      </c>
    </row>
    <row r="22" spans="1:6">
      <c r="A22">
        <v>21</v>
      </c>
      <c r="B22" t="s">
        <v>3255</v>
      </c>
      <c r="C22" t="s">
        <v>3233</v>
      </c>
      <c r="D22" t="s">
        <v>3234</v>
      </c>
      <c r="E22" t="s">
        <v>3235</v>
      </c>
      <c r="F22" s="315">
        <v>45533</v>
      </c>
    </row>
    <row r="23" spans="1:6">
      <c r="A23">
        <v>22</v>
      </c>
      <c r="B23" t="s">
        <v>3256</v>
      </c>
      <c r="C23" t="s">
        <v>3233</v>
      </c>
      <c r="D23" t="s">
        <v>3234</v>
      </c>
      <c r="E23" t="s">
        <v>3235</v>
      </c>
      <c r="F23" s="315">
        <v>45533</v>
      </c>
    </row>
    <row r="24" spans="1:6">
      <c r="A24">
        <v>23</v>
      </c>
      <c r="B24" t="s">
        <v>3257</v>
      </c>
      <c r="C24" t="s">
        <v>3233</v>
      </c>
      <c r="D24" t="s">
        <v>3234</v>
      </c>
      <c r="E24" t="s">
        <v>3235</v>
      </c>
      <c r="F24" s="315">
        <v>45533</v>
      </c>
    </row>
    <row r="25" spans="1:6">
      <c r="A25">
        <v>24</v>
      </c>
      <c r="B25" t="s">
        <v>3258</v>
      </c>
      <c r="C25" t="s">
        <v>3233</v>
      </c>
      <c r="D25" t="s">
        <v>3234</v>
      </c>
      <c r="E25" t="s">
        <v>3235</v>
      </c>
      <c r="F25" s="315">
        <v>45533</v>
      </c>
    </row>
    <row r="26" spans="1:6">
      <c r="A26">
        <v>25</v>
      </c>
      <c r="B26" t="s">
        <v>3259</v>
      </c>
      <c r="C26" t="s">
        <v>3233</v>
      </c>
      <c r="D26" t="s">
        <v>3234</v>
      </c>
      <c r="E26" t="s">
        <v>3235</v>
      </c>
      <c r="F26" s="315">
        <v>45533</v>
      </c>
    </row>
    <row r="27" spans="1:6">
      <c r="A27">
        <v>26</v>
      </c>
      <c r="B27" t="s">
        <v>3260</v>
      </c>
      <c r="C27" t="s">
        <v>3233</v>
      </c>
      <c r="D27" t="s">
        <v>3234</v>
      </c>
      <c r="E27" t="s">
        <v>3235</v>
      </c>
      <c r="F27" s="315">
        <v>45533</v>
      </c>
    </row>
    <row r="28" spans="1:6">
      <c r="A28">
        <v>27</v>
      </c>
      <c r="B28" t="s">
        <v>3261</v>
      </c>
      <c r="C28" t="s">
        <v>3233</v>
      </c>
      <c r="D28" t="s">
        <v>3234</v>
      </c>
      <c r="E28" t="s">
        <v>3235</v>
      </c>
      <c r="F28" s="315">
        <v>45533</v>
      </c>
    </row>
    <row r="29" spans="1:6">
      <c r="A29">
        <v>28</v>
      </c>
      <c r="B29" t="s">
        <v>3262</v>
      </c>
      <c r="C29" t="s">
        <v>3233</v>
      </c>
      <c r="D29" t="s">
        <v>3234</v>
      </c>
      <c r="E29" t="s">
        <v>3235</v>
      </c>
      <c r="F29" s="315">
        <v>45533</v>
      </c>
    </row>
    <row r="30" spans="1:6">
      <c r="A30">
        <v>29</v>
      </c>
      <c r="B30" t="s">
        <v>3263</v>
      </c>
      <c r="C30" t="s">
        <v>3233</v>
      </c>
      <c r="D30" t="s">
        <v>3234</v>
      </c>
      <c r="E30" t="s">
        <v>3235</v>
      </c>
      <c r="F30" s="315">
        <v>45533</v>
      </c>
    </row>
    <row r="31" spans="1:6">
      <c r="A31">
        <v>30</v>
      </c>
      <c r="B31" t="s">
        <v>3264</v>
      </c>
      <c r="C31" t="s">
        <v>3233</v>
      </c>
      <c r="D31" t="s">
        <v>3234</v>
      </c>
      <c r="E31" t="s">
        <v>3235</v>
      </c>
      <c r="F31" s="315">
        <v>45533</v>
      </c>
    </row>
    <row r="32" spans="1:6">
      <c r="A32">
        <v>31</v>
      </c>
      <c r="B32" t="s">
        <v>3265</v>
      </c>
      <c r="C32" t="s">
        <v>3233</v>
      </c>
      <c r="D32" t="s">
        <v>3234</v>
      </c>
      <c r="E32" t="s">
        <v>3235</v>
      </c>
      <c r="F32" s="315">
        <v>45533</v>
      </c>
    </row>
    <row r="33" spans="1:6">
      <c r="A33">
        <v>32</v>
      </c>
      <c r="B33" t="s">
        <v>3266</v>
      </c>
      <c r="C33" t="s">
        <v>3233</v>
      </c>
      <c r="D33" t="s">
        <v>3234</v>
      </c>
      <c r="E33" t="s">
        <v>3235</v>
      </c>
      <c r="F33" s="315">
        <v>45533</v>
      </c>
    </row>
    <row r="34" spans="1:6">
      <c r="A34">
        <v>33</v>
      </c>
      <c r="B34" t="s">
        <v>3267</v>
      </c>
      <c r="C34" t="s">
        <v>3233</v>
      </c>
      <c r="D34" t="s">
        <v>3234</v>
      </c>
      <c r="E34" t="s">
        <v>3235</v>
      </c>
      <c r="F34" s="315">
        <v>45533</v>
      </c>
    </row>
    <row r="35" spans="1:6">
      <c r="A35">
        <v>34</v>
      </c>
      <c r="B35" t="s">
        <v>3268</v>
      </c>
      <c r="C35" t="s">
        <v>3233</v>
      </c>
      <c r="D35" t="s">
        <v>3234</v>
      </c>
      <c r="E35" t="s">
        <v>3235</v>
      </c>
      <c r="F35" s="315">
        <v>45533</v>
      </c>
    </row>
    <row r="36" spans="1:6">
      <c r="A36">
        <v>35</v>
      </c>
      <c r="B36">
        <v>4422600786</v>
      </c>
      <c r="C36" t="s">
        <v>3233</v>
      </c>
      <c r="D36" t="s">
        <v>3234</v>
      </c>
      <c r="E36" t="s">
        <v>3235</v>
      </c>
      <c r="F36" s="315">
        <v>45533</v>
      </c>
    </row>
    <row r="37" spans="1:6">
      <c r="A37">
        <v>36</v>
      </c>
      <c r="B37" t="s">
        <v>3269</v>
      </c>
      <c r="C37" t="s">
        <v>3233</v>
      </c>
      <c r="D37" t="s">
        <v>3234</v>
      </c>
      <c r="E37" t="s">
        <v>3235</v>
      </c>
      <c r="F37" s="315">
        <v>45533</v>
      </c>
    </row>
    <row r="38" spans="1:6">
      <c r="A38">
        <v>37</v>
      </c>
      <c r="B38" t="s">
        <v>3270</v>
      </c>
      <c r="C38" t="s">
        <v>3233</v>
      </c>
      <c r="D38" t="s">
        <v>3234</v>
      </c>
      <c r="E38" t="s">
        <v>3235</v>
      </c>
      <c r="F38" s="315">
        <v>45533</v>
      </c>
    </row>
    <row r="39" spans="1:6">
      <c r="A39">
        <v>38</v>
      </c>
      <c r="B39" t="s">
        <v>3271</v>
      </c>
      <c r="C39" t="s">
        <v>3233</v>
      </c>
      <c r="D39" t="s">
        <v>3234</v>
      </c>
      <c r="E39" t="s">
        <v>3235</v>
      </c>
      <c r="F39" s="315">
        <v>45533</v>
      </c>
    </row>
    <row r="40" spans="1:6">
      <c r="A40">
        <v>39</v>
      </c>
      <c r="B40" t="s">
        <v>3272</v>
      </c>
      <c r="C40" t="s">
        <v>3233</v>
      </c>
      <c r="D40" t="s">
        <v>3234</v>
      </c>
      <c r="E40" t="s">
        <v>3235</v>
      </c>
      <c r="F40" s="315">
        <v>45533</v>
      </c>
    </row>
    <row r="41" spans="1:6">
      <c r="A41">
        <v>40</v>
      </c>
      <c r="B41" t="s">
        <v>3273</v>
      </c>
      <c r="C41" t="s">
        <v>3233</v>
      </c>
      <c r="D41" t="s">
        <v>3234</v>
      </c>
      <c r="E41" t="s">
        <v>3235</v>
      </c>
      <c r="F41" s="315">
        <v>45533</v>
      </c>
    </row>
    <row r="42" spans="1:6">
      <c r="A42">
        <v>41</v>
      </c>
      <c r="B42" t="s">
        <v>3274</v>
      </c>
      <c r="C42" t="s">
        <v>3233</v>
      </c>
      <c r="D42" t="s">
        <v>3234</v>
      </c>
      <c r="E42" t="s">
        <v>3235</v>
      </c>
      <c r="F42" s="315">
        <v>45533</v>
      </c>
    </row>
    <row r="43" spans="1:6">
      <c r="A43">
        <v>42</v>
      </c>
      <c r="B43" t="s">
        <v>3275</v>
      </c>
      <c r="C43" t="s">
        <v>3233</v>
      </c>
      <c r="D43" t="s">
        <v>3234</v>
      </c>
      <c r="E43" t="s">
        <v>3235</v>
      </c>
      <c r="F43" s="315">
        <v>45533</v>
      </c>
    </row>
    <row r="44" spans="1:6">
      <c r="A44">
        <v>43</v>
      </c>
      <c r="B44" t="s">
        <v>3276</v>
      </c>
      <c r="C44" t="s">
        <v>3233</v>
      </c>
      <c r="D44" t="s">
        <v>3234</v>
      </c>
      <c r="E44" t="s">
        <v>3235</v>
      </c>
      <c r="F44" s="315">
        <v>45533</v>
      </c>
    </row>
    <row r="45" spans="1:6">
      <c r="A45">
        <v>44</v>
      </c>
      <c r="B45" t="s">
        <v>3277</v>
      </c>
      <c r="C45" t="s">
        <v>3233</v>
      </c>
      <c r="D45" t="s">
        <v>3234</v>
      </c>
      <c r="E45" t="s">
        <v>3235</v>
      </c>
      <c r="F45" s="315">
        <v>45533</v>
      </c>
    </row>
    <row r="46" spans="1:6">
      <c r="A46">
        <v>45</v>
      </c>
      <c r="B46" t="s">
        <v>3278</v>
      </c>
      <c r="C46" t="s">
        <v>3233</v>
      </c>
      <c r="D46" t="s">
        <v>3234</v>
      </c>
      <c r="E46" t="s">
        <v>3235</v>
      </c>
      <c r="F46" s="315">
        <v>45533</v>
      </c>
    </row>
    <row r="47" spans="1:6">
      <c r="A47">
        <v>46</v>
      </c>
      <c r="B47" t="s">
        <v>3279</v>
      </c>
      <c r="C47" t="s">
        <v>3233</v>
      </c>
      <c r="D47" t="s">
        <v>3234</v>
      </c>
      <c r="E47" t="s">
        <v>3235</v>
      </c>
      <c r="F47" s="315">
        <v>45533</v>
      </c>
    </row>
    <row r="48" spans="1:6">
      <c r="A48">
        <v>47</v>
      </c>
      <c r="B48" t="s">
        <v>3280</v>
      </c>
      <c r="C48" t="s">
        <v>3233</v>
      </c>
      <c r="D48" t="s">
        <v>3234</v>
      </c>
      <c r="E48" t="s">
        <v>3235</v>
      </c>
      <c r="F48" s="315">
        <v>45533</v>
      </c>
    </row>
    <row r="49" spans="1:6">
      <c r="A49">
        <v>48</v>
      </c>
      <c r="B49" t="s">
        <v>3281</v>
      </c>
      <c r="C49" t="s">
        <v>3233</v>
      </c>
      <c r="D49" t="s">
        <v>3234</v>
      </c>
      <c r="E49" t="s">
        <v>3235</v>
      </c>
      <c r="F49" s="315">
        <v>45533</v>
      </c>
    </row>
    <row r="50" spans="1:6">
      <c r="A50">
        <v>49</v>
      </c>
      <c r="B50" t="s">
        <v>3282</v>
      </c>
      <c r="C50" t="s">
        <v>3233</v>
      </c>
      <c r="D50" t="s">
        <v>3234</v>
      </c>
      <c r="E50" t="s">
        <v>3235</v>
      </c>
      <c r="F50" s="315">
        <v>45533</v>
      </c>
    </row>
    <row r="51" spans="1:6">
      <c r="A51">
        <v>50</v>
      </c>
      <c r="B51" t="s">
        <v>3283</v>
      </c>
      <c r="C51" t="s">
        <v>3233</v>
      </c>
      <c r="D51" t="s">
        <v>3234</v>
      </c>
      <c r="E51" t="s">
        <v>3235</v>
      </c>
      <c r="F51" s="315">
        <v>45533</v>
      </c>
    </row>
    <row r="52" spans="1:6">
      <c r="A52">
        <v>51</v>
      </c>
      <c r="B52" t="s">
        <v>3284</v>
      </c>
      <c r="C52" t="s">
        <v>3233</v>
      </c>
      <c r="D52" t="s">
        <v>3234</v>
      </c>
      <c r="E52" t="s">
        <v>3235</v>
      </c>
      <c r="F52" s="315">
        <v>45533</v>
      </c>
    </row>
    <row r="53" spans="1:6">
      <c r="A53">
        <v>52</v>
      </c>
      <c r="B53" t="s">
        <v>3285</v>
      </c>
      <c r="C53" t="s">
        <v>3233</v>
      </c>
      <c r="D53" t="s">
        <v>3234</v>
      </c>
      <c r="E53" t="s">
        <v>3235</v>
      </c>
      <c r="F53" s="315">
        <v>45533</v>
      </c>
    </row>
    <row r="54" spans="1:6">
      <c r="A54">
        <v>53</v>
      </c>
      <c r="B54" t="s">
        <v>3286</v>
      </c>
      <c r="C54" t="s">
        <v>3233</v>
      </c>
      <c r="D54" t="s">
        <v>3234</v>
      </c>
      <c r="E54" t="s">
        <v>3235</v>
      </c>
      <c r="F54" s="315">
        <v>45533</v>
      </c>
    </row>
    <row r="55" spans="1:6">
      <c r="A55">
        <v>54</v>
      </c>
      <c r="B55" t="s">
        <v>3287</v>
      </c>
      <c r="C55" t="s">
        <v>3233</v>
      </c>
      <c r="D55" t="s">
        <v>3234</v>
      </c>
      <c r="E55" t="s">
        <v>3235</v>
      </c>
      <c r="F55" s="315">
        <v>45533</v>
      </c>
    </row>
    <row r="56" spans="1:6">
      <c r="A56">
        <v>55</v>
      </c>
      <c r="B56" t="s">
        <v>3288</v>
      </c>
      <c r="C56" t="s">
        <v>3233</v>
      </c>
      <c r="D56" t="s">
        <v>3234</v>
      </c>
      <c r="E56" t="s">
        <v>3235</v>
      </c>
      <c r="F56" s="315">
        <v>45533</v>
      </c>
    </row>
    <row r="57" spans="1:6">
      <c r="A57">
        <v>56</v>
      </c>
      <c r="B57" t="s">
        <v>3289</v>
      </c>
      <c r="C57" t="s">
        <v>3233</v>
      </c>
      <c r="D57" t="s">
        <v>3234</v>
      </c>
      <c r="E57" t="s">
        <v>3235</v>
      </c>
      <c r="F57" s="315">
        <v>45533</v>
      </c>
    </row>
    <row r="58" spans="1:6">
      <c r="A58">
        <v>57</v>
      </c>
      <c r="B58" t="s">
        <v>3290</v>
      </c>
      <c r="C58" t="s">
        <v>3233</v>
      </c>
      <c r="D58" t="s">
        <v>3234</v>
      </c>
      <c r="E58" t="s">
        <v>3235</v>
      </c>
      <c r="F58" s="315">
        <v>45533</v>
      </c>
    </row>
    <row r="59" spans="1:6">
      <c r="A59">
        <v>58</v>
      </c>
      <c r="B59" t="s">
        <v>3291</v>
      </c>
      <c r="C59" t="s">
        <v>3233</v>
      </c>
      <c r="D59" t="s">
        <v>3234</v>
      </c>
      <c r="E59" t="s">
        <v>3235</v>
      </c>
      <c r="F59" s="315">
        <v>45533</v>
      </c>
    </row>
    <row r="60" spans="1:6">
      <c r="A60">
        <v>59</v>
      </c>
      <c r="B60" t="s">
        <v>3292</v>
      </c>
      <c r="C60" t="s">
        <v>3233</v>
      </c>
      <c r="D60" t="s">
        <v>3234</v>
      </c>
      <c r="E60" t="s">
        <v>3235</v>
      </c>
      <c r="F60" s="315">
        <v>45533</v>
      </c>
    </row>
    <row r="61" spans="1:6">
      <c r="A61">
        <v>60</v>
      </c>
      <c r="B61" t="s">
        <v>3293</v>
      </c>
      <c r="C61" t="s">
        <v>3233</v>
      </c>
      <c r="D61" t="s">
        <v>3234</v>
      </c>
      <c r="E61" t="s">
        <v>3235</v>
      </c>
      <c r="F61" s="315">
        <v>45533</v>
      </c>
    </row>
    <row r="62" spans="1:6">
      <c r="A62">
        <v>61</v>
      </c>
      <c r="B62" t="s">
        <v>3294</v>
      </c>
      <c r="C62" t="s">
        <v>3233</v>
      </c>
      <c r="D62" t="s">
        <v>3234</v>
      </c>
      <c r="E62" t="s">
        <v>3235</v>
      </c>
      <c r="F62" s="315">
        <v>45533</v>
      </c>
    </row>
    <row r="63" spans="1:6">
      <c r="A63">
        <v>62</v>
      </c>
      <c r="B63" t="s">
        <v>3295</v>
      </c>
      <c r="C63" t="s">
        <v>3233</v>
      </c>
      <c r="D63" t="s">
        <v>3234</v>
      </c>
      <c r="E63" t="s">
        <v>3235</v>
      </c>
      <c r="F63" s="315">
        <v>45533</v>
      </c>
    </row>
    <row r="64" spans="1:6">
      <c r="A64">
        <v>63</v>
      </c>
      <c r="B64" t="s">
        <v>3296</v>
      </c>
      <c r="C64" t="s">
        <v>3233</v>
      </c>
      <c r="D64" t="s">
        <v>3234</v>
      </c>
      <c r="E64" t="s">
        <v>3235</v>
      </c>
      <c r="F64" s="315">
        <v>45533</v>
      </c>
    </row>
    <row r="65" spans="1:6">
      <c r="A65">
        <v>64</v>
      </c>
      <c r="B65" t="s">
        <v>3297</v>
      </c>
      <c r="C65" t="s">
        <v>3233</v>
      </c>
      <c r="D65" t="s">
        <v>3234</v>
      </c>
      <c r="E65" t="s">
        <v>3235</v>
      </c>
      <c r="F65" s="315">
        <v>45533</v>
      </c>
    </row>
    <row r="66" spans="1:6">
      <c r="A66">
        <v>65</v>
      </c>
      <c r="B66" t="s">
        <v>3298</v>
      </c>
      <c r="C66" t="s">
        <v>3233</v>
      </c>
      <c r="D66" t="s">
        <v>3234</v>
      </c>
      <c r="E66" t="s">
        <v>3235</v>
      </c>
      <c r="F66" s="315">
        <v>45533</v>
      </c>
    </row>
    <row r="67" spans="1:6">
      <c r="A67">
        <v>66</v>
      </c>
      <c r="B67" t="s">
        <v>3299</v>
      </c>
      <c r="C67" t="s">
        <v>3233</v>
      </c>
      <c r="D67" t="s">
        <v>3234</v>
      </c>
      <c r="E67" t="s">
        <v>3235</v>
      </c>
      <c r="F67" s="315">
        <v>45533</v>
      </c>
    </row>
    <row r="68" spans="1:6">
      <c r="A68">
        <v>67</v>
      </c>
      <c r="B68" t="s">
        <v>3300</v>
      </c>
      <c r="C68" t="s">
        <v>3233</v>
      </c>
      <c r="D68" t="s">
        <v>3234</v>
      </c>
      <c r="E68" t="s">
        <v>3235</v>
      </c>
      <c r="F68" s="315">
        <v>45533</v>
      </c>
    </row>
    <row r="69" spans="1:6">
      <c r="A69">
        <v>68</v>
      </c>
      <c r="B69" t="s">
        <v>3301</v>
      </c>
      <c r="C69" t="s">
        <v>3233</v>
      </c>
      <c r="D69" t="s">
        <v>3234</v>
      </c>
      <c r="E69" t="s">
        <v>3235</v>
      </c>
      <c r="F69" s="315">
        <v>45533</v>
      </c>
    </row>
    <row r="70" spans="1:6">
      <c r="A70">
        <v>69</v>
      </c>
      <c r="B70" t="s">
        <v>3302</v>
      </c>
      <c r="C70" t="s">
        <v>3233</v>
      </c>
      <c r="D70" t="s">
        <v>3234</v>
      </c>
      <c r="E70" t="s">
        <v>3235</v>
      </c>
      <c r="F70" s="315">
        <v>45533</v>
      </c>
    </row>
    <row r="71" spans="1:6">
      <c r="A71">
        <v>70</v>
      </c>
      <c r="B71" t="s">
        <v>3303</v>
      </c>
      <c r="C71" t="s">
        <v>3233</v>
      </c>
      <c r="D71" t="s">
        <v>3234</v>
      </c>
      <c r="E71" t="s">
        <v>3235</v>
      </c>
      <c r="F71" s="315">
        <v>45533</v>
      </c>
    </row>
    <row r="72" spans="1:6">
      <c r="A72">
        <v>71</v>
      </c>
      <c r="B72" t="s">
        <v>3304</v>
      </c>
      <c r="C72" t="s">
        <v>3233</v>
      </c>
      <c r="D72" t="s">
        <v>3234</v>
      </c>
      <c r="E72" t="s">
        <v>3235</v>
      </c>
      <c r="F72" s="315">
        <v>45533</v>
      </c>
    </row>
    <row r="73" spans="1:6">
      <c r="A73">
        <v>72</v>
      </c>
      <c r="B73" t="s">
        <v>3305</v>
      </c>
      <c r="C73" t="s">
        <v>3233</v>
      </c>
      <c r="D73" t="s">
        <v>3234</v>
      </c>
      <c r="E73" t="s">
        <v>3235</v>
      </c>
      <c r="F73" s="315">
        <v>45533</v>
      </c>
    </row>
    <row r="74" spans="1:6">
      <c r="A74">
        <v>73</v>
      </c>
      <c r="B74" t="s">
        <v>3306</v>
      </c>
      <c r="C74" t="s">
        <v>3233</v>
      </c>
      <c r="D74" t="s">
        <v>3234</v>
      </c>
      <c r="E74" t="s">
        <v>3235</v>
      </c>
      <c r="F74" s="315">
        <v>45533</v>
      </c>
    </row>
    <row r="75" spans="1:6">
      <c r="A75">
        <v>74</v>
      </c>
      <c r="B75" t="s">
        <v>3307</v>
      </c>
      <c r="C75" t="s">
        <v>3233</v>
      </c>
      <c r="D75" t="s">
        <v>3234</v>
      </c>
      <c r="E75" t="s">
        <v>3235</v>
      </c>
      <c r="F75" s="315">
        <v>45533</v>
      </c>
    </row>
    <row r="76" spans="1:6">
      <c r="A76">
        <v>75</v>
      </c>
      <c r="B76">
        <v>1024603493</v>
      </c>
      <c r="C76" t="s">
        <v>3233</v>
      </c>
      <c r="D76" t="s">
        <v>3234</v>
      </c>
      <c r="E76" t="s">
        <v>3235</v>
      </c>
      <c r="F76" s="315">
        <v>45533</v>
      </c>
    </row>
    <row r="77" spans="1:6">
      <c r="A77">
        <v>76</v>
      </c>
      <c r="B77" t="s">
        <v>3308</v>
      </c>
      <c r="C77" t="s">
        <v>3233</v>
      </c>
      <c r="D77" t="s">
        <v>3234</v>
      </c>
      <c r="E77" t="s">
        <v>3235</v>
      </c>
      <c r="F77" s="315">
        <v>45533</v>
      </c>
    </row>
    <row r="78" spans="1:6">
      <c r="A78">
        <v>77</v>
      </c>
      <c r="B78" t="s">
        <v>3309</v>
      </c>
      <c r="C78" t="s">
        <v>3233</v>
      </c>
      <c r="D78" t="s">
        <v>3234</v>
      </c>
      <c r="E78" t="s">
        <v>3235</v>
      </c>
      <c r="F78" s="315">
        <v>45533</v>
      </c>
    </row>
    <row r="79" spans="1:6">
      <c r="A79">
        <v>78</v>
      </c>
      <c r="B79" t="s">
        <v>3310</v>
      </c>
      <c r="C79" t="s">
        <v>3233</v>
      </c>
      <c r="D79" t="s">
        <v>3234</v>
      </c>
      <c r="E79" t="s">
        <v>3235</v>
      </c>
      <c r="F79" s="315">
        <v>45533</v>
      </c>
    </row>
    <row r="80" spans="1:6">
      <c r="A80">
        <v>79</v>
      </c>
      <c r="B80" t="s">
        <v>3311</v>
      </c>
      <c r="C80" t="s">
        <v>3233</v>
      </c>
      <c r="D80" t="s">
        <v>3234</v>
      </c>
      <c r="E80" t="s">
        <v>3235</v>
      </c>
      <c r="F80" s="315">
        <v>45533</v>
      </c>
    </row>
    <row r="81" spans="1:6">
      <c r="A81">
        <v>80</v>
      </c>
      <c r="B81" t="s">
        <v>3312</v>
      </c>
      <c r="C81" t="s">
        <v>3233</v>
      </c>
      <c r="D81" t="s">
        <v>3234</v>
      </c>
      <c r="E81" t="s">
        <v>3235</v>
      </c>
      <c r="F81" s="315">
        <v>45533</v>
      </c>
    </row>
    <row r="82" spans="1:6">
      <c r="A82">
        <v>81</v>
      </c>
      <c r="B82" t="s">
        <v>3313</v>
      </c>
      <c r="C82" t="s">
        <v>3233</v>
      </c>
      <c r="D82" t="s">
        <v>3234</v>
      </c>
      <c r="E82" t="s">
        <v>3235</v>
      </c>
      <c r="F82" s="315">
        <v>45533</v>
      </c>
    </row>
    <row r="83" spans="1:6">
      <c r="A83">
        <v>82</v>
      </c>
      <c r="B83" t="s">
        <v>3314</v>
      </c>
      <c r="C83" t="s">
        <v>3233</v>
      </c>
      <c r="D83" t="s">
        <v>3234</v>
      </c>
      <c r="E83" t="s">
        <v>3235</v>
      </c>
      <c r="F83" s="315">
        <v>45533</v>
      </c>
    </row>
    <row r="84" spans="1:6">
      <c r="A84">
        <v>83</v>
      </c>
      <c r="B84" t="s">
        <v>3315</v>
      </c>
      <c r="C84" t="s">
        <v>3233</v>
      </c>
      <c r="D84" t="s">
        <v>3234</v>
      </c>
      <c r="E84" t="s">
        <v>3235</v>
      </c>
      <c r="F84" s="315">
        <v>45533</v>
      </c>
    </row>
    <row r="85" spans="1:6">
      <c r="A85">
        <v>84</v>
      </c>
      <c r="B85" t="s">
        <v>3316</v>
      </c>
      <c r="C85" t="s">
        <v>3233</v>
      </c>
      <c r="D85" t="s">
        <v>3234</v>
      </c>
      <c r="E85" t="s">
        <v>3235</v>
      </c>
      <c r="F85" s="315">
        <v>45533</v>
      </c>
    </row>
    <row r="86" spans="1:6">
      <c r="A86">
        <v>85</v>
      </c>
      <c r="B86" t="s">
        <v>3317</v>
      </c>
      <c r="C86" t="s">
        <v>3233</v>
      </c>
      <c r="D86" t="s">
        <v>3234</v>
      </c>
      <c r="E86" t="s">
        <v>3235</v>
      </c>
      <c r="F86" s="315">
        <v>45533</v>
      </c>
    </row>
    <row r="87" spans="1:6">
      <c r="A87">
        <v>86</v>
      </c>
      <c r="B87" t="s">
        <v>3318</v>
      </c>
      <c r="C87" t="s">
        <v>3233</v>
      </c>
      <c r="D87" t="s">
        <v>3234</v>
      </c>
      <c r="E87" t="s">
        <v>3235</v>
      </c>
      <c r="F87" s="315">
        <v>45533</v>
      </c>
    </row>
    <row r="88" spans="1:6">
      <c r="A88">
        <v>87</v>
      </c>
      <c r="B88" t="s">
        <v>3319</v>
      </c>
      <c r="C88" t="s">
        <v>3233</v>
      </c>
      <c r="D88" t="s">
        <v>3234</v>
      </c>
      <c r="E88" t="s">
        <v>3235</v>
      </c>
      <c r="F88" s="315">
        <v>45533</v>
      </c>
    </row>
    <row r="89" spans="1:6">
      <c r="A89">
        <v>88</v>
      </c>
      <c r="B89" t="s">
        <v>3320</v>
      </c>
      <c r="C89" t="s">
        <v>3233</v>
      </c>
      <c r="D89" t="s">
        <v>3234</v>
      </c>
      <c r="E89" t="s">
        <v>3235</v>
      </c>
      <c r="F89" s="315">
        <v>45533</v>
      </c>
    </row>
    <row r="90" spans="1:6">
      <c r="A90">
        <v>89</v>
      </c>
      <c r="B90" t="s">
        <v>3321</v>
      </c>
      <c r="C90" t="s">
        <v>3233</v>
      </c>
      <c r="D90" t="s">
        <v>3234</v>
      </c>
      <c r="E90" t="s">
        <v>3235</v>
      </c>
      <c r="F90" s="315">
        <v>45533</v>
      </c>
    </row>
    <row r="91" spans="1:6">
      <c r="A91">
        <v>90</v>
      </c>
      <c r="B91" t="s">
        <v>3322</v>
      </c>
      <c r="C91" t="s">
        <v>3233</v>
      </c>
      <c r="D91" t="s">
        <v>3234</v>
      </c>
      <c r="E91" t="s">
        <v>3235</v>
      </c>
      <c r="F91" s="315">
        <v>45533</v>
      </c>
    </row>
    <row r="92" spans="1:6">
      <c r="A92">
        <v>91</v>
      </c>
      <c r="B92" t="s">
        <v>3323</v>
      </c>
      <c r="C92" t="s">
        <v>3233</v>
      </c>
      <c r="D92" t="s">
        <v>3234</v>
      </c>
      <c r="E92" t="s">
        <v>3235</v>
      </c>
      <c r="F92" s="315">
        <v>45533</v>
      </c>
    </row>
    <row r="93" spans="1:6">
      <c r="A93">
        <v>92</v>
      </c>
      <c r="B93" t="s">
        <v>3324</v>
      </c>
      <c r="C93" t="s">
        <v>3233</v>
      </c>
      <c r="D93" t="s">
        <v>3234</v>
      </c>
      <c r="E93" t="s">
        <v>3235</v>
      </c>
      <c r="F93" s="315">
        <v>45533</v>
      </c>
    </row>
    <row r="94" spans="1:6">
      <c r="A94">
        <v>93</v>
      </c>
      <c r="B94" t="s">
        <v>3325</v>
      </c>
      <c r="C94" t="s">
        <v>3233</v>
      </c>
      <c r="D94" t="s">
        <v>3234</v>
      </c>
      <c r="E94" t="s">
        <v>3235</v>
      </c>
      <c r="F94" s="315">
        <v>45533</v>
      </c>
    </row>
    <row r="95" spans="1:6">
      <c r="A95">
        <v>94</v>
      </c>
      <c r="B95" t="s">
        <v>3326</v>
      </c>
      <c r="C95" t="s">
        <v>3233</v>
      </c>
      <c r="D95" t="s">
        <v>3234</v>
      </c>
      <c r="E95" t="s">
        <v>3235</v>
      </c>
      <c r="F95" s="315">
        <v>45533</v>
      </c>
    </row>
    <row r="96" spans="1:6">
      <c r="A96">
        <v>95</v>
      </c>
      <c r="B96" t="s">
        <v>3327</v>
      </c>
      <c r="C96" t="s">
        <v>3233</v>
      </c>
      <c r="D96" t="s">
        <v>3234</v>
      </c>
      <c r="E96" t="s">
        <v>3235</v>
      </c>
      <c r="F96" s="315">
        <v>45533</v>
      </c>
    </row>
    <row r="97" spans="1:6">
      <c r="A97">
        <v>96</v>
      </c>
      <c r="B97" t="s">
        <v>3328</v>
      </c>
      <c r="C97" t="s">
        <v>3233</v>
      </c>
      <c r="D97" t="s">
        <v>3234</v>
      </c>
      <c r="E97" t="s">
        <v>3235</v>
      </c>
      <c r="F97" s="315">
        <v>45533</v>
      </c>
    </row>
    <row r="98" spans="1:6">
      <c r="A98">
        <v>97</v>
      </c>
      <c r="B98" t="s">
        <v>3329</v>
      </c>
      <c r="C98" t="s">
        <v>3233</v>
      </c>
      <c r="D98" t="s">
        <v>3234</v>
      </c>
      <c r="E98" t="s">
        <v>3235</v>
      </c>
      <c r="F98" s="315">
        <v>45533</v>
      </c>
    </row>
    <row r="99" spans="1:6">
      <c r="A99">
        <v>98</v>
      </c>
      <c r="B99" t="s">
        <v>3330</v>
      </c>
      <c r="C99" t="s">
        <v>3233</v>
      </c>
      <c r="D99" t="s">
        <v>3234</v>
      </c>
      <c r="E99" t="s">
        <v>3235</v>
      </c>
      <c r="F99" s="315">
        <v>45533</v>
      </c>
    </row>
    <row r="100" spans="1:6">
      <c r="A100">
        <v>99</v>
      </c>
      <c r="B100" t="s">
        <v>3331</v>
      </c>
      <c r="C100" t="s">
        <v>3233</v>
      </c>
      <c r="D100" t="s">
        <v>3234</v>
      </c>
      <c r="E100" t="s">
        <v>3235</v>
      </c>
      <c r="F100" s="315">
        <v>45533</v>
      </c>
    </row>
    <row r="101" spans="1:6">
      <c r="A101">
        <v>100</v>
      </c>
      <c r="B101" t="s">
        <v>3332</v>
      </c>
      <c r="C101" t="s">
        <v>3233</v>
      </c>
      <c r="D101" t="s">
        <v>3234</v>
      </c>
      <c r="E101" t="s">
        <v>3235</v>
      </c>
      <c r="F101" s="315">
        <v>45533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6AF8A-A902-4F9F-A73A-6F3D0A1AA23F}">
  <dimension ref="A1:AN101"/>
  <sheetViews>
    <sheetView workbookViewId="0">
      <selection activeCell="C1" sqref="C1:C1048576"/>
    </sheetView>
  </sheetViews>
  <sheetFormatPr defaultRowHeight="15"/>
  <cols>
    <col min="1" max="1" width="4.42578125" bestFit="1" customWidth="1"/>
    <col min="2" max="2" width="36.7109375" bestFit="1" customWidth="1"/>
    <col min="3" max="3" width="13.28515625" bestFit="1" customWidth="1"/>
    <col min="4" max="4" width="13.5703125" bestFit="1" customWidth="1"/>
    <col min="5" max="5" width="15.28515625" bestFit="1" customWidth="1"/>
    <col min="6" max="6" width="14.5703125" bestFit="1" customWidth="1"/>
    <col min="7" max="7" width="24" bestFit="1" customWidth="1"/>
    <col min="8" max="8" width="18.7109375" bestFit="1" customWidth="1"/>
    <col min="9" max="9" width="29.85546875" bestFit="1" customWidth="1"/>
    <col min="10" max="10" width="12.28515625" bestFit="1" customWidth="1"/>
    <col min="11" max="11" width="39.28515625" bestFit="1" customWidth="1"/>
    <col min="12" max="12" width="17.85546875" bestFit="1" customWidth="1"/>
    <col min="13" max="13" width="26.5703125" bestFit="1" customWidth="1"/>
    <col min="14" max="14" width="17.140625" bestFit="1" customWidth="1"/>
    <col min="15" max="15" width="10.5703125" bestFit="1" customWidth="1"/>
    <col min="16" max="16" width="12.85546875" bestFit="1" customWidth="1"/>
    <col min="17" max="17" width="17.140625" bestFit="1" customWidth="1"/>
    <col min="18" max="18" width="17.85546875" bestFit="1" customWidth="1"/>
    <col min="19" max="19" width="26.5703125" bestFit="1" customWidth="1"/>
    <col min="20" max="20" width="23.7109375" bestFit="1" customWidth="1"/>
    <col min="21" max="21" width="13.85546875" bestFit="1" customWidth="1"/>
    <col min="22" max="22" width="4.7109375" bestFit="1" customWidth="1"/>
    <col min="23" max="23" width="16" bestFit="1" customWidth="1"/>
    <col min="24" max="24" width="11.7109375" bestFit="1" customWidth="1"/>
    <col min="25" max="25" width="16.28515625" bestFit="1" customWidth="1"/>
    <col min="26" max="26" width="12" bestFit="1" customWidth="1"/>
    <col min="27" max="27" width="14.85546875" bestFit="1" customWidth="1"/>
    <col min="28" max="28" width="10.5703125" bestFit="1" customWidth="1"/>
    <col min="29" max="29" width="15.5703125" bestFit="1" customWidth="1"/>
    <col min="30" max="30" width="11.28515625" bestFit="1" customWidth="1"/>
    <col min="31" max="31" width="10.7109375" bestFit="1" customWidth="1"/>
    <col min="32" max="32" width="10" bestFit="1" customWidth="1"/>
    <col min="33" max="33" width="22.5703125" bestFit="1" customWidth="1"/>
    <col min="34" max="34" width="10.42578125" bestFit="1" customWidth="1"/>
    <col min="35" max="35" width="34.42578125" bestFit="1" customWidth="1"/>
    <col min="36" max="36" width="16.42578125" bestFit="1" customWidth="1"/>
    <col min="37" max="37" width="16.28515625" bestFit="1" customWidth="1"/>
    <col min="38" max="38" width="8.28515625" bestFit="1" customWidth="1"/>
    <col min="39" max="39" width="8.5703125" bestFit="1" customWidth="1"/>
    <col min="40" max="40" width="10.28515625" bestFit="1" customWidth="1"/>
  </cols>
  <sheetData>
    <row r="1" spans="1:40">
      <c r="A1" t="s">
        <v>3037</v>
      </c>
      <c r="B1" t="s">
        <v>3333</v>
      </c>
      <c r="C1" t="s">
        <v>2777</v>
      </c>
      <c r="D1" t="s">
        <v>3334</v>
      </c>
      <c r="E1" t="s">
        <v>3335</v>
      </c>
      <c r="F1" t="s">
        <v>3336</v>
      </c>
      <c r="G1" t="s">
        <v>3337</v>
      </c>
      <c r="H1" t="s">
        <v>3338</v>
      </c>
      <c r="I1" t="s">
        <v>3339</v>
      </c>
      <c r="J1" t="s">
        <v>3340</v>
      </c>
      <c r="K1" t="s">
        <v>3341</v>
      </c>
      <c r="L1" t="s">
        <v>3342</v>
      </c>
      <c r="M1" t="s">
        <v>3343</v>
      </c>
      <c r="N1" t="s">
        <v>3344</v>
      </c>
      <c r="O1" t="s">
        <v>3345</v>
      </c>
      <c r="P1" t="s">
        <v>3346</v>
      </c>
      <c r="Q1" t="s">
        <v>3347</v>
      </c>
      <c r="R1" t="s">
        <v>3348</v>
      </c>
      <c r="S1" t="s">
        <v>3349</v>
      </c>
      <c r="T1" t="s">
        <v>3350</v>
      </c>
      <c r="U1" t="s">
        <v>3351</v>
      </c>
      <c r="V1" t="s">
        <v>3352</v>
      </c>
      <c r="W1" t="s">
        <v>3353</v>
      </c>
      <c r="X1" t="s">
        <v>3354</v>
      </c>
      <c r="Y1" t="s">
        <v>3355</v>
      </c>
      <c r="Z1" t="s">
        <v>3356</v>
      </c>
      <c r="AA1" t="s">
        <v>3357</v>
      </c>
      <c r="AB1" t="s">
        <v>3358</v>
      </c>
      <c r="AC1" t="s">
        <v>3359</v>
      </c>
      <c r="AD1" t="s">
        <v>3360</v>
      </c>
      <c r="AE1" t="s">
        <v>3361</v>
      </c>
      <c r="AF1" t="s">
        <v>3362</v>
      </c>
      <c r="AG1" t="s">
        <v>3363</v>
      </c>
      <c r="AH1" t="s">
        <v>3364</v>
      </c>
      <c r="AI1" t="s">
        <v>3365</v>
      </c>
      <c r="AJ1" t="s">
        <v>3366</v>
      </c>
      <c r="AK1" t="s">
        <v>3367</v>
      </c>
      <c r="AL1" t="s">
        <v>3368</v>
      </c>
      <c r="AM1" t="s">
        <v>3369</v>
      </c>
      <c r="AN1" t="s">
        <v>3370</v>
      </c>
    </row>
    <row r="2" spans="1:40">
      <c r="A2">
        <v>1</v>
      </c>
      <c r="B2" t="s">
        <v>3371</v>
      </c>
      <c r="C2">
        <v>112119416</v>
      </c>
      <c r="D2" t="s">
        <v>859</v>
      </c>
      <c r="E2" s="331">
        <v>44353.364918981482</v>
      </c>
      <c r="F2" s="331">
        <v>44353.367094907408</v>
      </c>
      <c r="G2" s="331">
        <v>44353.364918981482</v>
      </c>
      <c r="H2" s="331">
        <v>44352.060497685183</v>
      </c>
      <c r="I2" t="s">
        <v>3372</v>
      </c>
      <c r="J2" t="s">
        <v>3373</v>
      </c>
      <c r="K2" t="s">
        <v>3374</v>
      </c>
      <c r="L2" t="s">
        <v>3375</v>
      </c>
      <c r="M2" t="s">
        <v>3376</v>
      </c>
      <c r="N2" t="s">
        <v>3377</v>
      </c>
      <c r="O2" t="s">
        <v>3377</v>
      </c>
      <c r="P2" t="s">
        <v>3377</v>
      </c>
      <c r="Q2" t="s">
        <v>3377</v>
      </c>
      <c r="R2" t="s">
        <v>3375</v>
      </c>
      <c r="S2" t="s">
        <v>3376</v>
      </c>
      <c r="T2" t="s">
        <v>3377</v>
      </c>
      <c r="U2" t="s">
        <v>3378</v>
      </c>
      <c r="V2" t="s">
        <v>889</v>
      </c>
      <c r="W2">
        <v>1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I2" t="s">
        <v>3378</v>
      </c>
      <c r="AJ2">
        <v>1</v>
      </c>
      <c r="AK2">
        <v>1</v>
      </c>
      <c r="AL2">
        <v>0.05</v>
      </c>
      <c r="AM2" s="331">
        <v>44770.971652048611</v>
      </c>
      <c r="AN2" s="315">
        <v>44353</v>
      </c>
    </row>
    <row r="3" spans="1:40">
      <c r="A3">
        <v>2</v>
      </c>
      <c r="B3" t="s">
        <v>3379</v>
      </c>
      <c r="C3">
        <v>66119687</v>
      </c>
      <c r="D3" t="s">
        <v>859</v>
      </c>
      <c r="E3" s="331">
        <v>44353.882291666669</v>
      </c>
      <c r="F3" s="331">
        <v>44353.883703703701</v>
      </c>
      <c r="G3" s="331">
        <v>44353.882291666669</v>
      </c>
      <c r="H3" s="331">
        <v>44351.986203703702</v>
      </c>
      <c r="I3" t="s">
        <v>3380</v>
      </c>
      <c r="J3" t="s">
        <v>3381</v>
      </c>
      <c r="K3" t="s">
        <v>3382</v>
      </c>
      <c r="L3" t="s">
        <v>3380</v>
      </c>
      <c r="M3" t="s">
        <v>3377</v>
      </c>
      <c r="N3" t="s">
        <v>3377</v>
      </c>
      <c r="O3" t="s">
        <v>3377</v>
      </c>
      <c r="P3" t="s">
        <v>3377</v>
      </c>
      <c r="Q3" t="s">
        <v>3377</v>
      </c>
      <c r="R3" t="s">
        <v>3380</v>
      </c>
      <c r="S3" t="s">
        <v>3377</v>
      </c>
      <c r="T3" t="s">
        <v>3377</v>
      </c>
      <c r="U3" t="s">
        <v>3378</v>
      </c>
      <c r="V3" t="s">
        <v>889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I3" t="s">
        <v>3378</v>
      </c>
      <c r="AJ3">
        <v>1</v>
      </c>
      <c r="AK3">
        <v>1</v>
      </c>
      <c r="AL3">
        <v>0.03</v>
      </c>
      <c r="AM3" s="331">
        <v>44770.971652048611</v>
      </c>
      <c r="AN3" s="315">
        <v>44353</v>
      </c>
    </row>
    <row r="4" spans="1:40">
      <c r="A4">
        <v>3</v>
      </c>
      <c r="B4" t="s">
        <v>3383</v>
      </c>
      <c r="C4">
        <v>108133538</v>
      </c>
      <c r="D4" t="s">
        <v>859</v>
      </c>
      <c r="E4" s="331">
        <v>44353.788159722222</v>
      </c>
      <c r="F4" s="331">
        <v>44353.788159722222</v>
      </c>
      <c r="G4" s="331">
        <v>44353.788159722222</v>
      </c>
      <c r="H4" s="331">
        <v>44328.000393518516</v>
      </c>
      <c r="I4" t="s">
        <v>3375</v>
      </c>
      <c r="J4" t="s">
        <v>3373</v>
      </c>
      <c r="K4" t="s">
        <v>3384</v>
      </c>
      <c r="L4" t="s">
        <v>3375</v>
      </c>
      <c r="M4" t="s">
        <v>3385</v>
      </c>
      <c r="N4" t="s">
        <v>3386</v>
      </c>
      <c r="O4" t="s">
        <v>3377</v>
      </c>
      <c r="P4" t="s">
        <v>3377</v>
      </c>
      <c r="Q4" t="s">
        <v>3377</v>
      </c>
      <c r="R4" t="s">
        <v>3375</v>
      </c>
      <c r="S4" t="s">
        <v>3385</v>
      </c>
      <c r="T4" t="s">
        <v>3386</v>
      </c>
      <c r="U4" t="s">
        <v>3387</v>
      </c>
      <c r="V4" t="s">
        <v>889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1</v>
      </c>
      <c r="AI4" t="s">
        <v>3387</v>
      </c>
      <c r="AJ4">
        <v>1</v>
      </c>
      <c r="AK4">
        <v>1</v>
      </c>
      <c r="AL4">
        <v>0</v>
      </c>
      <c r="AM4" s="331">
        <v>44770.971652048611</v>
      </c>
      <c r="AN4" s="315">
        <v>44353</v>
      </c>
    </row>
    <row r="5" spans="1:40">
      <c r="A5">
        <v>4</v>
      </c>
      <c r="B5" t="s">
        <v>3388</v>
      </c>
      <c r="C5">
        <v>62582269</v>
      </c>
      <c r="D5" t="s">
        <v>859</v>
      </c>
      <c r="E5" s="331">
        <v>44353.824907407405</v>
      </c>
      <c r="F5" s="331">
        <v>44353.82576388889</v>
      </c>
      <c r="G5" s="331">
        <v>44353.824907407405</v>
      </c>
      <c r="H5" s="331">
        <v>44323.652395833335</v>
      </c>
      <c r="I5" t="s">
        <v>3375</v>
      </c>
      <c r="J5" t="s">
        <v>3373</v>
      </c>
      <c r="K5" t="s">
        <v>3389</v>
      </c>
      <c r="L5" t="s">
        <v>3375</v>
      </c>
      <c r="M5" t="s">
        <v>3385</v>
      </c>
      <c r="N5" t="s">
        <v>3386</v>
      </c>
      <c r="O5" t="s">
        <v>3377</v>
      </c>
      <c r="P5" t="s">
        <v>3377</v>
      </c>
      <c r="Q5" t="s">
        <v>3377</v>
      </c>
      <c r="R5" t="s">
        <v>3375</v>
      </c>
      <c r="S5" t="s">
        <v>3385</v>
      </c>
      <c r="T5" t="s">
        <v>3386</v>
      </c>
      <c r="U5" t="s">
        <v>3390</v>
      </c>
      <c r="V5" t="s">
        <v>889</v>
      </c>
      <c r="W5">
        <v>0</v>
      </c>
      <c r="X5">
        <v>0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I5" t="s">
        <v>3390</v>
      </c>
      <c r="AJ5">
        <v>1</v>
      </c>
      <c r="AK5">
        <v>1</v>
      </c>
      <c r="AL5">
        <v>0.02</v>
      </c>
      <c r="AM5" s="331">
        <v>44770.971652048611</v>
      </c>
      <c r="AN5" s="315">
        <v>44353</v>
      </c>
    </row>
    <row r="6" spans="1:40">
      <c r="A6">
        <v>5</v>
      </c>
      <c r="B6" t="s">
        <v>3391</v>
      </c>
      <c r="C6">
        <v>114072291</v>
      </c>
      <c r="D6" t="s">
        <v>859</v>
      </c>
      <c r="E6" s="331">
        <v>44353.654166666667</v>
      </c>
      <c r="F6" s="331">
        <v>44353.654328703706</v>
      </c>
      <c r="G6" s="331">
        <v>44353.654166666667</v>
      </c>
      <c r="H6" s="331">
        <v>44352.634039351855</v>
      </c>
      <c r="I6" t="s">
        <v>3380</v>
      </c>
      <c r="J6" t="s">
        <v>3381</v>
      </c>
      <c r="K6" t="s">
        <v>3392</v>
      </c>
      <c r="L6" t="s">
        <v>3380</v>
      </c>
      <c r="M6" t="s">
        <v>3377</v>
      </c>
      <c r="N6" t="s">
        <v>3377</v>
      </c>
      <c r="O6" t="s">
        <v>3377</v>
      </c>
      <c r="P6" t="s">
        <v>3377</v>
      </c>
      <c r="Q6" t="s">
        <v>3377</v>
      </c>
      <c r="R6" t="s">
        <v>3380</v>
      </c>
      <c r="S6" t="s">
        <v>3377</v>
      </c>
      <c r="T6" t="s">
        <v>3377</v>
      </c>
      <c r="U6" t="s">
        <v>3390</v>
      </c>
      <c r="V6" t="s">
        <v>889</v>
      </c>
      <c r="W6">
        <v>0</v>
      </c>
      <c r="X6">
        <v>0</v>
      </c>
      <c r="Y6">
        <v>1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I6" t="s">
        <v>3390</v>
      </c>
      <c r="AJ6">
        <v>1</v>
      </c>
      <c r="AK6">
        <v>1</v>
      </c>
      <c r="AL6">
        <v>0</v>
      </c>
      <c r="AM6" s="331">
        <v>44770.971652048611</v>
      </c>
      <c r="AN6" s="315">
        <v>44353</v>
      </c>
    </row>
    <row r="7" spans="1:40">
      <c r="A7">
        <v>6</v>
      </c>
      <c r="B7" t="s">
        <v>3393</v>
      </c>
      <c r="C7">
        <v>99781629</v>
      </c>
      <c r="D7" t="s">
        <v>859</v>
      </c>
      <c r="E7" s="331">
        <v>44353.619652777779</v>
      </c>
      <c r="F7" s="331">
        <v>44353.742962962962</v>
      </c>
      <c r="G7" s="331">
        <v>44353.619652777779</v>
      </c>
      <c r="H7" s="331">
        <v>44321.682384259257</v>
      </c>
      <c r="I7" t="s">
        <v>3394</v>
      </c>
      <c r="J7" t="s">
        <v>3395</v>
      </c>
      <c r="K7" t="s">
        <v>3396</v>
      </c>
      <c r="L7" t="s">
        <v>3394</v>
      </c>
      <c r="M7" t="s">
        <v>3397</v>
      </c>
      <c r="N7" t="s">
        <v>3398</v>
      </c>
      <c r="O7" t="s">
        <v>3377</v>
      </c>
      <c r="P7" t="s">
        <v>3377</v>
      </c>
      <c r="Q7" t="s">
        <v>3377</v>
      </c>
      <c r="R7" t="s">
        <v>3394</v>
      </c>
      <c r="S7" t="s">
        <v>3397</v>
      </c>
      <c r="T7" t="s">
        <v>3398</v>
      </c>
      <c r="U7" t="s">
        <v>3387</v>
      </c>
      <c r="V7" t="s">
        <v>889</v>
      </c>
      <c r="W7">
        <v>0</v>
      </c>
      <c r="X7">
        <v>0</v>
      </c>
      <c r="Y7">
        <v>2</v>
      </c>
      <c r="Z7">
        <v>2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1</v>
      </c>
      <c r="AI7" t="s">
        <v>3399</v>
      </c>
      <c r="AJ7">
        <v>2</v>
      </c>
      <c r="AK7">
        <v>3</v>
      </c>
      <c r="AL7">
        <v>2.96</v>
      </c>
      <c r="AM7" s="331">
        <v>44770.971652048611</v>
      </c>
      <c r="AN7" s="315">
        <v>44353</v>
      </c>
    </row>
    <row r="8" spans="1:40">
      <c r="A8">
        <v>7</v>
      </c>
      <c r="B8" t="s">
        <v>3400</v>
      </c>
      <c r="C8">
        <v>112430886</v>
      </c>
      <c r="D8" t="s">
        <v>859</v>
      </c>
      <c r="E8" s="331">
        <v>44353.169745370367</v>
      </c>
      <c r="F8" s="331">
        <v>44353.169745370367</v>
      </c>
      <c r="G8" s="331">
        <v>44353.169745370367</v>
      </c>
      <c r="J8" t="s">
        <v>3395</v>
      </c>
      <c r="K8" t="s">
        <v>3401</v>
      </c>
      <c r="L8" t="s">
        <v>3402</v>
      </c>
      <c r="M8" t="s">
        <v>3403</v>
      </c>
      <c r="N8" t="s">
        <v>3377</v>
      </c>
      <c r="O8" t="s">
        <v>3377</v>
      </c>
      <c r="P8" t="s">
        <v>3377</v>
      </c>
      <c r="Q8" t="s">
        <v>3377</v>
      </c>
      <c r="R8" t="s">
        <v>3402</v>
      </c>
      <c r="S8" t="s">
        <v>3403</v>
      </c>
      <c r="T8" t="s">
        <v>3377</v>
      </c>
      <c r="U8" t="s">
        <v>3390</v>
      </c>
      <c r="V8" t="s">
        <v>889</v>
      </c>
      <c r="W8">
        <v>0</v>
      </c>
      <c r="X8">
        <v>0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I8" t="s">
        <v>3390</v>
      </c>
      <c r="AJ8">
        <v>1</v>
      </c>
      <c r="AK8">
        <v>1</v>
      </c>
      <c r="AL8">
        <v>0</v>
      </c>
      <c r="AM8" s="331">
        <v>44770.971652048611</v>
      </c>
      <c r="AN8" s="315">
        <v>44353</v>
      </c>
    </row>
    <row r="9" spans="1:40">
      <c r="A9">
        <v>8</v>
      </c>
      <c r="B9" t="s">
        <v>3404</v>
      </c>
      <c r="C9">
        <v>110195898</v>
      </c>
      <c r="D9" t="s">
        <v>859</v>
      </c>
      <c r="E9" s="331">
        <v>44353.498425925929</v>
      </c>
      <c r="F9" s="331">
        <v>44353.499201388891</v>
      </c>
      <c r="G9" s="331">
        <v>44353.498425925929</v>
      </c>
      <c r="H9" s="331">
        <v>44315.417523148149</v>
      </c>
      <c r="I9" t="s">
        <v>3375</v>
      </c>
      <c r="J9" t="s">
        <v>3373</v>
      </c>
      <c r="K9" t="s">
        <v>3405</v>
      </c>
      <c r="L9" t="s">
        <v>3375</v>
      </c>
      <c r="M9" t="s">
        <v>3406</v>
      </c>
      <c r="N9" t="s">
        <v>3377</v>
      </c>
      <c r="O9" t="s">
        <v>3377</v>
      </c>
      <c r="P9" t="s">
        <v>3377</v>
      </c>
      <c r="Q9" t="s">
        <v>3377</v>
      </c>
      <c r="R9" t="s">
        <v>3375</v>
      </c>
      <c r="S9" t="s">
        <v>3406</v>
      </c>
      <c r="T9" t="s">
        <v>3377</v>
      </c>
      <c r="U9" t="s">
        <v>3378</v>
      </c>
      <c r="V9" t="s">
        <v>889</v>
      </c>
      <c r="W9">
        <v>1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I9" t="s">
        <v>3378</v>
      </c>
      <c r="AJ9">
        <v>1</v>
      </c>
      <c r="AK9">
        <v>1</v>
      </c>
      <c r="AL9">
        <v>0.02</v>
      </c>
      <c r="AM9" s="331">
        <v>44770.971652048611</v>
      </c>
      <c r="AN9" s="315">
        <v>44353</v>
      </c>
    </row>
    <row r="10" spans="1:40">
      <c r="A10">
        <v>9</v>
      </c>
      <c r="B10" t="s">
        <v>3407</v>
      </c>
      <c r="C10">
        <v>114334265</v>
      </c>
      <c r="D10" t="s">
        <v>859</v>
      </c>
      <c r="E10" s="331">
        <v>44353.931817129633</v>
      </c>
      <c r="F10" s="331">
        <v>44353.931956018518</v>
      </c>
      <c r="G10" s="331">
        <v>44353.931817129633</v>
      </c>
      <c r="H10" s="331">
        <v>44350.24664351852</v>
      </c>
      <c r="I10" t="s">
        <v>3375</v>
      </c>
      <c r="J10" t="s">
        <v>3373</v>
      </c>
      <c r="K10" t="s">
        <v>3408</v>
      </c>
      <c r="L10" t="s">
        <v>3375</v>
      </c>
      <c r="M10" t="s">
        <v>3409</v>
      </c>
      <c r="N10" t="s">
        <v>3410</v>
      </c>
      <c r="O10" t="s">
        <v>3377</v>
      </c>
      <c r="P10" t="s">
        <v>3377</v>
      </c>
      <c r="Q10" t="s">
        <v>3377</v>
      </c>
      <c r="R10" t="s">
        <v>3375</v>
      </c>
      <c r="S10" t="s">
        <v>3409</v>
      </c>
      <c r="T10" t="s">
        <v>3410</v>
      </c>
      <c r="U10" t="s">
        <v>3378</v>
      </c>
      <c r="V10" t="s">
        <v>889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I10" t="s">
        <v>3378</v>
      </c>
      <c r="AJ10">
        <v>1</v>
      </c>
      <c r="AK10">
        <v>1</v>
      </c>
      <c r="AL10">
        <v>0</v>
      </c>
      <c r="AM10" s="331">
        <v>44770.971652048611</v>
      </c>
      <c r="AN10" s="315">
        <v>44353</v>
      </c>
    </row>
    <row r="11" spans="1:40">
      <c r="A11">
        <v>10</v>
      </c>
      <c r="B11" t="s">
        <v>3411</v>
      </c>
      <c r="C11">
        <v>110333655</v>
      </c>
      <c r="D11" t="s">
        <v>859</v>
      </c>
      <c r="E11" s="331">
        <v>44353.654652777775</v>
      </c>
      <c r="F11" s="331">
        <v>44353.654803240737</v>
      </c>
      <c r="G11" s="331">
        <v>44353.654652777775</v>
      </c>
      <c r="H11" s="331">
        <v>44290.797488425924</v>
      </c>
      <c r="I11" t="s">
        <v>3412</v>
      </c>
      <c r="J11" t="s">
        <v>3413</v>
      </c>
      <c r="K11" t="s">
        <v>3414</v>
      </c>
      <c r="L11" t="s">
        <v>3412</v>
      </c>
      <c r="M11" t="s">
        <v>3412</v>
      </c>
      <c r="N11" t="s">
        <v>3412</v>
      </c>
      <c r="O11" t="s">
        <v>3412</v>
      </c>
      <c r="P11" t="s">
        <v>3412</v>
      </c>
      <c r="Q11" t="s">
        <v>3412</v>
      </c>
      <c r="R11" t="s">
        <v>3412</v>
      </c>
      <c r="S11" t="s">
        <v>3412</v>
      </c>
      <c r="T11" t="s">
        <v>3412</v>
      </c>
      <c r="U11" t="s">
        <v>3378</v>
      </c>
      <c r="V11" t="s">
        <v>889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I11" t="s">
        <v>3378</v>
      </c>
      <c r="AJ11">
        <v>1</v>
      </c>
      <c r="AK11">
        <v>1</v>
      </c>
      <c r="AL11">
        <v>0</v>
      </c>
      <c r="AM11" s="331">
        <v>44770.971652048611</v>
      </c>
      <c r="AN11" s="315">
        <v>44353</v>
      </c>
    </row>
    <row r="12" spans="1:40">
      <c r="A12">
        <v>11</v>
      </c>
      <c r="B12" t="s">
        <v>3415</v>
      </c>
      <c r="C12">
        <v>16898259</v>
      </c>
      <c r="D12" t="s">
        <v>859</v>
      </c>
      <c r="E12" s="331">
        <v>44353.839247685188</v>
      </c>
      <c r="F12" s="331">
        <v>44354.901759259257</v>
      </c>
      <c r="G12" s="331">
        <v>44353.839247685188</v>
      </c>
      <c r="H12" s="331">
        <v>44342.122152777774</v>
      </c>
      <c r="I12" t="s">
        <v>3416</v>
      </c>
      <c r="J12" t="s">
        <v>3395</v>
      </c>
      <c r="K12" t="s">
        <v>3417</v>
      </c>
      <c r="L12" t="s">
        <v>3416</v>
      </c>
      <c r="M12" t="s">
        <v>3418</v>
      </c>
      <c r="N12" t="s">
        <v>3419</v>
      </c>
      <c r="O12" t="s">
        <v>3377</v>
      </c>
      <c r="P12" t="s">
        <v>3377</v>
      </c>
      <c r="Q12" t="s">
        <v>3377</v>
      </c>
      <c r="R12" t="s">
        <v>3416</v>
      </c>
      <c r="S12" t="s">
        <v>3418</v>
      </c>
      <c r="T12" t="s">
        <v>3419</v>
      </c>
      <c r="U12" t="s">
        <v>3378</v>
      </c>
      <c r="V12" t="s">
        <v>889</v>
      </c>
      <c r="W12">
        <v>1</v>
      </c>
      <c r="X12">
        <v>1</v>
      </c>
      <c r="Y12">
        <v>0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1</v>
      </c>
      <c r="AI12" t="s">
        <v>3420</v>
      </c>
      <c r="AJ12">
        <v>2</v>
      </c>
      <c r="AK12">
        <v>2</v>
      </c>
      <c r="AL12">
        <v>25.5</v>
      </c>
      <c r="AM12" s="331">
        <v>44770.971652048611</v>
      </c>
      <c r="AN12" s="315">
        <v>44353</v>
      </c>
    </row>
    <row r="13" spans="1:40">
      <c r="A13">
        <v>12</v>
      </c>
      <c r="B13" t="s">
        <v>3421</v>
      </c>
      <c r="C13">
        <v>64667279</v>
      </c>
      <c r="D13" t="s">
        <v>859</v>
      </c>
      <c r="E13" s="331">
        <v>44353.86314814815</v>
      </c>
      <c r="F13" s="331">
        <v>44353.86314814815</v>
      </c>
      <c r="G13" s="331">
        <v>44353.86314814815</v>
      </c>
      <c r="H13" s="331">
        <v>44335.597673611112</v>
      </c>
      <c r="I13" t="s">
        <v>3380</v>
      </c>
      <c r="J13" t="s">
        <v>3381</v>
      </c>
      <c r="K13" t="s">
        <v>3422</v>
      </c>
      <c r="L13" t="s">
        <v>3380</v>
      </c>
      <c r="M13" t="s">
        <v>3377</v>
      </c>
      <c r="N13" t="s">
        <v>3377</v>
      </c>
      <c r="O13" t="s">
        <v>3377</v>
      </c>
      <c r="P13" t="s">
        <v>3377</v>
      </c>
      <c r="Q13" t="s">
        <v>3377</v>
      </c>
      <c r="R13" t="s">
        <v>3380</v>
      </c>
      <c r="S13" t="s">
        <v>3377</v>
      </c>
      <c r="T13" t="s">
        <v>3377</v>
      </c>
      <c r="U13" t="s">
        <v>3378</v>
      </c>
      <c r="V13" t="s">
        <v>889</v>
      </c>
      <c r="W13">
        <v>1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I13" t="s">
        <v>3378</v>
      </c>
      <c r="AJ13">
        <v>1</v>
      </c>
      <c r="AK13">
        <v>1</v>
      </c>
      <c r="AL13">
        <v>0</v>
      </c>
      <c r="AM13" s="331">
        <v>44770.971652048611</v>
      </c>
      <c r="AN13" s="315">
        <v>44353</v>
      </c>
    </row>
    <row r="14" spans="1:40">
      <c r="A14">
        <v>13</v>
      </c>
      <c r="B14" t="s">
        <v>3423</v>
      </c>
      <c r="C14">
        <v>113910250</v>
      </c>
      <c r="D14" t="s">
        <v>859</v>
      </c>
      <c r="E14" s="331">
        <v>44353.911215277774</v>
      </c>
      <c r="F14" s="331">
        <v>44353.91133101852</v>
      </c>
      <c r="G14" s="331">
        <v>44353.911215277774</v>
      </c>
      <c r="H14" s="331">
        <v>44341.66883101852</v>
      </c>
      <c r="I14" t="s">
        <v>3380</v>
      </c>
      <c r="J14" t="s">
        <v>3381</v>
      </c>
      <c r="K14" t="s">
        <v>3424</v>
      </c>
      <c r="L14" t="s">
        <v>3380</v>
      </c>
      <c r="M14" t="s">
        <v>3377</v>
      </c>
      <c r="N14" t="s">
        <v>3377</v>
      </c>
      <c r="O14" t="s">
        <v>3377</v>
      </c>
      <c r="P14" t="s">
        <v>3377</v>
      </c>
      <c r="Q14" t="s">
        <v>3377</v>
      </c>
      <c r="R14" t="s">
        <v>3380</v>
      </c>
      <c r="S14" t="s">
        <v>3377</v>
      </c>
      <c r="T14" t="s">
        <v>3377</v>
      </c>
      <c r="U14" t="s">
        <v>3390</v>
      </c>
      <c r="V14" t="s">
        <v>889</v>
      </c>
      <c r="W14">
        <v>0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I14" t="s">
        <v>3390</v>
      </c>
      <c r="AJ14">
        <v>1</v>
      </c>
      <c r="AK14">
        <v>1</v>
      </c>
      <c r="AL14">
        <v>0</v>
      </c>
      <c r="AM14" s="331">
        <v>44770.971652048611</v>
      </c>
      <c r="AN14" s="315">
        <v>44353</v>
      </c>
    </row>
    <row r="15" spans="1:40">
      <c r="A15">
        <v>14</v>
      </c>
      <c r="B15" t="s">
        <v>3425</v>
      </c>
      <c r="C15">
        <v>79342012</v>
      </c>
      <c r="D15" t="s">
        <v>859</v>
      </c>
      <c r="E15" s="331">
        <v>44353.409074074072</v>
      </c>
      <c r="F15" s="331">
        <v>44353.414027777777</v>
      </c>
      <c r="G15" s="331">
        <v>44353.409074074072</v>
      </c>
      <c r="J15" t="s">
        <v>3413</v>
      </c>
      <c r="K15" t="s">
        <v>3426</v>
      </c>
      <c r="L15" t="s">
        <v>3412</v>
      </c>
      <c r="M15" t="s">
        <v>3412</v>
      </c>
      <c r="N15" t="s">
        <v>3412</v>
      </c>
      <c r="O15" t="s">
        <v>3412</v>
      </c>
      <c r="P15" t="s">
        <v>3412</v>
      </c>
      <c r="Q15" t="s">
        <v>3412</v>
      </c>
      <c r="R15" t="s">
        <v>3412</v>
      </c>
      <c r="S15" t="s">
        <v>3412</v>
      </c>
      <c r="T15" t="s">
        <v>3412</v>
      </c>
      <c r="U15" t="s">
        <v>3390</v>
      </c>
      <c r="V15" t="s">
        <v>889</v>
      </c>
      <c r="W15">
        <v>0</v>
      </c>
      <c r="X15">
        <v>0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I15" t="s">
        <v>3390</v>
      </c>
      <c r="AJ15">
        <v>1</v>
      </c>
      <c r="AK15">
        <v>1</v>
      </c>
      <c r="AL15">
        <v>0.12</v>
      </c>
      <c r="AM15" s="331">
        <v>44770.971652048611</v>
      </c>
      <c r="AN15" s="315">
        <v>44353</v>
      </c>
    </row>
    <row r="16" spans="1:40">
      <c r="A16">
        <v>15</v>
      </c>
      <c r="B16" t="s">
        <v>3427</v>
      </c>
      <c r="C16">
        <v>107076344</v>
      </c>
      <c r="D16" t="s">
        <v>859</v>
      </c>
      <c r="E16" s="331">
        <v>44353.228437500002</v>
      </c>
      <c r="F16" s="331">
        <v>44353.232025462959</v>
      </c>
      <c r="G16" s="331">
        <v>44353.228437500002</v>
      </c>
      <c r="J16" t="s">
        <v>3381</v>
      </c>
      <c r="K16" t="s">
        <v>3428</v>
      </c>
      <c r="L16" t="s">
        <v>3380</v>
      </c>
      <c r="M16" t="s">
        <v>3377</v>
      </c>
      <c r="N16" t="s">
        <v>3377</v>
      </c>
      <c r="O16" t="s">
        <v>3377</v>
      </c>
      <c r="P16" t="s">
        <v>3377</v>
      </c>
      <c r="Q16" t="s">
        <v>3377</v>
      </c>
      <c r="R16" t="s">
        <v>3380</v>
      </c>
      <c r="S16" t="s">
        <v>3377</v>
      </c>
      <c r="T16" t="s">
        <v>3377</v>
      </c>
      <c r="U16" t="s">
        <v>3390</v>
      </c>
      <c r="V16" t="s">
        <v>889</v>
      </c>
      <c r="W16">
        <v>0</v>
      </c>
      <c r="X16">
        <v>0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I16" t="s">
        <v>3390</v>
      </c>
      <c r="AJ16">
        <v>1</v>
      </c>
      <c r="AK16">
        <v>1</v>
      </c>
      <c r="AL16">
        <v>0.09</v>
      </c>
      <c r="AM16" s="331">
        <v>44770.971652048611</v>
      </c>
      <c r="AN16" s="315">
        <v>44353</v>
      </c>
    </row>
    <row r="17" spans="1:40">
      <c r="A17">
        <v>16</v>
      </c>
      <c r="B17" t="s">
        <v>3429</v>
      </c>
      <c r="C17">
        <v>107789258</v>
      </c>
      <c r="D17" t="s">
        <v>859</v>
      </c>
      <c r="E17" s="331">
        <v>44353.70988425926</v>
      </c>
      <c r="F17" s="331">
        <v>44353.711377314816</v>
      </c>
      <c r="G17" s="331">
        <v>44353.70988425926</v>
      </c>
      <c r="H17" s="331">
        <v>44352.075925925928</v>
      </c>
      <c r="I17" t="s">
        <v>3380</v>
      </c>
      <c r="J17" t="s">
        <v>3381</v>
      </c>
      <c r="K17" t="s">
        <v>3430</v>
      </c>
      <c r="L17" t="s">
        <v>3380</v>
      </c>
      <c r="M17" t="s">
        <v>3377</v>
      </c>
      <c r="N17" t="s">
        <v>3377</v>
      </c>
      <c r="O17" t="s">
        <v>3377</v>
      </c>
      <c r="P17" t="s">
        <v>3377</v>
      </c>
      <c r="Q17" t="s">
        <v>3377</v>
      </c>
      <c r="R17" t="s">
        <v>3380</v>
      </c>
      <c r="S17" t="s">
        <v>3377</v>
      </c>
      <c r="T17" t="s">
        <v>3377</v>
      </c>
      <c r="U17" t="s">
        <v>3390</v>
      </c>
      <c r="V17" t="s">
        <v>889</v>
      </c>
      <c r="W17">
        <v>0</v>
      </c>
      <c r="X17">
        <v>0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I17" t="s">
        <v>3390</v>
      </c>
      <c r="AJ17">
        <v>1</v>
      </c>
      <c r="AK17">
        <v>1</v>
      </c>
      <c r="AL17">
        <v>0.04</v>
      </c>
      <c r="AM17" s="331">
        <v>44770.971652048611</v>
      </c>
      <c r="AN17" s="315">
        <v>44353</v>
      </c>
    </row>
    <row r="18" spans="1:40">
      <c r="A18">
        <v>17</v>
      </c>
      <c r="B18" t="s">
        <v>3431</v>
      </c>
      <c r="C18">
        <v>110919466</v>
      </c>
      <c r="D18" t="s">
        <v>859</v>
      </c>
      <c r="E18" s="331">
        <v>44353.403645833336</v>
      </c>
      <c r="F18" s="331">
        <v>44353.403645833336</v>
      </c>
      <c r="G18" s="331">
        <v>44353.403645833336</v>
      </c>
      <c r="H18" s="331">
        <v>44351.823587962965</v>
      </c>
      <c r="I18" t="s">
        <v>3380</v>
      </c>
      <c r="J18" t="s">
        <v>3381</v>
      </c>
      <c r="K18" t="s">
        <v>3432</v>
      </c>
      <c r="L18" t="s">
        <v>3380</v>
      </c>
      <c r="M18" t="s">
        <v>3377</v>
      </c>
      <c r="N18" t="s">
        <v>3377</v>
      </c>
      <c r="O18" t="s">
        <v>3377</v>
      </c>
      <c r="P18" t="s">
        <v>3377</v>
      </c>
      <c r="Q18" t="s">
        <v>3377</v>
      </c>
      <c r="R18" t="s">
        <v>3380</v>
      </c>
      <c r="S18" t="s">
        <v>3377</v>
      </c>
      <c r="T18" t="s">
        <v>3377</v>
      </c>
      <c r="U18" t="s">
        <v>3390</v>
      </c>
      <c r="V18" t="s">
        <v>889</v>
      </c>
      <c r="W18">
        <v>0</v>
      </c>
      <c r="X18">
        <v>0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I18" t="s">
        <v>3390</v>
      </c>
      <c r="AJ18">
        <v>1</v>
      </c>
      <c r="AK18">
        <v>1</v>
      </c>
      <c r="AL18">
        <v>0</v>
      </c>
      <c r="AM18" s="331">
        <v>44770.971652048611</v>
      </c>
      <c r="AN18" s="315">
        <v>44353</v>
      </c>
    </row>
    <row r="19" spans="1:40">
      <c r="A19">
        <v>18</v>
      </c>
      <c r="B19" t="s">
        <v>3433</v>
      </c>
      <c r="C19">
        <v>114174522</v>
      </c>
      <c r="D19" t="s">
        <v>859</v>
      </c>
      <c r="E19" s="331">
        <v>44353.662442129629</v>
      </c>
      <c r="F19" s="331">
        <v>44353.697118055556</v>
      </c>
      <c r="G19" s="331">
        <v>44353.662442129629</v>
      </c>
      <c r="H19" s="331">
        <v>44350.201874999999</v>
      </c>
      <c r="I19" t="s">
        <v>3375</v>
      </c>
      <c r="J19" t="s">
        <v>3373</v>
      </c>
      <c r="K19" t="s">
        <v>3434</v>
      </c>
      <c r="L19" t="s">
        <v>3372</v>
      </c>
      <c r="M19" t="s">
        <v>3435</v>
      </c>
      <c r="N19" t="s">
        <v>3398</v>
      </c>
      <c r="O19" t="s">
        <v>3377</v>
      </c>
      <c r="P19" t="s">
        <v>3377</v>
      </c>
      <c r="Q19" t="s">
        <v>3377</v>
      </c>
      <c r="R19" t="s">
        <v>3372</v>
      </c>
      <c r="S19" t="s">
        <v>3435</v>
      </c>
      <c r="T19" t="s">
        <v>3398</v>
      </c>
      <c r="U19" t="s">
        <v>3390</v>
      </c>
      <c r="V19" t="s">
        <v>889</v>
      </c>
      <c r="W19">
        <v>0</v>
      </c>
      <c r="X19">
        <v>0</v>
      </c>
      <c r="Y19">
        <v>2</v>
      </c>
      <c r="Z19">
        <v>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I19" t="s">
        <v>3390</v>
      </c>
      <c r="AJ19">
        <v>1</v>
      </c>
      <c r="AK19">
        <v>2</v>
      </c>
      <c r="AL19">
        <v>0.83</v>
      </c>
      <c r="AM19" s="331">
        <v>44770.971652048611</v>
      </c>
      <c r="AN19" s="315">
        <v>44353</v>
      </c>
    </row>
    <row r="20" spans="1:40">
      <c r="A20">
        <v>19</v>
      </c>
      <c r="B20" t="s">
        <v>3436</v>
      </c>
      <c r="C20">
        <v>106062718</v>
      </c>
      <c r="D20" t="s">
        <v>859</v>
      </c>
      <c r="E20" s="331">
        <v>44353.560671296298</v>
      </c>
      <c r="F20" s="331">
        <v>44353.560671296298</v>
      </c>
      <c r="G20" s="331">
        <v>44353.560671296298</v>
      </c>
      <c r="J20" t="s">
        <v>3395</v>
      </c>
      <c r="K20" t="s">
        <v>3437</v>
      </c>
      <c r="L20" t="s">
        <v>3402</v>
      </c>
      <c r="M20" t="s">
        <v>3403</v>
      </c>
      <c r="N20" t="s">
        <v>3438</v>
      </c>
      <c r="O20" t="s">
        <v>3377</v>
      </c>
      <c r="P20" t="s">
        <v>3377</v>
      </c>
      <c r="Q20" t="s">
        <v>3377</v>
      </c>
      <c r="R20" t="s">
        <v>3402</v>
      </c>
      <c r="S20" t="s">
        <v>3403</v>
      </c>
      <c r="T20" t="s">
        <v>3438</v>
      </c>
      <c r="U20" t="s">
        <v>3390</v>
      </c>
      <c r="V20" t="s">
        <v>889</v>
      </c>
      <c r="W20">
        <v>0</v>
      </c>
      <c r="X20">
        <v>0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I20" t="s">
        <v>3390</v>
      </c>
      <c r="AJ20">
        <v>1</v>
      </c>
      <c r="AK20">
        <v>1</v>
      </c>
      <c r="AL20">
        <v>0</v>
      </c>
      <c r="AM20" s="331">
        <v>44770.971652048611</v>
      </c>
      <c r="AN20" s="315">
        <v>44353</v>
      </c>
    </row>
    <row r="21" spans="1:40">
      <c r="A21">
        <v>20</v>
      </c>
      <c r="B21" t="s">
        <v>3439</v>
      </c>
      <c r="C21">
        <v>66837372</v>
      </c>
      <c r="D21" t="s">
        <v>859</v>
      </c>
      <c r="E21" s="331">
        <v>44353.884953703702</v>
      </c>
      <c r="F21" s="331">
        <v>44353.887233796297</v>
      </c>
      <c r="G21" s="331">
        <v>44353.884953703702</v>
      </c>
      <c r="H21" s="331">
        <v>44324.82849537037</v>
      </c>
      <c r="I21" t="s">
        <v>3380</v>
      </c>
      <c r="J21" t="s">
        <v>3381</v>
      </c>
      <c r="K21" t="s">
        <v>3440</v>
      </c>
      <c r="L21" t="s">
        <v>3380</v>
      </c>
      <c r="M21" t="s">
        <v>3377</v>
      </c>
      <c r="N21" t="s">
        <v>3377</v>
      </c>
      <c r="O21" t="s">
        <v>3377</v>
      </c>
      <c r="P21" t="s">
        <v>3377</v>
      </c>
      <c r="Q21" t="s">
        <v>3377</v>
      </c>
      <c r="R21" t="s">
        <v>3380</v>
      </c>
      <c r="S21" t="s">
        <v>3377</v>
      </c>
      <c r="T21" t="s">
        <v>3377</v>
      </c>
      <c r="U21" t="s">
        <v>3390</v>
      </c>
      <c r="V21" t="s">
        <v>889</v>
      </c>
      <c r="W21">
        <v>0</v>
      </c>
      <c r="X21">
        <v>0</v>
      </c>
      <c r="Y21">
        <v>1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I21" t="s">
        <v>3390</v>
      </c>
      <c r="AJ21">
        <v>1</v>
      </c>
      <c r="AK21">
        <v>1</v>
      </c>
      <c r="AL21">
        <v>0.05</v>
      </c>
      <c r="AM21" s="331">
        <v>44770.971652048611</v>
      </c>
      <c r="AN21" s="315">
        <v>44353</v>
      </c>
    </row>
    <row r="22" spans="1:40">
      <c r="A22">
        <v>21</v>
      </c>
      <c r="B22" t="s">
        <v>3441</v>
      </c>
      <c r="C22">
        <v>28093707</v>
      </c>
      <c r="D22" t="s">
        <v>859</v>
      </c>
      <c r="E22" s="331">
        <v>44353.021527777775</v>
      </c>
      <c r="F22" s="331">
        <v>44353.021527777775</v>
      </c>
      <c r="G22" s="331">
        <v>44353.021527777775</v>
      </c>
      <c r="H22" s="331">
        <v>44349.984791666669</v>
      </c>
      <c r="I22" t="s">
        <v>3380</v>
      </c>
      <c r="J22" t="s">
        <v>3381</v>
      </c>
      <c r="K22" t="s">
        <v>3442</v>
      </c>
      <c r="L22" t="s">
        <v>3380</v>
      </c>
      <c r="M22" t="s">
        <v>3377</v>
      </c>
      <c r="N22" t="s">
        <v>3377</v>
      </c>
      <c r="O22" t="s">
        <v>3377</v>
      </c>
      <c r="P22" t="s">
        <v>3377</v>
      </c>
      <c r="Q22" t="s">
        <v>3377</v>
      </c>
      <c r="R22" t="s">
        <v>3380</v>
      </c>
      <c r="S22" t="s">
        <v>3377</v>
      </c>
      <c r="T22" t="s">
        <v>3377</v>
      </c>
      <c r="U22" t="s">
        <v>3390</v>
      </c>
      <c r="V22" t="s">
        <v>889</v>
      </c>
      <c r="W22">
        <v>0</v>
      </c>
      <c r="X22">
        <v>0</v>
      </c>
      <c r="Y22">
        <v>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I22" t="s">
        <v>3390</v>
      </c>
      <c r="AJ22">
        <v>1</v>
      </c>
      <c r="AK22">
        <v>1</v>
      </c>
      <c r="AL22">
        <v>0</v>
      </c>
      <c r="AM22" s="331">
        <v>44770.971652048611</v>
      </c>
      <c r="AN22" s="315">
        <v>44353</v>
      </c>
    </row>
    <row r="23" spans="1:40">
      <c r="A23">
        <v>22</v>
      </c>
      <c r="B23" t="s">
        <v>3443</v>
      </c>
      <c r="C23">
        <v>55049287</v>
      </c>
      <c r="D23" t="s">
        <v>859</v>
      </c>
      <c r="E23" s="331">
        <v>44353.735636574071</v>
      </c>
      <c r="F23" s="331">
        <v>44353.735636574071</v>
      </c>
      <c r="G23" s="331">
        <v>44353.735636574071</v>
      </c>
      <c r="H23" s="331">
        <v>44335.255671296298</v>
      </c>
      <c r="I23" t="s">
        <v>3380</v>
      </c>
      <c r="J23" t="s">
        <v>3381</v>
      </c>
      <c r="K23" t="s">
        <v>3444</v>
      </c>
      <c r="L23" t="s">
        <v>3380</v>
      </c>
      <c r="M23" t="s">
        <v>3377</v>
      </c>
      <c r="N23" t="s">
        <v>3377</v>
      </c>
      <c r="O23" t="s">
        <v>3377</v>
      </c>
      <c r="P23" t="s">
        <v>3377</v>
      </c>
      <c r="Q23" t="s">
        <v>3377</v>
      </c>
      <c r="R23" t="s">
        <v>3380</v>
      </c>
      <c r="S23" t="s">
        <v>3377</v>
      </c>
      <c r="T23" t="s">
        <v>3377</v>
      </c>
      <c r="U23" t="s">
        <v>3390</v>
      </c>
      <c r="V23" t="s">
        <v>889</v>
      </c>
      <c r="W23">
        <v>0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I23" t="s">
        <v>3390</v>
      </c>
      <c r="AJ23">
        <v>1</v>
      </c>
      <c r="AK23">
        <v>1</v>
      </c>
      <c r="AL23">
        <v>0</v>
      </c>
      <c r="AM23" s="331">
        <v>44770.971652048611</v>
      </c>
      <c r="AN23" s="315">
        <v>44353</v>
      </c>
    </row>
    <row r="24" spans="1:40">
      <c r="A24">
        <v>23</v>
      </c>
      <c r="B24" t="s">
        <v>3445</v>
      </c>
      <c r="C24">
        <v>110094856</v>
      </c>
      <c r="D24" t="s">
        <v>859</v>
      </c>
      <c r="E24" s="331">
        <v>44353.548113425924</v>
      </c>
      <c r="F24" s="331">
        <v>44353.54859953704</v>
      </c>
      <c r="G24" s="331">
        <v>44353.548113425924</v>
      </c>
      <c r="H24" s="331">
        <v>44343.985277777778</v>
      </c>
      <c r="I24" t="s">
        <v>3380</v>
      </c>
      <c r="J24" t="s">
        <v>3381</v>
      </c>
      <c r="K24" t="s">
        <v>3446</v>
      </c>
      <c r="L24" t="s">
        <v>3380</v>
      </c>
      <c r="M24" t="s">
        <v>3377</v>
      </c>
      <c r="N24" t="s">
        <v>3377</v>
      </c>
      <c r="O24" t="s">
        <v>3377</v>
      </c>
      <c r="P24" t="s">
        <v>3377</v>
      </c>
      <c r="Q24" t="s">
        <v>3377</v>
      </c>
      <c r="R24" t="s">
        <v>3380</v>
      </c>
      <c r="S24" t="s">
        <v>3377</v>
      </c>
      <c r="T24" t="s">
        <v>3377</v>
      </c>
      <c r="U24" t="s">
        <v>3378</v>
      </c>
      <c r="V24" t="s">
        <v>889</v>
      </c>
      <c r="W24">
        <v>1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I24" t="s">
        <v>3378</v>
      </c>
      <c r="AJ24">
        <v>1</v>
      </c>
      <c r="AK24">
        <v>1</v>
      </c>
      <c r="AL24">
        <v>0.01</v>
      </c>
      <c r="AM24" s="331">
        <v>44770.971652048611</v>
      </c>
      <c r="AN24" s="315">
        <v>44353</v>
      </c>
    </row>
    <row r="25" spans="1:40">
      <c r="A25">
        <v>24</v>
      </c>
      <c r="B25" t="s">
        <v>3447</v>
      </c>
      <c r="C25">
        <v>101374670</v>
      </c>
      <c r="D25" t="s">
        <v>859</v>
      </c>
      <c r="E25" s="331">
        <v>44353.041504629633</v>
      </c>
      <c r="F25" s="331">
        <v>44353.044282407405</v>
      </c>
      <c r="G25" s="331">
        <v>44353.041504629633</v>
      </c>
      <c r="H25" s="331">
        <v>44310.619062500002</v>
      </c>
      <c r="I25" t="s">
        <v>3380</v>
      </c>
      <c r="J25" t="s">
        <v>3381</v>
      </c>
      <c r="K25" t="s">
        <v>3448</v>
      </c>
      <c r="L25" t="s">
        <v>3380</v>
      </c>
      <c r="M25" t="s">
        <v>3377</v>
      </c>
      <c r="N25" t="s">
        <v>3377</v>
      </c>
      <c r="O25" t="s">
        <v>3377</v>
      </c>
      <c r="P25" t="s">
        <v>3377</v>
      </c>
      <c r="Q25" t="s">
        <v>3377</v>
      </c>
      <c r="R25" t="s">
        <v>3380</v>
      </c>
      <c r="S25" t="s">
        <v>3377</v>
      </c>
      <c r="T25" t="s">
        <v>3377</v>
      </c>
      <c r="U25" t="s">
        <v>3390</v>
      </c>
      <c r="V25" t="s">
        <v>889</v>
      </c>
      <c r="W25">
        <v>0</v>
      </c>
      <c r="X25">
        <v>0</v>
      </c>
      <c r="Y25">
        <v>1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I25" t="s">
        <v>3390</v>
      </c>
      <c r="AJ25">
        <v>1</v>
      </c>
      <c r="AK25">
        <v>1</v>
      </c>
      <c r="AL25">
        <v>7.0000000000000007E-2</v>
      </c>
      <c r="AM25" s="331">
        <v>44770.971652048611</v>
      </c>
      <c r="AN25" s="315">
        <v>44353</v>
      </c>
    </row>
    <row r="26" spans="1:40">
      <c r="A26">
        <v>25</v>
      </c>
      <c r="B26" t="s">
        <v>3449</v>
      </c>
      <c r="C26">
        <v>113469573</v>
      </c>
      <c r="D26" t="s">
        <v>859</v>
      </c>
      <c r="E26" s="331">
        <v>44353.662974537037</v>
      </c>
      <c r="F26" s="331">
        <v>44353.662974537037</v>
      </c>
      <c r="G26" s="331">
        <v>44353.662974537037</v>
      </c>
      <c r="H26" s="331">
        <v>44286.784328703703</v>
      </c>
      <c r="I26" t="s">
        <v>3375</v>
      </c>
      <c r="J26" t="s">
        <v>3373</v>
      </c>
      <c r="K26" t="s">
        <v>3450</v>
      </c>
      <c r="L26" t="s">
        <v>3375</v>
      </c>
      <c r="M26" t="s">
        <v>3451</v>
      </c>
      <c r="N26" t="s">
        <v>3377</v>
      </c>
      <c r="O26" t="s">
        <v>3377</v>
      </c>
      <c r="P26" t="s">
        <v>3377</v>
      </c>
      <c r="Q26" t="s">
        <v>3377</v>
      </c>
      <c r="R26" t="s">
        <v>3375</v>
      </c>
      <c r="S26" t="s">
        <v>3451</v>
      </c>
      <c r="T26" t="s">
        <v>3377</v>
      </c>
      <c r="U26" t="s">
        <v>3387</v>
      </c>
      <c r="V26" t="s">
        <v>889</v>
      </c>
      <c r="W26">
        <v>0</v>
      </c>
      <c r="X26">
        <v>0</v>
      </c>
      <c r="Y26">
        <v>0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1</v>
      </c>
      <c r="AI26" t="s">
        <v>3387</v>
      </c>
      <c r="AJ26">
        <v>1</v>
      </c>
      <c r="AK26">
        <v>1</v>
      </c>
      <c r="AL26">
        <v>0</v>
      </c>
      <c r="AM26" s="331">
        <v>44770.971652048611</v>
      </c>
      <c r="AN26" s="315">
        <v>44353</v>
      </c>
    </row>
    <row r="27" spans="1:40">
      <c r="A27">
        <v>26</v>
      </c>
      <c r="B27" t="s">
        <v>3452</v>
      </c>
      <c r="C27">
        <v>105733999</v>
      </c>
      <c r="D27" t="s">
        <v>859</v>
      </c>
      <c r="E27" s="331">
        <v>44353.656828703701</v>
      </c>
      <c r="F27" s="331">
        <v>44354.616747685184</v>
      </c>
      <c r="G27" s="331">
        <v>44353.656828703701</v>
      </c>
      <c r="H27" s="331">
        <v>44323.029062499998</v>
      </c>
      <c r="I27" t="s">
        <v>3375</v>
      </c>
      <c r="J27" t="s">
        <v>3373</v>
      </c>
      <c r="K27" t="s">
        <v>3453</v>
      </c>
      <c r="L27" t="s">
        <v>3375</v>
      </c>
      <c r="M27" t="s">
        <v>3385</v>
      </c>
      <c r="N27" t="s">
        <v>3386</v>
      </c>
      <c r="O27" t="s">
        <v>3377</v>
      </c>
      <c r="P27" t="s">
        <v>3377</v>
      </c>
      <c r="Q27" t="s">
        <v>3377</v>
      </c>
      <c r="R27" t="s">
        <v>3375</v>
      </c>
      <c r="S27" t="s">
        <v>3385</v>
      </c>
      <c r="T27" t="s">
        <v>3386</v>
      </c>
      <c r="U27" t="s">
        <v>3390</v>
      </c>
      <c r="V27" t="s">
        <v>889</v>
      </c>
      <c r="W27">
        <v>0</v>
      </c>
      <c r="X27">
        <v>0</v>
      </c>
      <c r="Y27">
        <v>1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I27" t="s">
        <v>3390</v>
      </c>
      <c r="AJ27">
        <v>1</v>
      </c>
      <c r="AK27">
        <v>1</v>
      </c>
      <c r="AL27">
        <v>23.04</v>
      </c>
      <c r="AM27" s="331">
        <v>44770.971652048611</v>
      </c>
      <c r="AN27" s="315">
        <v>44353</v>
      </c>
    </row>
    <row r="28" spans="1:40">
      <c r="A28">
        <v>27</v>
      </c>
      <c r="B28" t="s">
        <v>3454</v>
      </c>
      <c r="C28">
        <v>112920022</v>
      </c>
      <c r="D28" t="s">
        <v>859</v>
      </c>
      <c r="E28" s="331">
        <v>44353.641712962963</v>
      </c>
      <c r="F28" s="331">
        <v>44353.641724537039</v>
      </c>
      <c r="G28" s="331">
        <v>44353.641712962963</v>
      </c>
      <c r="H28" s="331">
        <v>44342.956701388888</v>
      </c>
      <c r="I28" t="s">
        <v>3380</v>
      </c>
      <c r="J28" t="s">
        <v>3381</v>
      </c>
      <c r="K28" t="s">
        <v>3455</v>
      </c>
      <c r="L28" t="s">
        <v>3380</v>
      </c>
      <c r="M28" t="s">
        <v>3377</v>
      </c>
      <c r="N28" t="s">
        <v>3377</v>
      </c>
      <c r="O28" t="s">
        <v>3377</v>
      </c>
      <c r="P28" t="s">
        <v>3377</v>
      </c>
      <c r="Q28" t="s">
        <v>3377</v>
      </c>
      <c r="R28" t="s">
        <v>3380</v>
      </c>
      <c r="S28" t="s">
        <v>3377</v>
      </c>
      <c r="T28" t="s">
        <v>3377</v>
      </c>
      <c r="U28" t="s">
        <v>3378</v>
      </c>
      <c r="V28" t="s">
        <v>889</v>
      </c>
      <c r="W28">
        <v>1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I28" t="s">
        <v>3378</v>
      </c>
      <c r="AJ28">
        <v>1</v>
      </c>
      <c r="AK28">
        <v>1</v>
      </c>
      <c r="AL28">
        <v>0</v>
      </c>
      <c r="AM28" s="331">
        <v>44770.971652048611</v>
      </c>
      <c r="AN28" s="315">
        <v>44353</v>
      </c>
    </row>
    <row r="29" spans="1:40">
      <c r="A29">
        <v>28</v>
      </c>
      <c r="B29" t="s">
        <v>3456</v>
      </c>
      <c r="C29">
        <v>102449988</v>
      </c>
      <c r="D29" t="s">
        <v>859</v>
      </c>
      <c r="E29" s="331">
        <v>44353.936886574076</v>
      </c>
      <c r="F29" s="331">
        <v>44353.936886574076</v>
      </c>
      <c r="G29" s="331">
        <v>44353.936886574076</v>
      </c>
      <c r="H29" s="331">
        <v>44337.857881944445</v>
      </c>
      <c r="I29" t="s">
        <v>3380</v>
      </c>
      <c r="J29" t="s">
        <v>3381</v>
      </c>
      <c r="K29" t="s">
        <v>3457</v>
      </c>
      <c r="L29" t="s">
        <v>3380</v>
      </c>
      <c r="M29" t="s">
        <v>3377</v>
      </c>
      <c r="N29" t="s">
        <v>3377</v>
      </c>
      <c r="O29" t="s">
        <v>3377</v>
      </c>
      <c r="P29" t="s">
        <v>3377</v>
      </c>
      <c r="Q29" t="s">
        <v>3377</v>
      </c>
      <c r="R29" t="s">
        <v>3380</v>
      </c>
      <c r="S29" t="s">
        <v>3377</v>
      </c>
      <c r="T29" t="s">
        <v>3377</v>
      </c>
      <c r="U29" t="s">
        <v>3378</v>
      </c>
      <c r="V29" t="s">
        <v>889</v>
      </c>
      <c r="W29">
        <v>1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I29" t="s">
        <v>3378</v>
      </c>
      <c r="AJ29">
        <v>1</v>
      </c>
      <c r="AK29">
        <v>1</v>
      </c>
      <c r="AL29">
        <v>0</v>
      </c>
      <c r="AM29" s="331">
        <v>44770.971652048611</v>
      </c>
      <c r="AN29" s="315">
        <v>44353</v>
      </c>
    </row>
    <row r="30" spans="1:40">
      <c r="A30">
        <v>29</v>
      </c>
      <c r="B30" t="s">
        <v>3458</v>
      </c>
      <c r="C30">
        <v>112238972</v>
      </c>
      <c r="D30" t="s">
        <v>859</v>
      </c>
      <c r="E30" s="331">
        <v>44353.062465277777</v>
      </c>
      <c r="F30" s="331">
        <v>44353.067893518521</v>
      </c>
      <c r="G30" s="331">
        <v>44353.062465277777</v>
      </c>
      <c r="H30" s="331">
        <v>44350.652442129627</v>
      </c>
      <c r="I30" t="s">
        <v>3380</v>
      </c>
      <c r="J30" t="s">
        <v>3381</v>
      </c>
      <c r="K30" t="s">
        <v>3459</v>
      </c>
      <c r="L30" t="s">
        <v>3380</v>
      </c>
      <c r="M30" t="s">
        <v>3377</v>
      </c>
      <c r="N30" t="s">
        <v>3377</v>
      </c>
      <c r="O30" t="s">
        <v>3377</v>
      </c>
      <c r="P30" t="s">
        <v>3377</v>
      </c>
      <c r="Q30" t="s">
        <v>3377</v>
      </c>
      <c r="R30" t="s">
        <v>3380</v>
      </c>
      <c r="S30" t="s">
        <v>3377</v>
      </c>
      <c r="T30" t="s">
        <v>3377</v>
      </c>
      <c r="U30" t="s">
        <v>3390</v>
      </c>
      <c r="V30" t="s">
        <v>889</v>
      </c>
      <c r="W30">
        <v>0</v>
      </c>
      <c r="X30">
        <v>0</v>
      </c>
      <c r="Y30">
        <v>1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I30" t="s">
        <v>3390</v>
      </c>
      <c r="AJ30">
        <v>1</v>
      </c>
      <c r="AK30">
        <v>1</v>
      </c>
      <c r="AL30">
        <v>0.13</v>
      </c>
      <c r="AM30" s="331">
        <v>44770.971652048611</v>
      </c>
      <c r="AN30" s="315">
        <v>44353</v>
      </c>
    </row>
    <row r="31" spans="1:40">
      <c r="A31">
        <v>30</v>
      </c>
      <c r="B31" t="s">
        <v>3460</v>
      </c>
      <c r="C31">
        <v>112484638</v>
      </c>
      <c r="D31" t="s">
        <v>859</v>
      </c>
      <c r="E31" s="331">
        <v>44353.675555555557</v>
      </c>
      <c r="F31" s="331">
        <v>44353.67628472222</v>
      </c>
      <c r="G31" s="331">
        <v>44353.675555555557</v>
      </c>
      <c r="H31" s="331">
        <v>44341.829456018517</v>
      </c>
      <c r="I31" t="s">
        <v>3380</v>
      </c>
      <c r="J31" t="s">
        <v>3381</v>
      </c>
      <c r="K31" t="s">
        <v>3461</v>
      </c>
      <c r="L31" t="s">
        <v>3380</v>
      </c>
      <c r="M31" t="s">
        <v>3377</v>
      </c>
      <c r="N31" t="s">
        <v>3377</v>
      </c>
      <c r="O31" t="s">
        <v>3377</v>
      </c>
      <c r="P31" t="s">
        <v>3377</v>
      </c>
      <c r="Q31" t="s">
        <v>3377</v>
      </c>
      <c r="R31" t="s">
        <v>3380</v>
      </c>
      <c r="S31" t="s">
        <v>3377</v>
      </c>
      <c r="T31" t="s">
        <v>3377</v>
      </c>
      <c r="U31" t="s">
        <v>3378</v>
      </c>
      <c r="V31" t="s">
        <v>889</v>
      </c>
      <c r="W31">
        <v>1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I31" t="s">
        <v>3378</v>
      </c>
      <c r="AJ31">
        <v>1</v>
      </c>
      <c r="AK31">
        <v>1</v>
      </c>
      <c r="AL31">
        <v>0.02</v>
      </c>
      <c r="AM31" s="331">
        <v>44770.971652048611</v>
      </c>
      <c r="AN31" s="315">
        <v>44353</v>
      </c>
    </row>
    <row r="32" spans="1:40">
      <c r="A32">
        <v>31</v>
      </c>
      <c r="B32" t="s">
        <v>3462</v>
      </c>
      <c r="C32">
        <v>103910028</v>
      </c>
      <c r="D32" t="s">
        <v>859</v>
      </c>
      <c r="E32" s="331">
        <v>44353.52579861111</v>
      </c>
      <c r="F32" s="331">
        <v>44353.526064814818</v>
      </c>
      <c r="G32" s="331">
        <v>44353.52579861111</v>
      </c>
      <c r="H32" s="331">
        <v>44352.084340277775</v>
      </c>
      <c r="I32" t="s">
        <v>3380</v>
      </c>
      <c r="J32" t="s">
        <v>3381</v>
      </c>
      <c r="K32" t="s">
        <v>3463</v>
      </c>
      <c r="L32" t="s">
        <v>3380</v>
      </c>
      <c r="M32" t="s">
        <v>3377</v>
      </c>
      <c r="N32" t="s">
        <v>3377</v>
      </c>
      <c r="O32" t="s">
        <v>3377</v>
      </c>
      <c r="P32" t="s">
        <v>3377</v>
      </c>
      <c r="Q32" t="s">
        <v>3377</v>
      </c>
      <c r="R32" t="s">
        <v>3380</v>
      </c>
      <c r="S32" t="s">
        <v>3377</v>
      </c>
      <c r="T32" t="s">
        <v>3377</v>
      </c>
      <c r="U32" t="s">
        <v>3390</v>
      </c>
      <c r="V32" t="s">
        <v>889</v>
      </c>
      <c r="W32">
        <v>0</v>
      </c>
      <c r="X32">
        <v>0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I32" t="s">
        <v>3390</v>
      </c>
      <c r="AJ32">
        <v>1</v>
      </c>
      <c r="AK32">
        <v>1</v>
      </c>
      <c r="AL32">
        <v>0.01</v>
      </c>
      <c r="AM32" s="331">
        <v>44770.971652048611</v>
      </c>
      <c r="AN32" s="315">
        <v>44353</v>
      </c>
    </row>
    <row r="33" spans="1:40">
      <c r="A33">
        <v>32</v>
      </c>
      <c r="B33" t="s">
        <v>3464</v>
      </c>
      <c r="C33">
        <v>112104950</v>
      </c>
      <c r="D33" t="s">
        <v>859</v>
      </c>
      <c r="E33" s="331">
        <v>44353.704768518517</v>
      </c>
      <c r="F33" s="331">
        <v>44353.704918981479</v>
      </c>
      <c r="G33" s="331">
        <v>44353.704768518517</v>
      </c>
      <c r="H33" s="331">
        <v>44350.092002314814</v>
      </c>
      <c r="I33" t="s">
        <v>3380</v>
      </c>
      <c r="J33" t="s">
        <v>3381</v>
      </c>
      <c r="K33" t="s">
        <v>3465</v>
      </c>
      <c r="L33" t="s">
        <v>3380</v>
      </c>
      <c r="M33" t="s">
        <v>3377</v>
      </c>
      <c r="N33" t="s">
        <v>3377</v>
      </c>
      <c r="O33" t="s">
        <v>3377</v>
      </c>
      <c r="P33" t="s">
        <v>3377</v>
      </c>
      <c r="Q33" t="s">
        <v>3377</v>
      </c>
      <c r="R33" t="s">
        <v>3380</v>
      </c>
      <c r="S33" t="s">
        <v>3377</v>
      </c>
      <c r="T33" t="s">
        <v>3377</v>
      </c>
      <c r="U33" t="s">
        <v>3378</v>
      </c>
      <c r="V33" t="s">
        <v>889</v>
      </c>
      <c r="W33">
        <v>1</v>
      </c>
      <c r="X33">
        <v>1</v>
      </c>
      <c r="Y33">
        <v>1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I33" t="s">
        <v>3466</v>
      </c>
      <c r="AJ33">
        <v>2</v>
      </c>
      <c r="AK33">
        <v>2</v>
      </c>
      <c r="AL33">
        <v>0</v>
      </c>
      <c r="AM33" s="331">
        <v>44770.971652048611</v>
      </c>
      <c r="AN33" s="315">
        <v>44353</v>
      </c>
    </row>
    <row r="34" spans="1:40">
      <c r="A34">
        <v>33</v>
      </c>
      <c r="B34" t="s">
        <v>3467</v>
      </c>
      <c r="C34">
        <v>108778362</v>
      </c>
      <c r="D34" t="s">
        <v>859</v>
      </c>
      <c r="E34" s="331">
        <v>44353.361932870372</v>
      </c>
      <c r="F34" s="331">
        <v>44353.361956018518</v>
      </c>
      <c r="G34" s="331">
        <v>44353.361932870372</v>
      </c>
      <c r="H34" s="331">
        <v>44327.627500000002</v>
      </c>
      <c r="I34" t="s">
        <v>3375</v>
      </c>
      <c r="J34" t="s">
        <v>3373</v>
      </c>
      <c r="K34" t="s">
        <v>3468</v>
      </c>
      <c r="L34" t="s">
        <v>3375</v>
      </c>
      <c r="M34" t="s">
        <v>3406</v>
      </c>
      <c r="N34" t="s">
        <v>3377</v>
      </c>
      <c r="O34" t="s">
        <v>3377</v>
      </c>
      <c r="P34" t="s">
        <v>3377</v>
      </c>
      <c r="Q34" t="s">
        <v>3377</v>
      </c>
      <c r="R34" t="s">
        <v>3375</v>
      </c>
      <c r="S34" t="s">
        <v>3406</v>
      </c>
      <c r="T34" t="s">
        <v>3377</v>
      </c>
      <c r="U34" t="s">
        <v>3378</v>
      </c>
      <c r="V34" t="s">
        <v>889</v>
      </c>
      <c r="W34">
        <v>1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I34" t="s">
        <v>3378</v>
      </c>
      <c r="AJ34">
        <v>1</v>
      </c>
      <c r="AK34">
        <v>1</v>
      </c>
      <c r="AL34">
        <v>0</v>
      </c>
      <c r="AM34" s="331">
        <v>44770.971652048611</v>
      </c>
      <c r="AN34" s="315">
        <v>44353</v>
      </c>
    </row>
    <row r="35" spans="1:40">
      <c r="A35">
        <v>34</v>
      </c>
      <c r="B35" t="s">
        <v>3469</v>
      </c>
      <c r="C35">
        <v>113978178</v>
      </c>
      <c r="D35" t="s">
        <v>859</v>
      </c>
      <c r="E35" s="331">
        <v>44353.914317129631</v>
      </c>
      <c r="F35" s="331">
        <v>44353.929618055554</v>
      </c>
      <c r="G35" s="331">
        <v>44353.914317129631</v>
      </c>
      <c r="H35" s="331">
        <v>44340.161030092589</v>
      </c>
      <c r="I35" t="s">
        <v>3375</v>
      </c>
      <c r="J35" t="s">
        <v>3373</v>
      </c>
      <c r="K35" t="s">
        <v>3470</v>
      </c>
      <c r="L35" t="s">
        <v>3375</v>
      </c>
      <c r="M35" t="s">
        <v>3471</v>
      </c>
      <c r="N35" t="s">
        <v>3377</v>
      </c>
      <c r="O35" t="s">
        <v>3377</v>
      </c>
      <c r="P35" t="s">
        <v>3377</v>
      </c>
      <c r="Q35" t="s">
        <v>3377</v>
      </c>
      <c r="R35" t="s">
        <v>3375</v>
      </c>
      <c r="S35" t="s">
        <v>3471</v>
      </c>
      <c r="T35" t="s">
        <v>3377</v>
      </c>
      <c r="U35" t="s">
        <v>3390</v>
      </c>
      <c r="V35" t="s">
        <v>889</v>
      </c>
      <c r="W35">
        <v>0</v>
      </c>
      <c r="X35">
        <v>0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I35" t="s">
        <v>3390</v>
      </c>
      <c r="AJ35">
        <v>1</v>
      </c>
      <c r="AK35">
        <v>1</v>
      </c>
      <c r="AL35">
        <v>0.37</v>
      </c>
      <c r="AM35" s="331">
        <v>44770.971652048611</v>
      </c>
      <c r="AN35" s="315">
        <v>44353</v>
      </c>
    </row>
    <row r="36" spans="1:40">
      <c r="A36">
        <v>35</v>
      </c>
      <c r="B36" t="s">
        <v>3472</v>
      </c>
      <c r="C36">
        <v>110998743</v>
      </c>
      <c r="D36" t="s">
        <v>859</v>
      </c>
      <c r="E36" s="331">
        <v>44353.669259259259</v>
      </c>
      <c r="F36" s="331">
        <v>44353.692141203705</v>
      </c>
      <c r="G36" s="331">
        <v>44353.669259259259</v>
      </c>
      <c r="H36" s="331">
        <v>44348.884780092594</v>
      </c>
      <c r="I36" t="s">
        <v>3380</v>
      </c>
      <c r="J36" t="s">
        <v>3381</v>
      </c>
      <c r="K36" t="s">
        <v>3473</v>
      </c>
      <c r="L36" t="s">
        <v>3380</v>
      </c>
      <c r="M36" t="s">
        <v>3377</v>
      </c>
      <c r="N36" t="s">
        <v>3377</v>
      </c>
      <c r="O36" t="s">
        <v>3377</v>
      </c>
      <c r="P36" t="s">
        <v>3377</v>
      </c>
      <c r="Q36" t="s">
        <v>3377</v>
      </c>
      <c r="R36" t="s">
        <v>3380</v>
      </c>
      <c r="S36" t="s">
        <v>3377</v>
      </c>
      <c r="T36" t="s">
        <v>3377</v>
      </c>
      <c r="U36" t="s">
        <v>3378</v>
      </c>
      <c r="V36" t="s">
        <v>889</v>
      </c>
      <c r="W36">
        <v>1</v>
      </c>
      <c r="X36">
        <v>1</v>
      </c>
      <c r="Y36">
        <v>1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I36" t="s">
        <v>3466</v>
      </c>
      <c r="AJ36">
        <v>2</v>
      </c>
      <c r="AK36">
        <v>2</v>
      </c>
      <c r="AL36">
        <v>0.55000000000000004</v>
      </c>
      <c r="AM36" s="331">
        <v>44770.971652048611</v>
      </c>
      <c r="AN36" s="315">
        <v>44353</v>
      </c>
    </row>
    <row r="37" spans="1:40">
      <c r="A37">
        <v>36</v>
      </c>
      <c r="B37" t="s">
        <v>3474</v>
      </c>
      <c r="C37">
        <v>113911511</v>
      </c>
      <c r="D37" t="s">
        <v>859</v>
      </c>
      <c r="E37" s="331">
        <v>44353.684201388889</v>
      </c>
      <c r="F37" s="331">
        <v>44353.68849537037</v>
      </c>
      <c r="G37" s="331">
        <v>44353.684201388889</v>
      </c>
      <c r="H37" s="331">
        <v>44346.989895833336</v>
      </c>
      <c r="I37" t="s">
        <v>3375</v>
      </c>
      <c r="J37" t="s">
        <v>3373</v>
      </c>
      <c r="K37" t="s">
        <v>3475</v>
      </c>
      <c r="L37" t="s">
        <v>3372</v>
      </c>
      <c r="M37" t="s">
        <v>3435</v>
      </c>
      <c r="N37" t="s">
        <v>3377</v>
      </c>
      <c r="O37" t="s">
        <v>3377</v>
      </c>
      <c r="P37" t="s">
        <v>3377</v>
      </c>
      <c r="Q37" t="s">
        <v>3377</v>
      </c>
      <c r="R37" t="s">
        <v>3372</v>
      </c>
      <c r="S37" t="s">
        <v>3435</v>
      </c>
      <c r="T37" t="s">
        <v>3377</v>
      </c>
      <c r="U37" t="s">
        <v>3378</v>
      </c>
      <c r="V37" t="s">
        <v>889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I37" t="s">
        <v>3466</v>
      </c>
      <c r="AJ37">
        <v>2</v>
      </c>
      <c r="AK37">
        <v>2</v>
      </c>
      <c r="AL37">
        <v>0.1</v>
      </c>
      <c r="AM37" s="331">
        <v>44770.971652048611</v>
      </c>
      <c r="AN37" s="315">
        <v>44353</v>
      </c>
    </row>
    <row r="38" spans="1:40">
      <c r="A38">
        <v>37</v>
      </c>
      <c r="B38" t="s">
        <v>3476</v>
      </c>
      <c r="C38">
        <v>111542838</v>
      </c>
      <c r="D38" t="s">
        <v>859</v>
      </c>
      <c r="E38" s="331">
        <v>44353.153877314813</v>
      </c>
      <c r="F38" s="331">
        <v>44353.154143518521</v>
      </c>
      <c r="G38" s="331">
        <v>44353.153877314813</v>
      </c>
      <c r="H38" s="331">
        <v>44323.038865740738</v>
      </c>
      <c r="I38" t="s">
        <v>3375</v>
      </c>
      <c r="J38" t="s">
        <v>3373</v>
      </c>
      <c r="K38" t="s">
        <v>3477</v>
      </c>
      <c r="L38" t="s">
        <v>3375</v>
      </c>
      <c r="M38" t="s">
        <v>3385</v>
      </c>
      <c r="N38" t="s">
        <v>3386</v>
      </c>
      <c r="O38" t="s">
        <v>3377</v>
      </c>
      <c r="P38" t="s">
        <v>3377</v>
      </c>
      <c r="Q38" t="s">
        <v>3377</v>
      </c>
      <c r="R38" t="s">
        <v>3375</v>
      </c>
      <c r="S38" t="s">
        <v>3385</v>
      </c>
      <c r="T38" t="s">
        <v>3386</v>
      </c>
      <c r="U38" t="s">
        <v>3390</v>
      </c>
      <c r="V38" t="s">
        <v>889</v>
      </c>
      <c r="W38">
        <v>0</v>
      </c>
      <c r="X38">
        <v>0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I38" t="s">
        <v>3390</v>
      </c>
      <c r="AJ38">
        <v>1</v>
      </c>
      <c r="AK38">
        <v>1</v>
      </c>
      <c r="AL38">
        <v>0.01</v>
      </c>
      <c r="AM38" s="331">
        <v>44770.971652048611</v>
      </c>
      <c r="AN38" s="315">
        <v>44353</v>
      </c>
    </row>
    <row r="39" spans="1:40">
      <c r="A39">
        <v>38</v>
      </c>
      <c r="B39" t="s">
        <v>3478</v>
      </c>
      <c r="C39">
        <v>3577475</v>
      </c>
      <c r="D39" t="s">
        <v>859</v>
      </c>
      <c r="E39" s="331">
        <v>44353.459050925929</v>
      </c>
      <c r="F39" s="331">
        <v>44353.462546296294</v>
      </c>
      <c r="G39" s="331">
        <v>44353.459050925929</v>
      </c>
      <c r="H39" s="331">
        <v>44323.360462962963</v>
      </c>
      <c r="I39" t="s">
        <v>3375</v>
      </c>
      <c r="J39" t="s">
        <v>3373</v>
      </c>
      <c r="K39" t="s">
        <v>3479</v>
      </c>
      <c r="L39" t="s">
        <v>3375</v>
      </c>
      <c r="M39" t="s">
        <v>3385</v>
      </c>
      <c r="N39" t="s">
        <v>3386</v>
      </c>
      <c r="O39" t="s">
        <v>3377</v>
      </c>
      <c r="P39" t="s">
        <v>3377</v>
      </c>
      <c r="Q39" t="s">
        <v>3377</v>
      </c>
      <c r="R39" t="s">
        <v>3375</v>
      </c>
      <c r="S39" t="s">
        <v>3385</v>
      </c>
      <c r="T39" t="s">
        <v>3386</v>
      </c>
      <c r="U39" t="s">
        <v>3390</v>
      </c>
      <c r="V39" t="s">
        <v>889</v>
      </c>
      <c r="W39">
        <v>0</v>
      </c>
      <c r="X39">
        <v>0</v>
      </c>
      <c r="Y39">
        <v>1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I39" t="s">
        <v>3390</v>
      </c>
      <c r="AJ39">
        <v>1</v>
      </c>
      <c r="AK39">
        <v>1</v>
      </c>
      <c r="AL39">
        <v>0.08</v>
      </c>
      <c r="AM39" s="331">
        <v>44770.971652048611</v>
      </c>
      <c r="AN39" s="315">
        <v>44353</v>
      </c>
    </row>
    <row r="40" spans="1:40">
      <c r="A40">
        <v>39</v>
      </c>
      <c r="B40" t="s">
        <v>3480</v>
      </c>
      <c r="C40">
        <v>110428130</v>
      </c>
      <c r="D40" t="s">
        <v>859</v>
      </c>
      <c r="E40" s="331">
        <v>44353.938125000001</v>
      </c>
      <c r="F40" s="331">
        <v>44353.945486111108</v>
      </c>
      <c r="G40" s="331">
        <v>44353.938125000001</v>
      </c>
      <c r="J40" t="s">
        <v>3381</v>
      </c>
      <c r="K40" t="s">
        <v>3481</v>
      </c>
      <c r="L40" t="s">
        <v>3380</v>
      </c>
      <c r="M40" t="s">
        <v>3377</v>
      </c>
      <c r="N40" t="s">
        <v>3377</v>
      </c>
      <c r="O40" t="s">
        <v>3377</v>
      </c>
      <c r="P40" t="s">
        <v>3377</v>
      </c>
      <c r="Q40" t="s">
        <v>3377</v>
      </c>
      <c r="R40" t="s">
        <v>3380</v>
      </c>
      <c r="S40" t="s">
        <v>3377</v>
      </c>
      <c r="T40" t="s">
        <v>3377</v>
      </c>
      <c r="U40" t="s">
        <v>3390</v>
      </c>
      <c r="V40" t="s">
        <v>889</v>
      </c>
      <c r="W40">
        <v>0</v>
      </c>
      <c r="X40">
        <v>0</v>
      </c>
      <c r="Y40">
        <v>1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I40" t="s">
        <v>3390</v>
      </c>
      <c r="AJ40">
        <v>1</v>
      </c>
      <c r="AK40">
        <v>1</v>
      </c>
      <c r="AL40">
        <v>0.18</v>
      </c>
      <c r="AM40" s="331">
        <v>44770.971652048611</v>
      </c>
      <c r="AN40" s="315">
        <v>44353</v>
      </c>
    </row>
    <row r="41" spans="1:40">
      <c r="A41">
        <v>40</v>
      </c>
      <c r="B41" t="s">
        <v>3482</v>
      </c>
      <c r="C41">
        <v>112258369</v>
      </c>
      <c r="D41" t="s">
        <v>859</v>
      </c>
      <c r="E41" s="331">
        <v>44353.761886574073</v>
      </c>
      <c r="F41" s="331">
        <v>44353.761886574073</v>
      </c>
      <c r="G41" s="331">
        <v>44353.761886574073</v>
      </c>
      <c r="J41" t="s">
        <v>3373</v>
      </c>
      <c r="K41" t="s">
        <v>3483</v>
      </c>
      <c r="L41" t="s">
        <v>3372</v>
      </c>
      <c r="M41" t="s">
        <v>3484</v>
      </c>
      <c r="N41" t="s">
        <v>3377</v>
      </c>
      <c r="O41" t="s">
        <v>3377</v>
      </c>
      <c r="P41" t="s">
        <v>3377</v>
      </c>
      <c r="Q41" t="s">
        <v>3377</v>
      </c>
      <c r="R41" t="s">
        <v>3372</v>
      </c>
      <c r="S41" t="s">
        <v>3484</v>
      </c>
      <c r="T41" t="s">
        <v>3377</v>
      </c>
      <c r="U41" t="s">
        <v>3387</v>
      </c>
      <c r="V41" t="s">
        <v>889</v>
      </c>
      <c r="W41">
        <v>0</v>
      </c>
      <c r="X41">
        <v>0</v>
      </c>
      <c r="Y41">
        <v>0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1</v>
      </c>
      <c r="AI41" t="s">
        <v>3387</v>
      </c>
      <c r="AJ41">
        <v>1</v>
      </c>
      <c r="AK41">
        <v>1</v>
      </c>
      <c r="AL41">
        <v>0</v>
      </c>
      <c r="AM41" s="331">
        <v>44770.971652048611</v>
      </c>
      <c r="AN41" s="315">
        <v>44353</v>
      </c>
    </row>
    <row r="42" spans="1:40">
      <c r="A42">
        <v>41</v>
      </c>
      <c r="B42" t="s">
        <v>3485</v>
      </c>
      <c r="C42">
        <v>107275543</v>
      </c>
      <c r="D42" t="s">
        <v>859</v>
      </c>
      <c r="E42" s="331">
        <v>44353.941631944443</v>
      </c>
      <c r="F42" s="331">
        <v>44355.232974537037</v>
      </c>
      <c r="G42" s="331">
        <v>44353.941631944443</v>
      </c>
      <c r="H42" s="331">
        <v>44352.023379629631</v>
      </c>
      <c r="I42" t="s">
        <v>3394</v>
      </c>
      <c r="J42" t="s">
        <v>3395</v>
      </c>
      <c r="K42" t="s">
        <v>3486</v>
      </c>
      <c r="L42" t="s">
        <v>3394</v>
      </c>
      <c r="M42" t="s">
        <v>3397</v>
      </c>
      <c r="N42" t="s">
        <v>3398</v>
      </c>
      <c r="O42" t="s">
        <v>3377</v>
      </c>
      <c r="P42" t="s">
        <v>3377</v>
      </c>
      <c r="Q42" t="s">
        <v>3377</v>
      </c>
      <c r="R42" t="s">
        <v>3394</v>
      </c>
      <c r="S42" t="s">
        <v>3397</v>
      </c>
      <c r="T42" t="s">
        <v>3398</v>
      </c>
      <c r="U42" t="s">
        <v>3390</v>
      </c>
      <c r="V42" t="s">
        <v>889</v>
      </c>
      <c r="W42">
        <v>0</v>
      </c>
      <c r="X42">
        <v>0</v>
      </c>
      <c r="Y42">
        <v>1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I42" t="s">
        <v>3390</v>
      </c>
      <c r="AJ42">
        <v>1</v>
      </c>
      <c r="AK42">
        <v>1</v>
      </c>
      <c r="AL42">
        <v>30.99</v>
      </c>
      <c r="AM42" s="331">
        <v>44770.971652048611</v>
      </c>
      <c r="AN42" s="315">
        <v>44353</v>
      </c>
    </row>
    <row r="43" spans="1:40">
      <c r="A43">
        <v>42</v>
      </c>
      <c r="B43" t="s">
        <v>3487</v>
      </c>
      <c r="C43">
        <v>111897141</v>
      </c>
      <c r="D43" t="s">
        <v>859</v>
      </c>
      <c r="E43" s="331">
        <v>44353.806458333333</v>
      </c>
      <c r="F43" s="331">
        <v>44354.075312499997</v>
      </c>
      <c r="G43" s="331">
        <v>44353.806458333333</v>
      </c>
      <c r="H43" s="331">
        <v>44339.327037037037</v>
      </c>
      <c r="I43" t="s">
        <v>3372</v>
      </c>
      <c r="J43" t="s">
        <v>3373</v>
      </c>
      <c r="K43" t="s">
        <v>3488</v>
      </c>
      <c r="L43" t="s">
        <v>3372</v>
      </c>
      <c r="M43" t="s">
        <v>3435</v>
      </c>
      <c r="N43" t="s">
        <v>3489</v>
      </c>
      <c r="O43" t="s">
        <v>3377</v>
      </c>
      <c r="P43" t="s">
        <v>3377</v>
      </c>
      <c r="Q43" t="s">
        <v>3377</v>
      </c>
      <c r="R43" t="s">
        <v>3372</v>
      </c>
      <c r="S43" t="s">
        <v>3435</v>
      </c>
      <c r="T43" t="s">
        <v>3489</v>
      </c>
      <c r="U43" t="s">
        <v>3390</v>
      </c>
      <c r="V43" t="s">
        <v>889</v>
      </c>
      <c r="W43">
        <v>0</v>
      </c>
      <c r="X43">
        <v>0</v>
      </c>
      <c r="Y43">
        <v>2</v>
      </c>
      <c r="Z43">
        <v>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I43" t="s">
        <v>3390</v>
      </c>
      <c r="AJ43">
        <v>1</v>
      </c>
      <c r="AK43">
        <v>2</v>
      </c>
      <c r="AL43">
        <v>6.45</v>
      </c>
      <c r="AM43" s="331">
        <v>44770.971652048611</v>
      </c>
      <c r="AN43" s="315">
        <v>44353</v>
      </c>
    </row>
    <row r="44" spans="1:40">
      <c r="A44">
        <v>43</v>
      </c>
      <c r="B44" t="s">
        <v>3490</v>
      </c>
      <c r="C44">
        <v>74150412</v>
      </c>
      <c r="D44" t="s">
        <v>859</v>
      </c>
      <c r="E44" s="331">
        <v>44353.467430555553</v>
      </c>
      <c r="F44" s="331">
        <v>44353.544085648151</v>
      </c>
      <c r="G44" s="331">
        <v>44353.467430555553</v>
      </c>
      <c r="H44" s="331">
        <v>44294.135277777779</v>
      </c>
      <c r="I44" t="s">
        <v>3416</v>
      </c>
      <c r="J44" t="s">
        <v>3395</v>
      </c>
      <c r="K44" t="s">
        <v>3491</v>
      </c>
      <c r="L44" t="s">
        <v>3492</v>
      </c>
      <c r="M44" t="s">
        <v>3493</v>
      </c>
      <c r="N44" t="s">
        <v>3377</v>
      </c>
      <c r="O44" t="s">
        <v>3377</v>
      </c>
      <c r="P44" t="s">
        <v>3377</v>
      </c>
      <c r="Q44" t="s">
        <v>3377</v>
      </c>
      <c r="R44" t="s">
        <v>3492</v>
      </c>
      <c r="S44" t="s">
        <v>3493</v>
      </c>
      <c r="T44" t="s">
        <v>3377</v>
      </c>
      <c r="U44" t="s">
        <v>3390</v>
      </c>
      <c r="V44" t="s">
        <v>889</v>
      </c>
      <c r="W44">
        <v>0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I44" t="s">
        <v>3390</v>
      </c>
      <c r="AJ44">
        <v>1</v>
      </c>
      <c r="AK44">
        <v>1</v>
      </c>
      <c r="AL44">
        <v>1.84</v>
      </c>
      <c r="AM44" s="331">
        <v>44770.971652048611</v>
      </c>
      <c r="AN44" s="315">
        <v>44353</v>
      </c>
    </row>
    <row r="45" spans="1:40">
      <c r="A45">
        <v>44</v>
      </c>
      <c r="B45" t="s">
        <v>3494</v>
      </c>
      <c r="C45">
        <v>105586361</v>
      </c>
      <c r="D45" t="s">
        <v>859</v>
      </c>
      <c r="E45" s="331">
        <v>44353.712175925924</v>
      </c>
      <c r="F45" s="331">
        <v>44353.720717592594</v>
      </c>
      <c r="G45" s="331">
        <v>44353.712175925924</v>
      </c>
      <c r="H45" s="331">
        <v>44351.370034722226</v>
      </c>
      <c r="I45" t="s">
        <v>3380</v>
      </c>
      <c r="J45" t="s">
        <v>3381</v>
      </c>
      <c r="K45" t="s">
        <v>3495</v>
      </c>
      <c r="L45" t="s">
        <v>3380</v>
      </c>
      <c r="M45" t="s">
        <v>3377</v>
      </c>
      <c r="N45" t="s">
        <v>3377</v>
      </c>
      <c r="O45" t="s">
        <v>3377</v>
      </c>
      <c r="P45" t="s">
        <v>3377</v>
      </c>
      <c r="Q45" t="s">
        <v>3377</v>
      </c>
      <c r="R45" t="s">
        <v>3380</v>
      </c>
      <c r="S45" t="s">
        <v>3377</v>
      </c>
      <c r="T45" t="s">
        <v>3377</v>
      </c>
      <c r="U45" t="s">
        <v>3390</v>
      </c>
      <c r="V45" t="s">
        <v>889</v>
      </c>
      <c r="W45">
        <v>0</v>
      </c>
      <c r="X45">
        <v>0</v>
      </c>
      <c r="Y45">
        <v>1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I45" t="s">
        <v>3390</v>
      </c>
      <c r="AJ45">
        <v>1</v>
      </c>
      <c r="AK45">
        <v>1</v>
      </c>
      <c r="AL45">
        <v>0.21</v>
      </c>
      <c r="AM45" s="331">
        <v>44770.971652048611</v>
      </c>
      <c r="AN45" s="315">
        <v>44353</v>
      </c>
    </row>
    <row r="46" spans="1:40">
      <c r="A46">
        <v>45</v>
      </c>
      <c r="B46" t="s">
        <v>3496</v>
      </c>
      <c r="C46">
        <v>106123105</v>
      </c>
      <c r="D46" t="s">
        <v>859</v>
      </c>
      <c r="E46" s="331">
        <v>44353.173333333332</v>
      </c>
      <c r="F46" s="331">
        <v>44355.297106481485</v>
      </c>
      <c r="G46" s="331">
        <v>44353.173333333332</v>
      </c>
      <c r="H46" s="331">
        <v>44332.259467592594</v>
      </c>
      <c r="I46" t="s">
        <v>3497</v>
      </c>
      <c r="J46" t="s">
        <v>3395</v>
      </c>
      <c r="K46" t="s">
        <v>3498</v>
      </c>
      <c r="L46" t="s">
        <v>3497</v>
      </c>
      <c r="M46" t="s">
        <v>3499</v>
      </c>
      <c r="N46" t="s">
        <v>3500</v>
      </c>
      <c r="O46" t="s">
        <v>3377</v>
      </c>
      <c r="P46" t="s">
        <v>3377</v>
      </c>
      <c r="Q46" t="s">
        <v>3377</v>
      </c>
      <c r="R46" t="s">
        <v>3497</v>
      </c>
      <c r="S46" t="s">
        <v>3499</v>
      </c>
      <c r="T46" t="s">
        <v>3500</v>
      </c>
      <c r="U46" t="s">
        <v>3390</v>
      </c>
      <c r="V46" t="s">
        <v>889</v>
      </c>
      <c r="W46">
        <v>0</v>
      </c>
      <c r="X46">
        <v>0</v>
      </c>
      <c r="Y46">
        <v>2</v>
      </c>
      <c r="Z46">
        <v>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I46" t="s">
        <v>3390</v>
      </c>
      <c r="AJ46">
        <v>1</v>
      </c>
      <c r="AK46">
        <v>2</v>
      </c>
      <c r="AL46">
        <v>50.97</v>
      </c>
      <c r="AM46" s="331">
        <v>44770.971652048611</v>
      </c>
      <c r="AN46" s="315">
        <v>44353</v>
      </c>
    </row>
    <row r="47" spans="1:40">
      <c r="A47">
        <v>46</v>
      </c>
      <c r="B47" t="s">
        <v>3501</v>
      </c>
      <c r="C47">
        <v>105698743</v>
      </c>
      <c r="D47" t="s">
        <v>859</v>
      </c>
      <c r="E47" s="331">
        <v>44353.795949074076</v>
      </c>
      <c r="F47" s="331">
        <v>44353.795949074076</v>
      </c>
      <c r="G47" s="331">
        <v>44353.795949074076</v>
      </c>
      <c r="H47" s="331">
        <v>44321.748391203706</v>
      </c>
      <c r="I47" t="s">
        <v>3375</v>
      </c>
      <c r="J47" t="s">
        <v>3373</v>
      </c>
      <c r="K47" t="s">
        <v>3502</v>
      </c>
      <c r="L47" t="s">
        <v>3375</v>
      </c>
      <c r="M47" t="s">
        <v>3385</v>
      </c>
      <c r="N47" t="s">
        <v>3386</v>
      </c>
      <c r="O47" t="s">
        <v>3377</v>
      </c>
      <c r="P47" t="s">
        <v>3377</v>
      </c>
      <c r="Q47" t="s">
        <v>3377</v>
      </c>
      <c r="R47" t="s">
        <v>3375</v>
      </c>
      <c r="S47" t="s">
        <v>3385</v>
      </c>
      <c r="T47" t="s">
        <v>3386</v>
      </c>
      <c r="U47" t="s">
        <v>3387</v>
      </c>
      <c r="V47" t="s">
        <v>889</v>
      </c>
      <c r="W47">
        <v>0</v>
      </c>
      <c r="X47">
        <v>0</v>
      </c>
      <c r="Y47">
        <v>0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1</v>
      </c>
      <c r="AI47" t="s">
        <v>3387</v>
      </c>
      <c r="AJ47">
        <v>1</v>
      </c>
      <c r="AK47">
        <v>1</v>
      </c>
      <c r="AL47">
        <v>0</v>
      </c>
      <c r="AM47" s="331">
        <v>44770.971652048611</v>
      </c>
      <c r="AN47" s="315">
        <v>44353</v>
      </c>
    </row>
    <row r="48" spans="1:40">
      <c r="A48">
        <v>47</v>
      </c>
      <c r="B48" t="s">
        <v>3503</v>
      </c>
      <c r="C48">
        <v>112065725</v>
      </c>
      <c r="D48" t="s">
        <v>859</v>
      </c>
      <c r="E48" s="331">
        <v>44353.124988425923</v>
      </c>
      <c r="F48" s="331">
        <v>44353.125439814816</v>
      </c>
      <c r="G48" s="331">
        <v>44353.124988425923</v>
      </c>
      <c r="H48" s="331">
        <v>44350.909687500003</v>
      </c>
      <c r="I48" t="s">
        <v>3380</v>
      </c>
      <c r="J48" t="s">
        <v>3381</v>
      </c>
      <c r="K48" t="s">
        <v>3504</v>
      </c>
      <c r="L48" t="s">
        <v>3380</v>
      </c>
      <c r="M48" t="s">
        <v>3377</v>
      </c>
      <c r="N48" t="s">
        <v>3377</v>
      </c>
      <c r="O48" t="s">
        <v>3377</v>
      </c>
      <c r="P48" t="s">
        <v>3377</v>
      </c>
      <c r="Q48" t="s">
        <v>3377</v>
      </c>
      <c r="R48" t="s">
        <v>3380</v>
      </c>
      <c r="S48" t="s">
        <v>3377</v>
      </c>
      <c r="T48" t="s">
        <v>3377</v>
      </c>
      <c r="U48" t="s">
        <v>3390</v>
      </c>
      <c r="V48" t="s">
        <v>889</v>
      </c>
      <c r="W48">
        <v>0</v>
      </c>
      <c r="X48">
        <v>0</v>
      </c>
      <c r="Y48">
        <v>1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I48" t="s">
        <v>3390</v>
      </c>
      <c r="AJ48">
        <v>1</v>
      </c>
      <c r="AK48">
        <v>1</v>
      </c>
      <c r="AL48">
        <v>0.01</v>
      </c>
      <c r="AM48" s="331">
        <v>44770.971652048611</v>
      </c>
      <c r="AN48" s="315">
        <v>44353</v>
      </c>
    </row>
    <row r="49" spans="1:40">
      <c r="A49">
        <v>48</v>
      </c>
      <c r="B49" t="s">
        <v>3505</v>
      </c>
      <c r="C49">
        <v>14019907</v>
      </c>
      <c r="D49" t="s">
        <v>859</v>
      </c>
      <c r="E49" s="331">
        <v>44353.824675925927</v>
      </c>
      <c r="F49" s="331">
        <v>44354.741469907407</v>
      </c>
      <c r="G49" s="331">
        <v>44353.824675925927</v>
      </c>
      <c r="H49" s="331">
        <v>44351.694421296299</v>
      </c>
      <c r="I49" t="s">
        <v>3380</v>
      </c>
      <c r="J49" t="s">
        <v>3381</v>
      </c>
      <c r="K49" t="s">
        <v>3506</v>
      </c>
      <c r="L49" t="s">
        <v>3380</v>
      </c>
      <c r="M49" t="s">
        <v>3377</v>
      </c>
      <c r="N49" t="s">
        <v>3377</v>
      </c>
      <c r="O49" t="s">
        <v>3377</v>
      </c>
      <c r="P49" t="s">
        <v>3377</v>
      </c>
      <c r="Q49" t="s">
        <v>3377</v>
      </c>
      <c r="R49" t="s">
        <v>3380</v>
      </c>
      <c r="S49" t="s">
        <v>3377</v>
      </c>
      <c r="T49" t="s">
        <v>3377</v>
      </c>
      <c r="U49" t="s">
        <v>3390</v>
      </c>
      <c r="V49" t="s">
        <v>889</v>
      </c>
      <c r="W49">
        <v>0</v>
      </c>
      <c r="X49">
        <v>0</v>
      </c>
      <c r="Y49">
        <v>3</v>
      </c>
      <c r="Z49">
        <v>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I49" t="s">
        <v>3390</v>
      </c>
      <c r="AJ49">
        <v>1</v>
      </c>
      <c r="AK49">
        <v>3</v>
      </c>
      <c r="AL49">
        <v>22</v>
      </c>
      <c r="AM49" s="331">
        <v>44770.971652048611</v>
      </c>
      <c r="AN49" s="315">
        <v>44353</v>
      </c>
    </row>
    <row r="50" spans="1:40">
      <c r="A50">
        <v>49</v>
      </c>
      <c r="B50" t="s">
        <v>3507</v>
      </c>
      <c r="C50">
        <v>73575578</v>
      </c>
      <c r="D50" t="s">
        <v>859</v>
      </c>
      <c r="E50" s="331">
        <v>44353.546631944446</v>
      </c>
      <c r="F50" s="331">
        <v>44353.627766203703</v>
      </c>
      <c r="G50" s="331">
        <v>44353.546631944446</v>
      </c>
      <c r="H50" s="331">
        <v>44341.816354166665</v>
      </c>
      <c r="I50" t="s">
        <v>3380</v>
      </c>
      <c r="J50" t="s">
        <v>3381</v>
      </c>
      <c r="K50" t="s">
        <v>3508</v>
      </c>
      <c r="L50" t="s">
        <v>3380</v>
      </c>
      <c r="M50" t="s">
        <v>3377</v>
      </c>
      <c r="N50" t="s">
        <v>3377</v>
      </c>
      <c r="O50" t="s">
        <v>3377</v>
      </c>
      <c r="P50" t="s">
        <v>3377</v>
      </c>
      <c r="Q50" t="s">
        <v>3377</v>
      </c>
      <c r="R50" t="s">
        <v>3380</v>
      </c>
      <c r="S50" t="s">
        <v>3377</v>
      </c>
      <c r="T50" t="s">
        <v>3377</v>
      </c>
      <c r="U50" t="s">
        <v>3390</v>
      </c>
      <c r="V50" t="s">
        <v>889</v>
      </c>
      <c r="W50">
        <v>0</v>
      </c>
      <c r="X50">
        <v>0</v>
      </c>
      <c r="Y50">
        <v>2</v>
      </c>
      <c r="Z50">
        <v>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I50" t="s">
        <v>3390</v>
      </c>
      <c r="AJ50">
        <v>1</v>
      </c>
      <c r="AK50">
        <v>2</v>
      </c>
      <c r="AL50">
        <v>1.95</v>
      </c>
      <c r="AM50" s="331">
        <v>44770.971652048611</v>
      </c>
      <c r="AN50" s="315">
        <v>44353</v>
      </c>
    </row>
    <row r="51" spans="1:40">
      <c r="A51">
        <v>50</v>
      </c>
      <c r="B51" t="s">
        <v>3509</v>
      </c>
      <c r="C51">
        <v>113279840</v>
      </c>
      <c r="D51" t="s">
        <v>859</v>
      </c>
      <c r="E51" s="331">
        <v>44353.577488425923</v>
      </c>
      <c r="F51" s="331">
        <v>44353.578634259262</v>
      </c>
      <c r="G51" s="331">
        <v>44353.577488425923</v>
      </c>
      <c r="H51" s="331">
        <v>44336.933182870373</v>
      </c>
      <c r="I51" t="s">
        <v>3380</v>
      </c>
      <c r="J51" t="s">
        <v>3381</v>
      </c>
      <c r="K51" t="s">
        <v>3510</v>
      </c>
      <c r="L51" t="s">
        <v>3380</v>
      </c>
      <c r="M51" t="s">
        <v>3377</v>
      </c>
      <c r="N51" t="s">
        <v>3377</v>
      </c>
      <c r="O51" t="s">
        <v>3377</v>
      </c>
      <c r="P51" t="s">
        <v>3377</v>
      </c>
      <c r="Q51" t="s">
        <v>3377</v>
      </c>
      <c r="R51" t="s">
        <v>3380</v>
      </c>
      <c r="S51" t="s">
        <v>3377</v>
      </c>
      <c r="T51" t="s">
        <v>3377</v>
      </c>
      <c r="U51" t="s">
        <v>3378</v>
      </c>
      <c r="V51" t="s">
        <v>889</v>
      </c>
      <c r="W51">
        <v>1</v>
      </c>
      <c r="X51">
        <v>1</v>
      </c>
      <c r="Y51">
        <v>1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I51" t="s">
        <v>3466</v>
      </c>
      <c r="AJ51">
        <v>2</v>
      </c>
      <c r="AK51">
        <v>2</v>
      </c>
      <c r="AL51">
        <v>0.03</v>
      </c>
      <c r="AM51" s="331">
        <v>44770.971652048611</v>
      </c>
      <c r="AN51" s="315">
        <v>44353</v>
      </c>
    </row>
    <row r="52" spans="1:40">
      <c r="A52">
        <v>51</v>
      </c>
      <c r="B52" t="s">
        <v>3511</v>
      </c>
      <c r="C52">
        <v>110751448</v>
      </c>
      <c r="D52" t="s">
        <v>859</v>
      </c>
      <c r="E52" s="331">
        <v>44353.780057870368</v>
      </c>
      <c r="F52" s="331">
        <v>44353.780185185184</v>
      </c>
      <c r="G52" s="331">
        <v>44353.780057870368</v>
      </c>
      <c r="H52" s="331">
        <v>44351.799004629633</v>
      </c>
      <c r="I52" t="s">
        <v>3380</v>
      </c>
      <c r="J52" t="s">
        <v>3381</v>
      </c>
      <c r="K52" t="s">
        <v>3512</v>
      </c>
      <c r="L52" t="s">
        <v>3380</v>
      </c>
      <c r="M52" t="s">
        <v>3377</v>
      </c>
      <c r="N52" t="s">
        <v>3377</v>
      </c>
      <c r="O52" t="s">
        <v>3377</v>
      </c>
      <c r="P52" t="s">
        <v>3377</v>
      </c>
      <c r="Q52" t="s">
        <v>3377</v>
      </c>
      <c r="R52" t="s">
        <v>3380</v>
      </c>
      <c r="S52" t="s">
        <v>3377</v>
      </c>
      <c r="T52" t="s">
        <v>3377</v>
      </c>
      <c r="U52" t="s">
        <v>3378</v>
      </c>
      <c r="V52" t="s">
        <v>889</v>
      </c>
      <c r="W52">
        <v>1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I52" t="s">
        <v>3378</v>
      </c>
      <c r="AJ52">
        <v>1</v>
      </c>
      <c r="AK52">
        <v>1</v>
      </c>
      <c r="AL52">
        <v>0</v>
      </c>
      <c r="AM52" s="331">
        <v>44770.971652048611</v>
      </c>
      <c r="AN52" s="315">
        <v>44353</v>
      </c>
    </row>
    <row r="53" spans="1:40">
      <c r="A53">
        <v>52</v>
      </c>
      <c r="B53" t="s">
        <v>3513</v>
      </c>
      <c r="C53">
        <v>17186682</v>
      </c>
      <c r="D53" t="s">
        <v>859</v>
      </c>
      <c r="E53" s="331">
        <v>44353.142939814818</v>
      </c>
      <c r="F53" s="331">
        <v>44353.762673611112</v>
      </c>
      <c r="G53" s="331">
        <v>44353.142939814818</v>
      </c>
      <c r="H53" s="331">
        <v>44347.804351851853</v>
      </c>
      <c r="I53" t="s">
        <v>3380</v>
      </c>
      <c r="J53" t="s">
        <v>3381</v>
      </c>
      <c r="K53" t="s">
        <v>3514</v>
      </c>
      <c r="L53" t="s">
        <v>3380</v>
      </c>
      <c r="M53" t="s">
        <v>3377</v>
      </c>
      <c r="N53" t="s">
        <v>3377</v>
      </c>
      <c r="O53" t="s">
        <v>3377</v>
      </c>
      <c r="P53" t="s">
        <v>3377</v>
      </c>
      <c r="Q53" t="s">
        <v>3377</v>
      </c>
      <c r="R53" t="s">
        <v>3380</v>
      </c>
      <c r="S53" t="s">
        <v>3377</v>
      </c>
      <c r="T53" t="s">
        <v>3377</v>
      </c>
      <c r="U53" t="s">
        <v>3390</v>
      </c>
      <c r="V53" t="s">
        <v>889</v>
      </c>
      <c r="W53">
        <v>0</v>
      </c>
      <c r="X53">
        <v>0</v>
      </c>
      <c r="Y53">
        <v>2</v>
      </c>
      <c r="Z53">
        <v>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I53" t="s">
        <v>3390</v>
      </c>
      <c r="AJ53">
        <v>1</v>
      </c>
      <c r="AK53">
        <v>2</v>
      </c>
      <c r="AL53">
        <v>14.87</v>
      </c>
      <c r="AM53" s="331">
        <v>44770.971652048611</v>
      </c>
      <c r="AN53" s="315">
        <v>44353</v>
      </c>
    </row>
    <row r="54" spans="1:40">
      <c r="A54">
        <v>53</v>
      </c>
      <c r="B54" t="s">
        <v>3515</v>
      </c>
      <c r="C54">
        <v>109883522</v>
      </c>
      <c r="D54" t="s">
        <v>859</v>
      </c>
      <c r="E54" s="331">
        <v>44353.81559027778</v>
      </c>
      <c r="F54" s="331">
        <v>44353.965740740743</v>
      </c>
      <c r="G54" s="331">
        <v>44353.81559027778</v>
      </c>
      <c r="H54" s="331">
        <v>44334.977824074071</v>
      </c>
      <c r="I54" t="s">
        <v>3380</v>
      </c>
      <c r="J54" t="s">
        <v>3381</v>
      </c>
      <c r="K54" t="s">
        <v>3516</v>
      </c>
      <c r="L54" t="s">
        <v>3380</v>
      </c>
      <c r="M54" t="s">
        <v>3377</v>
      </c>
      <c r="N54" t="s">
        <v>3377</v>
      </c>
      <c r="O54" t="s">
        <v>3377</v>
      </c>
      <c r="P54" t="s">
        <v>3377</v>
      </c>
      <c r="Q54" t="s">
        <v>3377</v>
      </c>
      <c r="R54" t="s">
        <v>3380</v>
      </c>
      <c r="S54" t="s">
        <v>3377</v>
      </c>
      <c r="T54" t="s">
        <v>3377</v>
      </c>
      <c r="U54" t="s">
        <v>3390</v>
      </c>
      <c r="V54" t="s">
        <v>889</v>
      </c>
      <c r="W54">
        <v>0</v>
      </c>
      <c r="X54">
        <v>0</v>
      </c>
      <c r="Y54">
        <v>1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I54" t="s">
        <v>3390</v>
      </c>
      <c r="AJ54">
        <v>1</v>
      </c>
      <c r="AK54">
        <v>1</v>
      </c>
      <c r="AL54">
        <v>3.6</v>
      </c>
      <c r="AM54" s="331">
        <v>44770.971652048611</v>
      </c>
      <c r="AN54" s="315">
        <v>44353</v>
      </c>
    </row>
    <row r="55" spans="1:40">
      <c r="A55">
        <v>54</v>
      </c>
      <c r="B55" t="s">
        <v>3517</v>
      </c>
      <c r="C55">
        <v>4530694</v>
      </c>
      <c r="D55" t="s">
        <v>859</v>
      </c>
      <c r="E55" s="331">
        <v>44353.505185185182</v>
      </c>
      <c r="F55" s="331">
        <v>44353.510636574072</v>
      </c>
      <c r="G55" s="331">
        <v>44353.505185185182</v>
      </c>
      <c r="H55" s="331">
        <v>44347.576990740738</v>
      </c>
      <c r="I55" t="s">
        <v>3518</v>
      </c>
      <c r="J55" t="s">
        <v>3373</v>
      </c>
      <c r="K55" t="s">
        <v>3519</v>
      </c>
      <c r="L55" t="s">
        <v>3375</v>
      </c>
      <c r="M55" t="s">
        <v>3385</v>
      </c>
      <c r="N55" t="s">
        <v>3386</v>
      </c>
      <c r="O55" t="s">
        <v>3377</v>
      </c>
      <c r="P55" t="s">
        <v>3377</v>
      </c>
      <c r="Q55" t="s">
        <v>3377</v>
      </c>
      <c r="R55" t="s">
        <v>3375</v>
      </c>
      <c r="S55" t="s">
        <v>3385</v>
      </c>
      <c r="T55" t="s">
        <v>3386</v>
      </c>
      <c r="U55" t="s">
        <v>3390</v>
      </c>
      <c r="V55" t="s">
        <v>889</v>
      </c>
      <c r="W55">
        <v>0</v>
      </c>
      <c r="X55">
        <v>0</v>
      </c>
      <c r="Y55">
        <v>1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I55" t="s">
        <v>3390</v>
      </c>
      <c r="AJ55">
        <v>1</v>
      </c>
      <c r="AK55">
        <v>1</v>
      </c>
      <c r="AL55">
        <v>0.13</v>
      </c>
      <c r="AM55" s="331">
        <v>44770.971652048611</v>
      </c>
      <c r="AN55" s="315">
        <v>44353</v>
      </c>
    </row>
    <row r="56" spans="1:40">
      <c r="A56">
        <v>55</v>
      </c>
      <c r="B56" t="s">
        <v>3520</v>
      </c>
      <c r="C56">
        <v>76640377</v>
      </c>
      <c r="D56" t="s">
        <v>859</v>
      </c>
      <c r="E56" s="331">
        <v>44353.101076388892</v>
      </c>
      <c r="F56" s="331">
        <v>44353.105694444443</v>
      </c>
      <c r="G56" s="331">
        <v>44353.101076388892</v>
      </c>
      <c r="H56" s="331">
        <v>44300.81858796296</v>
      </c>
      <c r="I56" t="s">
        <v>3375</v>
      </c>
      <c r="J56" t="s">
        <v>3373</v>
      </c>
      <c r="K56" t="s">
        <v>3521</v>
      </c>
      <c r="L56" t="s">
        <v>3518</v>
      </c>
      <c r="M56" t="s">
        <v>3522</v>
      </c>
      <c r="N56" t="s">
        <v>3523</v>
      </c>
      <c r="O56" t="s">
        <v>3377</v>
      </c>
      <c r="P56" t="s">
        <v>3377</v>
      </c>
      <c r="Q56" t="s">
        <v>3377</v>
      </c>
      <c r="R56" t="s">
        <v>3518</v>
      </c>
      <c r="S56" t="s">
        <v>3522</v>
      </c>
      <c r="T56" t="s">
        <v>3523</v>
      </c>
      <c r="U56" t="s">
        <v>3390</v>
      </c>
      <c r="V56" t="s">
        <v>889</v>
      </c>
      <c r="W56">
        <v>0</v>
      </c>
      <c r="X56">
        <v>0</v>
      </c>
      <c r="Y56">
        <v>1</v>
      </c>
      <c r="Z56">
        <v>1</v>
      </c>
      <c r="AA56">
        <v>0</v>
      </c>
      <c r="AB56">
        <v>0</v>
      </c>
      <c r="AC56">
        <v>1</v>
      </c>
      <c r="AD56">
        <v>1</v>
      </c>
      <c r="AE56">
        <v>0</v>
      </c>
      <c r="AF56">
        <v>0</v>
      </c>
      <c r="AG56">
        <v>1</v>
      </c>
      <c r="AI56" t="s">
        <v>3524</v>
      </c>
      <c r="AJ56">
        <v>2</v>
      </c>
      <c r="AK56">
        <v>2</v>
      </c>
      <c r="AL56">
        <v>0.11</v>
      </c>
      <c r="AM56" s="331">
        <v>44770.971652048611</v>
      </c>
      <c r="AN56" s="315">
        <v>44353</v>
      </c>
    </row>
    <row r="57" spans="1:40">
      <c r="A57">
        <v>56</v>
      </c>
      <c r="B57" t="s">
        <v>3525</v>
      </c>
      <c r="C57">
        <v>72459363</v>
      </c>
      <c r="D57" t="s">
        <v>859</v>
      </c>
      <c r="E57" s="331">
        <v>44353.682638888888</v>
      </c>
      <c r="F57" s="331">
        <v>44354.603946759256</v>
      </c>
      <c r="G57" s="331">
        <v>44353.682638888888</v>
      </c>
      <c r="H57" s="331">
        <v>44352.625879629632</v>
      </c>
      <c r="I57" t="s">
        <v>3380</v>
      </c>
      <c r="J57" t="s">
        <v>3381</v>
      </c>
      <c r="K57" t="s">
        <v>3526</v>
      </c>
      <c r="L57" t="s">
        <v>3380</v>
      </c>
      <c r="M57" t="s">
        <v>3377</v>
      </c>
      <c r="N57" t="s">
        <v>3377</v>
      </c>
      <c r="O57" t="s">
        <v>3377</v>
      </c>
      <c r="P57" t="s">
        <v>3377</v>
      </c>
      <c r="Q57" t="s">
        <v>3377</v>
      </c>
      <c r="R57" t="s">
        <v>3380</v>
      </c>
      <c r="S57" t="s">
        <v>3377</v>
      </c>
      <c r="T57" t="s">
        <v>3377</v>
      </c>
      <c r="U57" t="s">
        <v>3390</v>
      </c>
      <c r="V57" t="s">
        <v>3527</v>
      </c>
      <c r="W57">
        <v>0</v>
      </c>
      <c r="X57">
        <v>0</v>
      </c>
      <c r="Y57">
        <v>2</v>
      </c>
      <c r="Z57">
        <v>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I57" t="s">
        <v>3390</v>
      </c>
      <c r="AJ57">
        <v>1</v>
      </c>
      <c r="AK57">
        <v>2</v>
      </c>
      <c r="AL57">
        <v>22.11</v>
      </c>
      <c r="AM57" s="331">
        <v>44770.971652048611</v>
      </c>
      <c r="AN57" s="315">
        <v>44353</v>
      </c>
    </row>
    <row r="58" spans="1:40">
      <c r="A58">
        <v>57</v>
      </c>
      <c r="B58" t="s">
        <v>3528</v>
      </c>
      <c r="C58">
        <v>28309147</v>
      </c>
      <c r="D58" t="s">
        <v>859</v>
      </c>
      <c r="E58" s="331">
        <v>44353.843148148146</v>
      </c>
      <c r="F58" s="331">
        <v>44354.008206018516</v>
      </c>
      <c r="G58" s="331">
        <v>44353.843148148146</v>
      </c>
      <c r="J58" t="s">
        <v>3395</v>
      </c>
      <c r="K58" t="s">
        <v>3529</v>
      </c>
      <c r="L58" t="s">
        <v>3497</v>
      </c>
      <c r="M58" t="s">
        <v>3499</v>
      </c>
      <c r="N58" t="s">
        <v>3500</v>
      </c>
      <c r="O58" t="s">
        <v>3377</v>
      </c>
      <c r="P58" t="s">
        <v>3377</v>
      </c>
      <c r="Q58" t="s">
        <v>3377</v>
      </c>
      <c r="R58" t="s">
        <v>3497</v>
      </c>
      <c r="S58" t="s">
        <v>3499</v>
      </c>
      <c r="T58" t="s">
        <v>3500</v>
      </c>
      <c r="U58" t="s">
        <v>3390</v>
      </c>
      <c r="V58" t="s">
        <v>889</v>
      </c>
      <c r="W58">
        <v>0</v>
      </c>
      <c r="X58">
        <v>0</v>
      </c>
      <c r="Y58">
        <v>2</v>
      </c>
      <c r="Z58">
        <v>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I58" t="s">
        <v>3390</v>
      </c>
      <c r="AJ58">
        <v>1</v>
      </c>
      <c r="AK58">
        <v>2</v>
      </c>
      <c r="AL58">
        <v>3.96</v>
      </c>
      <c r="AM58" s="331">
        <v>44770.971652048611</v>
      </c>
      <c r="AN58" s="315">
        <v>44353</v>
      </c>
    </row>
    <row r="59" spans="1:40">
      <c r="A59">
        <v>58</v>
      </c>
      <c r="B59" t="s">
        <v>3530</v>
      </c>
      <c r="C59">
        <v>108565385</v>
      </c>
      <c r="D59" t="s">
        <v>859</v>
      </c>
      <c r="E59" s="331">
        <v>44353.133252314816</v>
      </c>
      <c r="F59" s="331">
        <v>44353.494722222225</v>
      </c>
      <c r="G59" s="331">
        <v>44353.133252314816</v>
      </c>
      <c r="H59" s="331">
        <v>44346.431666666664</v>
      </c>
      <c r="I59" t="s">
        <v>3380</v>
      </c>
      <c r="J59" t="s">
        <v>3381</v>
      </c>
      <c r="K59" t="s">
        <v>3531</v>
      </c>
      <c r="L59" t="s">
        <v>3380</v>
      </c>
      <c r="M59" t="s">
        <v>3377</v>
      </c>
      <c r="N59" t="s">
        <v>3377</v>
      </c>
      <c r="O59" t="s">
        <v>3377</v>
      </c>
      <c r="P59" t="s">
        <v>3377</v>
      </c>
      <c r="Q59" t="s">
        <v>3377</v>
      </c>
      <c r="R59" t="s">
        <v>3380</v>
      </c>
      <c r="S59" t="s">
        <v>3377</v>
      </c>
      <c r="T59" t="s">
        <v>3377</v>
      </c>
      <c r="U59" t="s">
        <v>3378</v>
      </c>
      <c r="V59" t="s">
        <v>889</v>
      </c>
      <c r="W59">
        <v>2</v>
      </c>
      <c r="X59">
        <v>2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I59" t="s">
        <v>3378</v>
      </c>
      <c r="AJ59">
        <v>1</v>
      </c>
      <c r="AK59">
        <v>2</v>
      </c>
      <c r="AL59">
        <v>8.68</v>
      </c>
      <c r="AM59" s="331">
        <v>44770.971652048611</v>
      </c>
      <c r="AN59" s="315">
        <v>44353</v>
      </c>
    </row>
    <row r="60" spans="1:40">
      <c r="A60">
        <v>59</v>
      </c>
      <c r="B60" t="s">
        <v>3532</v>
      </c>
      <c r="C60">
        <v>78367900</v>
      </c>
      <c r="D60" t="s">
        <v>859</v>
      </c>
      <c r="E60" s="331">
        <v>44353.125277777777</v>
      </c>
      <c r="F60" s="331">
        <v>44353.125277777777</v>
      </c>
      <c r="G60" s="331">
        <v>44353.125277777777</v>
      </c>
      <c r="H60" s="331">
        <v>44351.781180555554</v>
      </c>
      <c r="I60" t="s">
        <v>3380</v>
      </c>
      <c r="J60" t="s">
        <v>3381</v>
      </c>
      <c r="K60" t="s">
        <v>3533</v>
      </c>
      <c r="L60" t="s">
        <v>3380</v>
      </c>
      <c r="M60" t="s">
        <v>3377</v>
      </c>
      <c r="N60" t="s">
        <v>3377</v>
      </c>
      <c r="O60" t="s">
        <v>3377</v>
      </c>
      <c r="P60" t="s">
        <v>3377</v>
      </c>
      <c r="Q60" t="s">
        <v>3377</v>
      </c>
      <c r="R60" t="s">
        <v>3380</v>
      </c>
      <c r="S60" t="s">
        <v>3377</v>
      </c>
      <c r="T60" t="s">
        <v>3377</v>
      </c>
      <c r="U60" t="s">
        <v>3390</v>
      </c>
      <c r="V60" t="s">
        <v>889</v>
      </c>
      <c r="W60">
        <v>0</v>
      </c>
      <c r="X60">
        <v>0</v>
      </c>
      <c r="Y60">
        <v>1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I60" t="s">
        <v>3390</v>
      </c>
      <c r="AJ60">
        <v>1</v>
      </c>
      <c r="AK60">
        <v>1</v>
      </c>
      <c r="AL60">
        <v>0</v>
      </c>
      <c r="AM60" s="331">
        <v>44770.971652048611</v>
      </c>
      <c r="AN60" s="315">
        <v>44353</v>
      </c>
    </row>
    <row r="61" spans="1:40">
      <c r="A61">
        <v>60</v>
      </c>
      <c r="B61" t="s">
        <v>3534</v>
      </c>
      <c r="C61">
        <v>100744319</v>
      </c>
      <c r="D61" t="s">
        <v>859</v>
      </c>
      <c r="E61" s="331">
        <v>44353.845000000001</v>
      </c>
      <c r="F61" s="331">
        <v>44353.845069444447</v>
      </c>
      <c r="G61" s="331">
        <v>44353.845000000001</v>
      </c>
      <c r="H61" s="331">
        <v>44348.523460648146</v>
      </c>
      <c r="I61" t="s">
        <v>3375</v>
      </c>
      <c r="J61" t="s">
        <v>3373</v>
      </c>
      <c r="K61" t="s">
        <v>3535</v>
      </c>
      <c r="L61" t="s">
        <v>3375</v>
      </c>
      <c r="M61" t="s">
        <v>3536</v>
      </c>
      <c r="N61" t="s">
        <v>3537</v>
      </c>
      <c r="O61" t="s">
        <v>3377</v>
      </c>
      <c r="P61" t="s">
        <v>3377</v>
      </c>
      <c r="Q61" t="s">
        <v>3377</v>
      </c>
      <c r="R61" t="s">
        <v>3375</v>
      </c>
      <c r="S61" t="s">
        <v>3536</v>
      </c>
      <c r="T61" t="s">
        <v>3537</v>
      </c>
      <c r="U61" t="s">
        <v>3378</v>
      </c>
      <c r="V61" t="s">
        <v>889</v>
      </c>
      <c r="W61">
        <v>1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I61" t="s">
        <v>3378</v>
      </c>
      <c r="AJ61">
        <v>1</v>
      </c>
      <c r="AK61">
        <v>1</v>
      </c>
      <c r="AL61">
        <v>0</v>
      </c>
      <c r="AM61" s="331">
        <v>44770.971652048611</v>
      </c>
      <c r="AN61" s="315">
        <v>44353</v>
      </c>
    </row>
    <row r="62" spans="1:40">
      <c r="A62">
        <v>61</v>
      </c>
      <c r="B62" t="s">
        <v>3538</v>
      </c>
      <c r="C62">
        <v>112990934</v>
      </c>
      <c r="D62" t="s">
        <v>859</v>
      </c>
      <c r="E62" s="331">
        <v>44353.13422453704</v>
      </c>
      <c r="F62" s="331">
        <v>44353.134293981479</v>
      </c>
      <c r="G62" s="331">
        <v>44353.13422453704</v>
      </c>
      <c r="H62" s="331">
        <v>44351.68849537037</v>
      </c>
      <c r="I62" t="s">
        <v>3375</v>
      </c>
      <c r="J62" t="s">
        <v>3373</v>
      </c>
      <c r="K62" t="s">
        <v>3539</v>
      </c>
      <c r="L62" t="s">
        <v>3375</v>
      </c>
      <c r="M62" t="s">
        <v>3406</v>
      </c>
      <c r="N62" t="s">
        <v>3377</v>
      </c>
      <c r="O62" t="s">
        <v>3377</v>
      </c>
      <c r="P62" t="s">
        <v>3377</v>
      </c>
      <c r="Q62" t="s">
        <v>3377</v>
      </c>
      <c r="R62" t="s">
        <v>3375</v>
      </c>
      <c r="S62" t="s">
        <v>3406</v>
      </c>
      <c r="T62" t="s">
        <v>3377</v>
      </c>
      <c r="U62" t="s">
        <v>3378</v>
      </c>
      <c r="V62" t="s">
        <v>889</v>
      </c>
      <c r="W62">
        <v>1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I62" t="s">
        <v>3378</v>
      </c>
      <c r="AJ62">
        <v>1</v>
      </c>
      <c r="AK62">
        <v>1</v>
      </c>
      <c r="AL62">
        <v>0</v>
      </c>
      <c r="AM62" s="331">
        <v>44770.971652048611</v>
      </c>
      <c r="AN62" s="315">
        <v>44353</v>
      </c>
    </row>
    <row r="63" spans="1:40">
      <c r="A63">
        <v>62</v>
      </c>
      <c r="B63" t="s">
        <v>3540</v>
      </c>
      <c r="C63">
        <v>73995688</v>
      </c>
      <c r="D63" t="s">
        <v>859</v>
      </c>
      <c r="E63" s="331">
        <v>44353.528356481482</v>
      </c>
      <c r="F63" s="331">
        <v>44353.528912037036</v>
      </c>
      <c r="G63" s="331">
        <v>44353.528356481482</v>
      </c>
      <c r="H63" s="331">
        <v>44323.109259259261</v>
      </c>
      <c r="I63" t="s">
        <v>3375</v>
      </c>
      <c r="J63" t="s">
        <v>3373</v>
      </c>
      <c r="K63" t="s">
        <v>3541</v>
      </c>
      <c r="L63" t="s">
        <v>3518</v>
      </c>
      <c r="M63" t="s">
        <v>3542</v>
      </c>
      <c r="N63" t="s">
        <v>3377</v>
      </c>
      <c r="O63" t="s">
        <v>3377</v>
      </c>
      <c r="P63" t="s">
        <v>3377</v>
      </c>
      <c r="Q63" t="s">
        <v>3377</v>
      </c>
      <c r="R63" t="s">
        <v>3518</v>
      </c>
      <c r="S63" t="s">
        <v>3542</v>
      </c>
      <c r="T63" t="s">
        <v>3377</v>
      </c>
      <c r="U63" t="s">
        <v>3390</v>
      </c>
      <c r="V63" t="s">
        <v>889</v>
      </c>
      <c r="W63">
        <v>0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I63" t="s">
        <v>3390</v>
      </c>
      <c r="AJ63">
        <v>1</v>
      </c>
      <c r="AK63">
        <v>1</v>
      </c>
      <c r="AL63">
        <v>0.01</v>
      </c>
      <c r="AM63" s="331">
        <v>44770.971652048611</v>
      </c>
      <c r="AN63" s="315">
        <v>44353</v>
      </c>
    </row>
    <row r="64" spans="1:40">
      <c r="A64">
        <v>63</v>
      </c>
      <c r="B64" t="s">
        <v>3543</v>
      </c>
      <c r="C64">
        <v>8598411</v>
      </c>
      <c r="D64" t="s">
        <v>859</v>
      </c>
      <c r="E64" s="331">
        <v>44353.018182870372</v>
      </c>
      <c r="F64" s="331">
        <v>44353.018182870372</v>
      </c>
      <c r="G64" s="331">
        <v>44353.018182870372</v>
      </c>
      <c r="H64" s="331">
        <v>44293.085555555554</v>
      </c>
      <c r="I64" t="s">
        <v>3402</v>
      </c>
      <c r="J64" t="s">
        <v>3395</v>
      </c>
      <c r="K64" t="s">
        <v>3544</v>
      </c>
      <c r="L64" t="s">
        <v>3497</v>
      </c>
      <c r="M64" t="s">
        <v>3499</v>
      </c>
      <c r="N64" t="s">
        <v>3500</v>
      </c>
      <c r="O64" t="s">
        <v>3377</v>
      </c>
      <c r="P64" t="s">
        <v>3377</v>
      </c>
      <c r="Q64" t="s">
        <v>3377</v>
      </c>
      <c r="R64" t="s">
        <v>3497</v>
      </c>
      <c r="S64" t="s">
        <v>3499</v>
      </c>
      <c r="T64" t="s">
        <v>3500</v>
      </c>
      <c r="U64" t="s">
        <v>3390</v>
      </c>
      <c r="V64" t="s">
        <v>889</v>
      </c>
      <c r="W64">
        <v>0</v>
      </c>
      <c r="X64">
        <v>0</v>
      </c>
      <c r="Y64">
        <v>1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I64" t="s">
        <v>3390</v>
      </c>
      <c r="AJ64">
        <v>1</v>
      </c>
      <c r="AK64">
        <v>1</v>
      </c>
      <c r="AL64">
        <v>0</v>
      </c>
      <c r="AM64" s="331">
        <v>44770.971652048611</v>
      </c>
      <c r="AN64" s="315">
        <v>44353</v>
      </c>
    </row>
    <row r="65" spans="1:40">
      <c r="A65">
        <v>64</v>
      </c>
      <c r="B65" t="s">
        <v>3545</v>
      </c>
      <c r="C65">
        <v>111219548</v>
      </c>
      <c r="D65" t="s">
        <v>859</v>
      </c>
      <c r="E65" s="331">
        <v>44353.880509259259</v>
      </c>
      <c r="F65" s="331">
        <v>44354.799097222225</v>
      </c>
      <c r="G65" s="331">
        <v>44353.880509259259</v>
      </c>
      <c r="H65" s="331">
        <v>44347.822164351855</v>
      </c>
      <c r="I65" t="s">
        <v>3412</v>
      </c>
      <c r="J65" t="s">
        <v>3413</v>
      </c>
      <c r="K65" t="s">
        <v>3546</v>
      </c>
      <c r="L65" t="s">
        <v>3412</v>
      </c>
      <c r="M65" t="s">
        <v>3412</v>
      </c>
      <c r="N65" t="s">
        <v>3412</v>
      </c>
      <c r="O65" t="s">
        <v>3412</v>
      </c>
      <c r="P65" t="s">
        <v>3412</v>
      </c>
      <c r="Q65" t="s">
        <v>3412</v>
      </c>
      <c r="R65" t="s">
        <v>3412</v>
      </c>
      <c r="S65" t="s">
        <v>3412</v>
      </c>
      <c r="T65" t="s">
        <v>3412</v>
      </c>
      <c r="U65" t="s">
        <v>3390</v>
      </c>
      <c r="V65" t="s">
        <v>889</v>
      </c>
      <c r="W65">
        <v>0</v>
      </c>
      <c r="X65">
        <v>0</v>
      </c>
      <c r="Y65">
        <v>1</v>
      </c>
      <c r="Z65">
        <v>1</v>
      </c>
      <c r="AA65">
        <v>0</v>
      </c>
      <c r="AB65">
        <v>0</v>
      </c>
      <c r="AC65">
        <v>2</v>
      </c>
      <c r="AD65">
        <v>2</v>
      </c>
      <c r="AE65">
        <v>0</v>
      </c>
      <c r="AF65">
        <v>0</v>
      </c>
      <c r="AG65">
        <v>1</v>
      </c>
      <c r="AI65" t="s">
        <v>3524</v>
      </c>
      <c r="AJ65">
        <v>2</v>
      </c>
      <c r="AK65">
        <v>3</v>
      </c>
      <c r="AL65">
        <v>22.05</v>
      </c>
      <c r="AM65" s="331">
        <v>44770.971652048611</v>
      </c>
      <c r="AN65" s="315">
        <v>44353</v>
      </c>
    </row>
    <row r="66" spans="1:40">
      <c r="A66">
        <v>65</v>
      </c>
      <c r="B66" s="303" t="s">
        <v>3547</v>
      </c>
      <c r="C66">
        <v>113725788</v>
      </c>
      <c r="D66" t="s">
        <v>859</v>
      </c>
      <c r="E66" s="331">
        <v>44353.135613425926</v>
      </c>
      <c r="F66" s="331">
        <v>44353.136747685188</v>
      </c>
      <c r="G66" s="331">
        <v>44353.135613425926</v>
      </c>
      <c r="H66" s="331">
        <v>44346.794409722221</v>
      </c>
      <c r="I66" t="s">
        <v>3380</v>
      </c>
      <c r="J66" t="s">
        <v>3381</v>
      </c>
      <c r="K66" s="303" t="s">
        <v>3548</v>
      </c>
      <c r="L66" t="s">
        <v>3380</v>
      </c>
      <c r="M66" t="s">
        <v>3377</v>
      </c>
      <c r="N66" t="s">
        <v>3377</v>
      </c>
      <c r="O66" t="s">
        <v>3377</v>
      </c>
      <c r="P66" t="s">
        <v>3377</v>
      </c>
      <c r="Q66" t="s">
        <v>3377</v>
      </c>
      <c r="R66" t="s">
        <v>3380</v>
      </c>
      <c r="S66" t="s">
        <v>3377</v>
      </c>
      <c r="T66" t="s">
        <v>3377</v>
      </c>
      <c r="U66" t="s">
        <v>3378</v>
      </c>
      <c r="V66" t="s">
        <v>889</v>
      </c>
      <c r="W66">
        <v>1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I66" t="s">
        <v>3378</v>
      </c>
      <c r="AJ66">
        <v>1</v>
      </c>
      <c r="AK66">
        <v>1</v>
      </c>
      <c r="AL66">
        <v>0.03</v>
      </c>
      <c r="AM66" s="331">
        <v>44770.971652048611</v>
      </c>
      <c r="AN66" s="315">
        <v>44353</v>
      </c>
    </row>
    <row r="67" spans="1:40">
      <c r="A67">
        <v>66</v>
      </c>
      <c r="B67" t="s">
        <v>3549</v>
      </c>
      <c r="C67">
        <v>100215761</v>
      </c>
      <c r="D67" t="s">
        <v>859</v>
      </c>
      <c r="E67" s="331">
        <v>44353.201238425929</v>
      </c>
      <c r="F67" s="331">
        <v>44353.201620370368</v>
      </c>
      <c r="G67" s="331">
        <v>44353.201238425929</v>
      </c>
      <c r="H67" s="331">
        <v>44311.136157407411</v>
      </c>
      <c r="I67" t="s">
        <v>3380</v>
      </c>
      <c r="J67" t="s">
        <v>3381</v>
      </c>
      <c r="K67" t="s">
        <v>3550</v>
      </c>
      <c r="L67" t="s">
        <v>3380</v>
      </c>
      <c r="M67" t="s">
        <v>3377</v>
      </c>
      <c r="N67" t="s">
        <v>3377</v>
      </c>
      <c r="O67" t="s">
        <v>3377</v>
      </c>
      <c r="P67" t="s">
        <v>3377</v>
      </c>
      <c r="Q67" t="s">
        <v>3377</v>
      </c>
      <c r="R67" t="s">
        <v>3380</v>
      </c>
      <c r="S67" t="s">
        <v>3377</v>
      </c>
      <c r="T67" t="s">
        <v>3377</v>
      </c>
      <c r="U67" t="s">
        <v>3390</v>
      </c>
      <c r="V67" t="s">
        <v>889</v>
      </c>
      <c r="W67">
        <v>0</v>
      </c>
      <c r="X67">
        <v>0</v>
      </c>
      <c r="Y67">
        <v>1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I67" t="s">
        <v>3390</v>
      </c>
      <c r="AJ67">
        <v>1</v>
      </c>
      <c r="AK67">
        <v>1</v>
      </c>
      <c r="AL67">
        <v>0.01</v>
      </c>
      <c r="AM67" s="331">
        <v>44770.971652048611</v>
      </c>
      <c r="AN67" s="315">
        <v>44353</v>
      </c>
    </row>
    <row r="68" spans="1:40">
      <c r="A68">
        <v>67</v>
      </c>
      <c r="B68" t="s">
        <v>3551</v>
      </c>
      <c r="C68">
        <v>114208199</v>
      </c>
      <c r="D68" t="s">
        <v>859</v>
      </c>
      <c r="E68" s="331">
        <v>44353.841134259259</v>
      </c>
      <c r="F68" s="331">
        <v>44359.093946759262</v>
      </c>
      <c r="G68" s="331">
        <v>44353.841134259259</v>
      </c>
      <c r="H68" s="331">
        <v>44349.963553240741</v>
      </c>
      <c r="I68" t="s">
        <v>3372</v>
      </c>
      <c r="J68" t="s">
        <v>3373</v>
      </c>
      <c r="K68" t="s">
        <v>3552</v>
      </c>
      <c r="L68" t="s">
        <v>3372</v>
      </c>
      <c r="M68" t="s">
        <v>3553</v>
      </c>
      <c r="N68" t="s">
        <v>3377</v>
      </c>
      <c r="O68" t="s">
        <v>3377</v>
      </c>
      <c r="P68" t="s">
        <v>3377</v>
      </c>
      <c r="Q68" t="s">
        <v>3377</v>
      </c>
      <c r="R68" t="s">
        <v>3372</v>
      </c>
      <c r="S68" t="s">
        <v>3553</v>
      </c>
      <c r="T68" t="s">
        <v>3377</v>
      </c>
      <c r="U68" t="s">
        <v>3378</v>
      </c>
      <c r="V68" t="s">
        <v>889</v>
      </c>
      <c r="W68">
        <v>2</v>
      </c>
      <c r="X68">
        <v>2</v>
      </c>
      <c r="Y68">
        <v>9</v>
      </c>
      <c r="Z68">
        <v>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I68" t="s">
        <v>3466</v>
      </c>
      <c r="AJ68">
        <v>2</v>
      </c>
      <c r="AK68">
        <v>11</v>
      </c>
      <c r="AL68">
        <v>126.07</v>
      </c>
      <c r="AM68" s="331">
        <v>44770.971652048611</v>
      </c>
      <c r="AN68" s="315">
        <v>44353</v>
      </c>
    </row>
    <row r="69" spans="1:40">
      <c r="A69">
        <v>68</v>
      </c>
      <c r="B69" t="s">
        <v>3554</v>
      </c>
      <c r="C69">
        <v>8838805</v>
      </c>
      <c r="D69" t="s">
        <v>859</v>
      </c>
      <c r="E69" s="331">
        <v>44353.715798611112</v>
      </c>
      <c r="F69" s="331">
        <v>44353.715844907405</v>
      </c>
      <c r="G69" s="331">
        <v>44353.715798611112</v>
      </c>
      <c r="H69" s="331">
        <v>44351.872824074075</v>
      </c>
      <c r="I69" t="s">
        <v>3372</v>
      </c>
      <c r="J69" t="s">
        <v>3373</v>
      </c>
      <c r="K69" t="s">
        <v>3555</v>
      </c>
      <c r="L69" t="s">
        <v>3372</v>
      </c>
      <c r="M69" t="s">
        <v>3435</v>
      </c>
      <c r="N69" t="s">
        <v>3489</v>
      </c>
      <c r="O69" t="s">
        <v>3377</v>
      </c>
      <c r="P69" t="s">
        <v>3377</v>
      </c>
      <c r="Q69" t="s">
        <v>3377</v>
      </c>
      <c r="R69" t="s">
        <v>3372</v>
      </c>
      <c r="S69" t="s">
        <v>3435</v>
      </c>
      <c r="T69" t="s">
        <v>3489</v>
      </c>
      <c r="U69" t="s">
        <v>3390</v>
      </c>
      <c r="V69" t="s">
        <v>889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I69" t="s">
        <v>3390</v>
      </c>
      <c r="AJ69">
        <v>1</v>
      </c>
      <c r="AK69">
        <v>1</v>
      </c>
      <c r="AL69">
        <v>0</v>
      </c>
      <c r="AM69" s="331">
        <v>44770.971652048611</v>
      </c>
      <c r="AN69" s="315">
        <v>44353</v>
      </c>
    </row>
    <row r="70" spans="1:40">
      <c r="A70">
        <v>69</v>
      </c>
      <c r="B70" t="s">
        <v>3556</v>
      </c>
      <c r="C70">
        <v>114050135</v>
      </c>
      <c r="D70" t="s">
        <v>859</v>
      </c>
      <c r="E70" s="331">
        <v>44353.838692129626</v>
      </c>
      <c r="F70" s="331">
        <v>44353.839861111112</v>
      </c>
      <c r="G70" s="331">
        <v>44353.838692129626</v>
      </c>
      <c r="H70" s="331">
        <v>44324.722233796296</v>
      </c>
      <c r="I70" t="s">
        <v>3380</v>
      </c>
      <c r="J70" t="s">
        <v>3381</v>
      </c>
      <c r="K70" t="s">
        <v>3557</v>
      </c>
      <c r="L70" t="s">
        <v>3380</v>
      </c>
      <c r="M70" t="s">
        <v>3377</v>
      </c>
      <c r="N70" t="s">
        <v>3377</v>
      </c>
      <c r="O70" t="s">
        <v>3377</v>
      </c>
      <c r="P70" t="s">
        <v>3377</v>
      </c>
      <c r="Q70" t="s">
        <v>3377</v>
      </c>
      <c r="R70" t="s">
        <v>3380</v>
      </c>
      <c r="S70" t="s">
        <v>3377</v>
      </c>
      <c r="T70" t="s">
        <v>3377</v>
      </c>
      <c r="U70" t="s">
        <v>3390</v>
      </c>
      <c r="V70" t="s">
        <v>889</v>
      </c>
      <c r="W70">
        <v>0</v>
      </c>
      <c r="X70">
        <v>0</v>
      </c>
      <c r="Y70">
        <v>1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I70" t="s">
        <v>3390</v>
      </c>
      <c r="AJ70">
        <v>1</v>
      </c>
      <c r="AK70">
        <v>1</v>
      </c>
      <c r="AL70">
        <v>0.03</v>
      </c>
      <c r="AM70" s="331">
        <v>44770.971652048611</v>
      </c>
      <c r="AN70" s="315">
        <v>44353</v>
      </c>
    </row>
    <row r="71" spans="1:40">
      <c r="A71">
        <v>70</v>
      </c>
      <c r="B71" t="s">
        <v>3558</v>
      </c>
      <c r="C71">
        <v>111688475</v>
      </c>
      <c r="D71" t="s">
        <v>859</v>
      </c>
      <c r="E71" s="331">
        <v>44353.83048611111</v>
      </c>
      <c r="F71" s="331">
        <v>44353.893946759257</v>
      </c>
      <c r="G71" s="331">
        <v>44353.83048611111</v>
      </c>
      <c r="H71" s="331">
        <v>44323.46912037037</v>
      </c>
      <c r="I71" t="s">
        <v>3380</v>
      </c>
      <c r="J71" t="s">
        <v>3381</v>
      </c>
      <c r="K71" t="s">
        <v>3559</v>
      </c>
      <c r="L71" t="s">
        <v>3380</v>
      </c>
      <c r="M71" t="s">
        <v>3377</v>
      </c>
      <c r="N71" t="s">
        <v>3377</v>
      </c>
      <c r="O71" t="s">
        <v>3377</v>
      </c>
      <c r="P71" t="s">
        <v>3377</v>
      </c>
      <c r="Q71" t="s">
        <v>3377</v>
      </c>
      <c r="R71" t="s">
        <v>3380</v>
      </c>
      <c r="S71" t="s">
        <v>3377</v>
      </c>
      <c r="T71" t="s">
        <v>3377</v>
      </c>
      <c r="U71" t="s">
        <v>3378</v>
      </c>
      <c r="V71" t="s">
        <v>889</v>
      </c>
      <c r="W71">
        <v>1</v>
      </c>
      <c r="X71">
        <v>1</v>
      </c>
      <c r="Y71">
        <v>1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I71" t="s">
        <v>3466</v>
      </c>
      <c r="AJ71">
        <v>2</v>
      </c>
      <c r="AK71">
        <v>2</v>
      </c>
      <c r="AL71">
        <v>1.52</v>
      </c>
      <c r="AM71" s="331">
        <v>44770.971652048611</v>
      </c>
      <c r="AN71" s="315">
        <v>44353</v>
      </c>
    </row>
    <row r="72" spans="1:40">
      <c r="A72">
        <v>71</v>
      </c>
      <c r="B72" t="s">
        <v>3560</v>
      </c>
      <c r="C72">
        <v>112048809</v>
      </c>
      <c r="D72" t="s">
        <v>859</v>
      </c>
      <c r="E72" s="331">
        <v>44353.209305555552</v>
      </c>
      <c r="F72" s="331">
        <v>44353.219907407409</v>
      </c>
      <c r="G72" s="331">
        <v>44353.209305555552</v>
      </c>
      <c r="H72" s="331">
        <v>44347.920682870368</v>
      </c>
      <c r="I72" t="s">
        <v>3372</v>
      </c>
      <c r="J72" t="s">
        <v>3373</v>
      </c>
      <c r="K72" t="s">
        <v>3561</v>
      </c>
      <c r="L72" t="s">
        <v>3372</v>
      </c>
      <c r="M72" t="s">
        <v>3562</v>
      </c>
      <c r="N72" t="s">
        <v>3377</v>
      </c>
      <c r="O72" t="s">
        <v>3377</v>
      </c>
      <c r="P72" t="s">
        <v>3377</v>
      </c>
      <c r="Q72" t="s">
        <v>3377</v>
      </c>
      <c r="R72" t="s">
        <v>3372</v>
      </c>
      <c r="S72" t="s">
        <v>3562</v>
      </c>
      <c r="T72" t="s">
        <v>3377</v>
      </c>
      <c r="U72" t="s">
        <v>3390</v>
      </c>
      <c r="V72" t="s">
        <v>889</v>
      </c>
      <c r="W72">
        <v>0</v>
      </c>
      <c r="X72">
        <v>0</v>
      </c>
      <c r="Y72">
        <v>1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I72" t="s">
        <v>3390</v>
      </c>
      <c r="AJ72">
        <v>1</v>
      </c>
      <c r="AK72">
        <v>1</v>
      </c>
      <c r="AL72">
        <v>0.25</v>
      </c>
      <c r="AM72" s="331">
        <v>44770.971652048611</v>
      </c>
      <c r="AN72" s="315">
        <v>44353</v>
      </c>
    </row>
    <row r="73" spans="1:40">
      <c r="A73">
        <v>72</v>
      </c>
      <c r="B73" t="s">
        <v>3563</v>
      </c>
      <c r="C73">
        <v>108661513</v>
      </c>
      <c r="D73" t="s">
        <v>859</v>
      </c>
      <c r="E73" s="331">
        <v>44353.783379629633</v>
      </c>
      <c r="F73" s="331">
        <v>44353.783483796295</v>
      </c>
      <c r="G73" s="331">
        <v>44353.783379629633</v>
      </c>
      <c r="H73" s="331">
        <v>44352.032337962963</v>
      </c>
      <c r="I73" t="s">
        <v>3380</v>
      </c>
      <c r="J73" t="s">
        <v>3381</v>
      </c>
      <c r="K73" t="s">
        <v>3564</v>
      </c>
      <c r="L73" t="s">
        <v>3380</v>
      </c>
      <c r="M73" t="s">
        <v>3377</v>
      </c>
      <c r="N73" t="s">
        <v>3377</v>
      </c>
      <c r="O73" t="s">
        <v>3377</v>
      </c>
      <c r="P73" t="s">
        <v>3377</v>
      </c>
      <c r="Q73" t="s">
        <v>3377</v>
      </c>
      <c r="R73" t="s">
        <v>3380</v>
      </c>
      <c r="S73" t="s">
        <v>3377</v>
      </c>
      <c r="T73" t="s">
        <v>3377</v>
      </c>
      <c r="U73" t="s">
        <v>3378</v>
      </c>
      <c r="V73" t="s">
        <v>889</v>
      </c>
      <c r="W73">
        <v>1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I73" t="s">
        <v>3378</v>
      </c>
      <c r="AJ73">
        <v>1</v>
      </c>
      <c r="AK73">
        <v>1</v>
      </c>
      <c r="AL73">
        <v>0</v>
      </c>
      <c r="AM73" s="331">
        <v>44770.971652048611</v>
      </c>
      <c r="AN73" s="315">
        <v>44353</v>
      </c>
    </row>
    <row r="74" spans="1:40">
      <c r="A74">
        <v>73</v>
      </c>
      <c r="B74" t="s">
        <v>3565</v>
      </c>
      <c r="C74">
        <v>11354228</v>
      </c>
      <c r="D74" t="s">
        <v>859</v>
      </c>
      <c r="E74" s="331">
        <v>44353.695868055554</v>
      </c>
      <c r="F74" s="331">
        <v>44353.697974537034</v>
      </c>
      <c r="G74" s="331">
        <v>44353.695868055554</v>
      </c>
      <c r="H74" s="331">
        <v>44350.087326388886</v>
      </c>
      <c r="I74" t="s">
        <v>3402</v>
      </c>
      <c r="J74" t="s">
        <v>3395</v>
      </c>
      <c r="K74" t="s">
        <v>3566</v>
      </c>
      <c r="L74" t="s">
        <v>3402</v>
      </c>
      <c r="M74" t="s">
        <v>3567</v>
      </c>
      <c r="N74" t="s">
        <v>3568</v>
      </c>
      <c r="O74" t="s">
        <v>3377</v>
      </c>
      <c r="P74" t="s">
        <v>3377</v>
      </c>
      <c r="Q74" t="s">
        <v>3377</v>
      </c>
      <c r="R74" t="s">
        <v>3402</v>
      </c>
      <c r="S74" t="s">
        <v>3567</v>
      </c>
      <c r="T74" t="s">
        <v>3568</v>
      </c>
      <c r="U74" t="s">
        <v>3390</v>
      </c>
      <c r="V74" t="s">
        <v>889</v>
      </c>
      <c r="W74">
        <v>0</v>
      </c>
      <c r="X74">
        <v>0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I74" t="s">
        <v>3390</v>
      </c>
      <c r="AJ74">
        <v>1</v>
      </c>
      <c r="AK74">
        <v>1</v>
      </c>
      <c r="AL74">
        <v>0.05</v>
      </c>
      <c r="AM74" s="331">
        <v>44770.971652048611</v>
      </c>
      <c r="AN74" s="315">
        <v>44353</v>
      </c>
    </row>
    <row r="75" spans="1:40">
      <c r="A75">
        <v>74</v>
      </c>
      <c r="B75" t="s">
        <v>3569</v>
      </c>
      <c r="C75">
        <v>112025404</v>
      </c>
      <c r="D75" t="s">
        <v>859</v>
      </c>
      <c r="E75" s="331">
        <v>44353.976377314815</v>
      </c>
      <c r="F75" s="331">
        <v>44353.976666666669</v>
      </c>
      <c r="G75" s="331">
        <v>44353.976377314815</v>
      </c>
      <c r="H75" s="331">
        <v>44348.989560185182</v>
      </c>
      <c r="I75" t="s">
        <v>3380</v>
      </c>
      <c r="J75" t="s">
        <v>3381</v>
      </c>
      <c r="K75" t="s">
        <v>3570</v>
      </c>
      <c r="L75" t="s">
        <v>3380</v>
      </c>
      <c r="M75" t="s">
        <v>3377</v>
      </c>
      <c r="N75" t="s">
        <v>3377</v>
      </c>
      <c r="O75" t="s">
        <v>3377</v>
      </c>
      <c r="P75" t="s">
        <v>3377</v>
      </c>
      <c r="Q75" t="s">
        <v>3377</v>
      </c>
      <c r="R75" t="s">
        <v>3380</v>
      </c>
      <c r="S75" t="s">
        <v>3377</v>
      </c>
      <c r="T75" t="s">
        <v>3377</v>
      </c>
      <c r="U75" t="s">
        <v>3390</v>
      </c>
      <c r="V75" t="s">
        <v>889</v>
      </c>
      <c r="W75">
        <v>0</v>
      </c>
      <c r="X75">
        <v>0</v>
      </c>
      <c r="Y75">
        <v>1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I75" t="s">
        <v>3390</v>
      </c>
      <c r="AJ75">
        <v>1</v>
      </c>
      <c r="AK75">
        <v>1</v>
      </c>
      <c r="AL75">
        <v>0.01</v>
      </c>
      <c r="AM75" s="331">
        <v>44770.971652048611</v>
      </c>
      <c r="AN75" s="315">
        <v>44353</v>
      </c>
    </row>
    <row r="76" spans="1:40">
      <c r="A76">
        <v>75</v>
      </c>
      <c r="B76" t="s">
        <v>3571</v>
      </c>
      <c r="C76">
        <v>114385601</v>
      </c>
      <c r="D76" t="s">
        <v>859</v>
      </c>
      <c r="E76" s="331">
        <v>44353.707256944443</v>
      </c>
      <c r="F76" s="331">
        <v>44354.708657407406</v>
      </c>
      <c r="G76" s="331">
        <v>44353.707256944443</v>
      </c>
      <c r="J76" t="s">
        <v>3413</v>
      </c>
      <c r="K76" t="s">
        <v>3572</v>
      </c>
      <c r="L76" t="s">
        <v>3412</v>
      </c>
      <c r="M76" t="s">
        <v>3412</v>
      </c>
      <c r="N76" t="s">
        <v>3412</v>
      </c>
      <c r="O76" t="s">
        <v>3412</v>
      </c>
      <c r="P76" t="s">
        <v>3412</v>
      </c>
      <c r="Q76" t="s">
        <v>3412</v>
      </c>
      <c r="R76" t="s">
        <v>3412</v>
      </c>
      <c r="S76" t="s">
        <v>3412</v>
      </c>
      <c r="T76" t="s">
        <v>3412</v>
      </c>
      <c r="U76" t="s">
        <v>3390</v>
      </c>
      <c r="V76" t="s">
        <v>889</v>
      </c>
      <c r="W76">
        <v>0</v>
      </c>
      <c r="X76">
        <v>0</v>
      </c>
      <c r="Y76">
        <v>2</v>
      </c>
      <c r="Z76">
        <v>2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I76" t="s">
        <v>3390</v>
      </c>
      <c r="AJ76">
        <v>1</v>
      </c>
      <c r="AK76">
        <v>2</v>
      </c>
      <c r="AL76">
        <v>24.03</v>
      </c>
      <c r="AM76" s="331">
        <v>44770.971652048611</v>
      </c>
      <c r="AN76" s="315">
        <v>44353</v>
      </c>
    </row>
    <row r="77" spans="1:40">
      <c r="A77">
        <v>76</v>
      </c>
      <c r="B77" s="303" t="s">
        <v>3573</v>
      </c>
      <c r="C77">
        <v>61844127</v>
      </c>
      <c r="D77" t="s">
        <v>859</v>
      </c>
      <c r="E77" s="331">
        <v>44353.924560185187</v>
      </c>
      <c r="F77" s="331">
        <v>44353.93472222222</v>
      </c>
      <c r="G77" s="331">
        <v>44353.924560185187</v>
      </c>
      <c r="H77" s="331">
        <v>44291.449942129628</v>
      </c>
      <c r="I77" t="s">
        <v>3497</v>
      </c>
      <c r="J77" t="s">
        <v>3395</v>
      </c>
      <c r="K77" s="303" t="s">
        <v>3574</v>
      </c>
      <c r="L77" t="s">
        <v>3497</v>
      </c>
      <c r="M77" t="s">
        <v>3575</v>
      </c>
      <c r="N77" t="s">
        <v>3576</v>
      </c>
      <c r="O77" t="s">
        <v>3377</v>
      </c>
      <c r="P77" t="s">
        <v>3377</v>
      </c>
      <c r="Q77" t="s">
        <v>3377</v>
      </c>
      <c r="R77" t="s">
        <v>3497</v>
      </c>
      <c r="S77" t="s">
        <v>3575</v>
      </c>
      <c r="T77" t="s">
        <v>3576</v>
      </c>
      <c r="U77" t="s">
        <v>3378</v>
      </c>
      <c r="V77" t="s">
        <v>889</v>
      </c>
      <c r="W77">
        <v>1</v>
      </c>
      <c r="X77">
        <v>1</v>
      </c>
      <c r="Y77">
        <v>2</v>
      </c>
      <c r="Z77">
        <v>2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I77" t="s">
        <v>3466</v>
      </c>
      <c r="AJ77">
        <v>2</v>
      </c>
      <c r="AK77">
        <v>3</v>
      </c>
      <c r="AL77">
        <v>0.24</v>
      </c>
      <c r="AM77" s="331">
        <v>44770.971652048611</v>
      </c>
      <c r="AN77" s="315">
        <v>44353</v>
      </c>
    </row>
    <row r="78" spans="1:40">
      <c r="A78">
        <v>77</v>
      </c>
      <c r="B78" t="s">
        <v>3577</v>
      </c>
      <c r="C78">
        <v>113538388</v>
      </c>
      <c r="D78" t="s">
        <v>859</v>
      </c>
      <c r="E78" s="331">
        <v>44353.785057870373</v>
      </c>
      <c r="F78" s="331">
        <v>44354.048067129632</v>
      </c>
      <c r="G78" s="331">
        <v>44353.785057870373</v>
      </c>
      <c r="H78" s="331">
        <v>44352.11341435185</v>
      </c>
      <c r="I78" t="s">
        <v>3380</v>
      </c>
      <c r="J78" t="s">
        <v>3381</v>
      </c>
      <c r="K78" t="s">
        <v>3578</v>
      </c>
      <c r="L78" t="s">
        <v>3380</v>
      </c>
      <c r="M78" t="s">
        <v>3377</v>
      </c>
      <c r="N78" t="s">
        <v>3377</v>
      </c>
      <c r="O78" t="s">
        <v>3377</v>
      </c>
      <c r="P78" t="s">
        <v>3377</v>
      </c>
      <c r="Q78" t="s">
        <v>3377</v>
      </c>
      <c r="R78" t="s">
        <v>3380</v>
      </c>
      <c r="S78" t="s">
        <v>3377</v>
      </c>
      <c r="T78" t="s">
        <v>3377</v>
      </c>
      <c r="U78" t="s">
        <v>3390</v>
      </c>
      <c r="V78" t="s">
        <v>889</v>
      </c>
      <c r="W78">
        <v>0</v>
      </c>
      <c r="X78">
        <v>0</v>
      </c>
      <c r="Y78">
        <v>2</v>
      </c>
      <c r="Z78">
        <v>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I78" t="s">
        <v>3390</v>
      </c>
      <c r="AJ78">
        <v>1</v>
      </c>
      <c r="AK78">
        <v>2</v>
      </c>
      <c r="AL78">
        <v>6.31</v>
      </c>
      <c r="AM78" s="331">
        <v>44770.971652048611</v>
      </c>
      <c r="AN78" s="315">
        <v>44353</v>
      </c>
    </row>
    <row r="79" spans="1:40">
      <c r="A79">
        <v>78</v>
      </c>
      <c r="B79" t="s">
        <v>3579</v>
      </c>
      <c r="C79">
        <v>110172533</v>
      </c>
      <c r="D79" t="s">
        <v>859</v>
      </c>
      <c r="E79" s="331">
        <v>44353.683067129627</v>
      </c>
      <c r="F79" s="331">
        <v>44353.684675925928</v>
      </c>
      <c r="G79" s="331">
        <v>44353.683067129627</v>
      </c>
      <c r="H79" s="331">
        <v>44323.638090277775</v>
      </c>
      <c r="I79" t="s">
        <v>3380</v>
      </c>
      <c r="J79" t="s">
        <v>3381</v>
      </c>
      <c r="K79" t="s">
        <v>3580</v>
      </c>
      <c r="L79" t="s">
        <v>3380</v>
      </c>
      <c r="M79" t="s">
        <v>3377</v>
      </c>
      <c r="N79" t="s">
        <v>3377</v>
      </c>
      <c r="O79" t="s">
        <v>3377</v>
      </c>
      <c r="P79" t="s">
        <v>3377</v>
      </c>
      <c r="Q79" t="s">
        <v>3377</v>
      </c>
      <c r="R79" t="s">
        <v>3380</v>
      </c>
      <c r="S79" t="s">
        <v>3377</v>
      </c>
      <c r="T79" t="s">
        <v>3377</v>
      </c>
      <c r="U79" t="s">
        <v>3390</v>
      </c>
      <c r="V79" t="s">
        <v>889</v>
      </c>
      <c r="W79">
        <v>0</v>
      </c>
      <c r="X79">
        <v>0</v>
      </c>
      <c r="Y79">
        <v>1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I79" t="s">
        <v>3390</v>
      </c>
      <c r="AJ79">
        <v>1</v>
      </c>
      <c r="AK79">
        <v>1</v>
      </c>
      <c r="AL79">
        <v>0.04</v>
      </c>
      <c r="AM79" s="331">
        <v>44770.971652048611</v>
      </c>
      <c r="AN79" s="315">
        <v>44353</v>
      </c>
    </row>
    <row r="80" spans="1:40">
      <c r="A80">
        <v>79</v>
      </c>
      <c r="B80" t="s">
        <v>3581</v>
      </c>
      <c r="C80">
        <v>16739665</v>
      </c>
      <c r="D80" t="s">
        <v>859</v>
      </c>
      <c r="E80" s="331">
        <v>44353.763055555559</v>
      </c>
      <c r="F80" s="331">
        <v>44353.763738425929</v>
      </c>
      <c r="G80" s="331">
        <v>44353.763055555559</v>
      </c>
      <c r="H80" s="331">
        <v>44351.59579861111</v>
      </c>
      <c r="I80" t="s">
        <v>3380</v>
      </c>
      <c r="J80" t="s">
        <v>3381</v>
      </c>
      <c r="K80" t="s">
        <v>3582</v>
      </c>
      <c r="L80" t="s">
        <v>3380</v>
      </c>
      <c r="M80" t="s">
        <v>3377</v>
      </c>
      <c r="N80" t="s">
        <v>3377</v>
      </c>
      <c r="O80" t="s">
        <v>3377</v>
      </c>
      <c r="P80" t="s">
        <v>3377</v>
      </c>
      <c r="Q80" t="s">
        <v>3377</v>
      </c>
      <c r="R80" t="s">
        <v>3380</v>
      </c>
      <c r="S80" t="s">
        <v>3377</v>
      </c>
      <c r="T80" t="s">
        <v>3377</v>
      </c>
      <c r="U80" t="s">
        <v>3378</v>
      </c>
      <c r="V80" t="s">
        <v>889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I80" t="s">
        <v>3378</v>
      </c>
      <c r="AJ80">
        <v>1</v>
      </c>
      <c r="AK80">
        <v>1</v>
      </c>
      <c r="AL80">
        <v>0.02</v>
      </c>
      <c r="AM80" s="331">
        <v>44770.971652048611</v>
      </c>
      <c r="AN80" s="315">
        <v>44353</v>
      </c>
    </row>
    <row r="81" spans="1:40">
      <c r="A81">
        <v>80</v>
      </c>
      <c r="B81" t="s">
        <v>3583</v>
      </c>
      <c r="C81">
        <v>113802554</v>
      </c>
      <c r="D81" t="s">
        <v>859</v>
      </c>
      <c r="E81" s="331">
        <v>44353.151701388888</v>
      </c>
      <c r="F81" s="331">
        <v>44353.819618055553</v>
      </c>
      <c r="G81" s="331">
        <v>44353.151701388888</v>
      </c>
      <c r="H81" s="331">
        <v>44336.934537037036</v>
      </c>
      <c r="I81" t="s">
        <v>3380</v>
      </c>
      <c r="J81" t="s">
        <v>3381</v>
      </c>
      <c r="K81" t="s">
        <v>3584</v>
      </c>
      <c r="L81" t="s">
        <v>3380</v>
      </c>
      <c r="M81" t="s">
        <v>3377</v>
      </c>
      <c r="N81" t="s">
        <v>3377</v>
      </c>
      <c r="O81" t="s">
        <v>3377</v>
      </c>
      <c r="P81" t="s">
        <v>3377</v>
      </c>
      <c r="Q81" t="s">
        <v>3377</v>
      </c>
      <c r="R81" t="s">
        <v>3380</v>
      </c>
      <c r="S81" t="s">
        <v>3377</v>
      </c>
      <c r="T81" t="s">
        <v>3377</v>
      </c>
      <c r="U81" t="s">
        <v>3378</v>
      </c>
      <c r="V81" t="s">
        <v>889</v>
      </c>
      <c r="W81">
        <v>3</v>
      </c>
      <c r="X81">
        <v>3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I81" t="s">
        <v>3378</v>
      </c>
      <c r="AJ81">
        <v>1</v>
      </c>
      <c r="AK81">
        <v>3</v>
      </c>
      <c r="AL81">
        <v>16.03</v>
      </c>
      <c r="AM81" s="331">
        <v>44770.971652048611</v>
      </c>
      <c r="AN81" s="315">
        <v>44353</v>
      </c>
    </row>
    <row r="82" spans="1:40">
      <c r="A82">
        <v>81</v>
      </c>
      <c r="B82" t="s">
        <v>3585</v>
      </c>
      <c r="C82">
        <v>113414097</v>
      </c>
      <c r="D82" t="s">
        <v>859</v>
      </c>
      <c r="E82" s="331">
        <v>44353.774780092594</v>
      </c>
      <c r="F82" s="331">
        <v>44353.858020833337</v>
      </c>
      <c r="G82" s="331">
        <v>44353.774780092594</v>
      </c>
      <c r="H82" s="331">
        <v>44347.962511574071</v>
      </c>
      <c r="I82" t="s">
        <v>3497</v>
      </c>
      <c r="J82" t="s">
        <v>3395</v>
      </c>
      <c r="K82" t="s">
        <v>3586</v>
      </c>
      <c r="L82" t="s">
        <v>3497</v>
      </c>
      <c r="M82" t="s">
        <v>3499</v>
      </c>
      <c r="N82" t="s">
        <v>3587</v>
      </c>
      <c r="O82" t="s">
        <v>3377</v>
      </c>
      <c r="P82" t="s">
        <v>3377</v>
      </c>
      <c r="Q82" t="s">
        <v>3377</v>
      </c>
      <c r="R82" t="s">
        <v>3497</v>
      </c>
      <c r="S82" t="s">
        <v>3499</v>
      </c>
      <c r="T82" t="s">
        <v>3587</v>
      </c>
      <c r="U82" t="s">
        <v>3390</v>
      </c>
      <c r="V82" t="s">
        <v>889</v>
      </c>
      <c r="W82">
        <v>0</v>
      </c>
      <c r="X82">
        <v>0</v>
      </c>
      <c r="Y82">
        <v>2</v>
      </c>
      <c r="Z82">
        <v>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I82" t="s">
        <v>3390</v>
      </c>
      <c r="AJ82">
        <v>1</v>
      </c>
      <c r="AK82">
        <v>2</v>
      </c>
      <c r="AL82">
        <v>2</v>
      </c>
      <c r="AM82" s="331">
        <v>44770.971652048611</v>
      </c>
      <c r="AN82" s="315">
        <v>44353</v>
      </c>
    </row>
    <row r="83" spans="1:40">
      <c r="A83">
        <v>82</v>
      </c>
      <c r="B83" t="s">
        <v>3588</v>
      </c>
      <c r="C83">
        <v>108905884</v>
      </c>
      <c r="D83" t="s">
        <v>859</v>
      </c>
      <c r="E83" s="331">
        <v>44353.036249999997</v>
      </c>
      <c r="F83" s="331">
        <v>44353.657800925925</v>
      </c>
      <c r="G83" s="331">
        <v>44353.036249999997</v>
      </c>
      <c r="H83" s="331">
        <v>44351.535729166666</v>
      </c>
      <c r="I83" t="s">
        <v>3380</v>
      </c>
      <c r="J83" t="s">
        <v>3381</v>
      </c>
      <c r="K83" t="s">
        <v>3589</v>
      </c>
      <c r="L83" t="s">
        <v>3380</v>
      </c>
      <c r="M83" t="s">
        <v>3377</v>
      </c>
      <c r="N83" t="s">
        <v>3377</v>
      </c>
      <c r="O83" t="s">
        <v>3377</v>
      </c>
      <c r="P83" t="s">
        <v>3377</v>
      </c>
      <c r="Q83" t="s">
        <v>3377</v>
      </c>
      <c r="R83" t="s">
        <v>3380</v>
      </c>
      <c r="S83" t="s">
        <v>3377</v>
      </c>
      <c r="T83" t="s">
        <v>3377</v>
      </c>
      <c r="U83" t="s">
        <v>3378</v>
      </c>
      <c r="V83" t="s">
        <v>889</v>
      </c>
      <c r="W83">
        <v>2</v>
      </c>
      <c r="X83">
        <v>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I83" t="s">
        <v>3378</v>
      </c>
      <c r="AJ83">
        <v>1</v>
      </c>
      <c r="AK83">
        <v>2</v>
      </c>
      <c r="AL83">
        <v>14.92</v>
      </c>
      <c r="AM83" s="331">
        <v>44770.971652048611</v>
      </c>
      <c r="AN83" s="315">
        <v>44353</v>
      </c>
    </row>
    <row r="84" spans="1:40">
      <c r="A84">
        <v>83</v>
      </c>
      <c r="B84" t="s">
        <v>3590</v>
      </c>
      <c r="C84">
        <v>100619053</v>
      </c>
      <c r="D84" t="s">
        <v>859</v>
      </c>
      <c r="E84" s="331">
        <v>44353.495937500003</v>
      </c>
      <c r="F84" s="331">
        <v>44353.497685185182</v>
      </c>
      <c r="G84" s="331">
        <v>44353.495937500003</v>
      </c>
      <c r="H84" s="331">
        <v>44323.022349537037</v>
      </c>
      <c r="I84" t="s">
        <v>3380</v>
      </c>
      <c r="J84" t="s">
        <v>3381</v>
      </c>
      <c r="K84" t="s">
        <v>3591</v>
      </c>
      <c r="L84" t="s">
        <v>3380</v>
      </c>
      <c r="M84" t="s">
        <v>3377</v>
      </c>
      <c r="N84" t="s">
        <v>3377</v>
      </c>
      <c r="O84" t="s">
        <v>3377</v>
      </c>
      <c r="P84" t="s">
        <v>3377</v>
      </c>
      <c r="Q84" t="s">
        <v>3377</v>
      </c>
      <c r="R84" t="s">
        <v>3380</v>
      </c>
      <c r="S84" t="s">
        <v>3377</v>
      </c>
      <c r="T84" t="s">
        <v>3377</v>
      </c>
      <c r="U84" t="s">
        <v>3390</v>
      </c>
      <c r="V84" t="s">
        <v>889</v>
      </c>
      <c r="W84">
        <v>0</v>
      </c>
      <c r="X84">
        <v>0</v>
      </c>
      <c r="Y84">
        <v>1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I84" t="s">
        <v>3390</v>
      </c>
      <c r="AJ84">
        <v>1</v>
      </c>
      <c r="AK84">
        <v>1</v>
      </c>
      <c r="AL84">
        <v>0.04</v>
      </c>
      <c r="AM84" s="331">
        <v>44770.971652048611</v>
      </c>
      <c r="AN84" s="315">
        <v>44353</v>
      </c>
    </row>
    <row r="85" spans="1:40">
      <c r="A85">
        <v>84</v>
      </c>
      <c r="B85" s="303" t="s">
        <v>3592</v>
      </c>
      <c r="C85">
        <v>19040344</v>
      </c>
      <c r="D85" t="s">
        <v>859</v>
      </c>
      <c r="E85" s="331">
        <v>44353.124097222222</v>
      </c>
      <c r="F85" s="331">
        <v>44353.861122685186</v>
      </c>
      <c r="G85" s="331">
        <v>44353.124097222222</v>
      </c>
      <c r="H85" s="331">
        <v>44349.018831018519</v>
      </c>
      <c r="I85" t="s">
        <v>3372</v>
      </c>
      <c r="J85" t="s">
        <v>3373</v>
      </c>
      <c r="K85" s="303" t="s">
        <v>3593</v>
      </c>
      <c r="L85" t="s">
        <v>3372</v>
      </c>
      <c r="M85" t="s">
        <v>3435</v>
      </c>
      <c r="N85" t="s">
        <v>3489</v>
      </c>
      <c r="O85" t="s">
        <v>3377</v>
      </c>
      <c r="P85" t="s">
        <v>3377</v>
      </c>
      <c r="Q85" t="s">
        <v>3377</v>
      </c>
      <c r="R85" t="s">
        <v>3372</v>
      </c>
      <c r="S85" t="s">
        <v>3435</v>
      </c>
      <c r="T85" t="s">
        <v>3489</v>
      </c>
      <c r="U85" t="s">
        <v>3390</v>
      </c>
      <c r="V85" t="s">
        <v>889</v>
      </c>
      <c r="W85">
        <v>0</v>
      </c>
      <c r="X85">
        <v>0</v>
      </c>
      <c r="Y85">
        <v>2</v>
      </c>
      <c r="Z85">
        <v>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I85" t="s">
        <v>3390</v>
      </c>
      <c r="AJ85">
        <v>1</v>
      </c>
      <c r="AK85">
        <v>2</v>
      </c>
      <c r="AL85">
        <v>17.690000000000001</v>
      </c>
      <c r="AM85" s="331">
        <v>44770.971652048611</v>
      </c>
      <c r="AN85" s="315">
        <v>44353</v>
      </c>
    </row>
    <row r="86" spans="1:40">
      <c r="A86">
        <v>85</v>
      </c>
      <c r="B86" t="s">
        <v>3594</v>
      </c>
      <c r="C86">
        <v>57574583</v>
      </c>
      <c r="D86" t="s">
        <v>859</v>
      </c>
      <c r="E86" s="331">
        <v>44353.791238425925</v>
      </c>
      <c r="F86" s="331">
        <v>44353.794583333336</v>
      </c>
      <c r="G86" s="331">
        <v>44353.791238425925</v>
      </c>
      <c r="H86" s="331">
        <v>44328.99690972222</v>
      </c>
      <c r="I86" t="s">
        <v>3375</v>
      </c>
      <c r="J86" t="s">
        <v>3373</v>
      </c>
      <c r="K86" t="s">
        <v>3595</v>
      </c>
      <c r="L86" t="s">
        <v>3375</v>
      </c>
      <c r="M86" t="s">
        <v>3406</v>
      </c>
      <c r="N86" t="s">
        <v>3377</v>
      </c>
      <c r="O86" t="s">
        <v>3377</v>
      </c>
      <c r="P86" t="s">
        <v>3377</v>
      </c>
      <c r="Q86" t="s">
        <v>3377</v>
      </c>
      <c r="R86" t="s">
        <v>3375</v>
      </c>
      <c r="S86" t="s">
        <v>3406</v>
      </c>
      <c r="T86" t="s">
        <v>3377</v>
      </c>
      <c r="U86" t="s">
        <v>3390</v>
      </c>
      <c r="V86" t="s">
        <v>889</v>
      </c>
      <c r="W86">
        <v>0</v>
      </c>
      <c r="X86">
        <v>0</v>
      </c>
      <c r="Y86">
        <v>1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I86" t="s">
        <v>3390</v>
      </c>
      <c r="AJ86">
        <v>1</v>
      </c>
      <c r="AK86">
        <v>1</v>
      </c>
      <c r="AL86">
        <v>0.08</v>
      </c>
      <c r="AM86" s="331">
        <v>44770.971652048611</v>
      </c>
      <c r="AN86" s="315">
        <v>44353</v>
      </c>
    </row>
    <row r="87" spans="1:40">
      <c r="A87">
        <v>86</v>
      </c>
      <c r="B87" t="s">
        <v>3596</v>
      </c>
      <c r="C87">
        <v>113599191</v>
      </c>
      <c r="D87" t="s">
        <v>859</v>
      </c>
      <c r="E87" s="331">
        <v>44353.971053240741</v>
      </c>
      <c r="F87" s="331">
        <v>44353.974583333336</v>
      </c>
      <c r="G87" s="331">
        <v>44353.971053240741</v>
      </c>
      <c r="J87" t="s">
        <v>3395</v>
      </c>
      <c r="K87" t="s">
        <v>3597</v>
      </c>
      <c r="L87" t="s">
        <v>3497</v>
      </c>
      <c r="M87" t="s">
        <v>3499</v>
      </c>
      <c r="N87" t="s">
        <v>3500</v>
      </c>
      <c r="O87" t="s">
        <v>3377</v>
      </c>
      <c r="P87" t="s">
        <v>3377</v>
      </c>
      <c r="Q87" t="s">
        <v>3377</v>
      </c>
      <c r="R87" t="s">
        <v>3497</v>
      </c>
      <c r="S87" t="s">
        <v>3499</v>
      </c>
      <c r="T87" t="s">
        <v>3500</v>
      </c>
      <c r="U87" t="s">
        <v>3390</v>
      </c>
      <c r="V87" t="s">
        <v>889</v>
      </c>
      <c r="W87">
        <v>0</v>
      </c>
      <c r="X87">
        <v>0</v>
      </c>
      <c r="Y87">
        <v>1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I87" t="s">
        <v>3390</v>
      </c>
      <c r="AJ87">
        <v>1</v>
      </c>
      <c r="AK87">
        <v>1</v>
      </c>
      <c r="AL87">
        <v>0.08</v>
      </c>
      <c r="AM87" s="331">
        <v>44770.971652048611</v>
      </c>
      <c r="AN87" s="315">
        <v>44353</v>
      </c>
    </row>
    <row r="88" spans="1:40">
      <c r="A88">
        <v>87</v>
      </c>
      <c r="B88" t="s">
        <v>3598</v>
      </c>
      <c r="C88">
        <v>76953469</v>
      </c>
      <c r="D88" t="s">
        <v>859</v>
      </c>
      <c r="E88" s="331">
        <v>44353.011400462965</v>
      </c>
      <c r="F88" s="331">
        <v>44354.685162037036</v>
      </c>
      <c r="G88" s="331">
        <v>44353.011400462965</v>
      </c>
      <c r="H88" s="331">
        <v>44351.055486111109</v>
      </c>
      <c r="I88" t="s">
        <v>3372</v>
      </c>
      <c r="J88" t="s">
        <v>3373</v>
      </c>
      <c r="K88" t="s">
        <v>3599</v>
      </c>
      <c r="L88" t="s">
        <v>3372</v>
      </c>
      <c r="M88" t="s">
        <v>3435</v>
      </c>
      <c r="N88" t="s">
        <v>3489</v>
      </c>
      <c r="O88" t="s">
        <v>3377</v>
      </c>
      <c r="P88" t="s">
        <v>3377</v>
      </c>
      <c r="Q88" t="s">
        <v>3377</v>
      </c>
      <c r="R88" t="s">
        <v>3372</v>
      </c>
      <c r="S88" t="s">
        <v>3435</v>
      </c>
      <c r="T88" t="s">
        <v>3489</v>
      </c>
      <c r="U88" t="s">
        <v>3390</v>
      </c>
      <c r="V88" t="s">
        <v>889</v>
      </c>
      <c r="W88">
        <v>0</v>
      </c>
      <c r="X88">
        <v>0</v>
      </c>
      <c r="Y88">
        <v>3</v>
      </c>
      <c r="Z88">
        <v>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I88" t="s">
        <v>3390</v>
      </c>
      <c r="AJ88">
        <v>1</v>
      </c>
      <c r="AK88">
        <v>3</v>
      </c>
      <c r="AL88">
        <v>40.17</v>
      </c>
      <c r="AM88" s="331">
        <v>44770.971652048611</v>
      </c>
      <c r="AN88" s="315">
        <v>44353</v>
      </c>
    </row>
    <row r="89" spans="1:40">
      <c r="A89">
        <v>88</v>
      </c>
      <c r="B89" t="s">
        <v>3600</v>
      </c>
      <c r="C89">
        <v>113952645</v>
      </c>
      <c r="D89" t="s">
        <v>859</v>
      </c>
      <c r="E89" s="331">
        <v>44353.202928240738</v>
      </c>
      <c r="F89" s="331">
        <v>44353.207256944443</v>
      </c>
      <c r="G89" s="331">
        <v>44353.202928240738</v>
      </c>
      <c r="H89" s="331">
        <v>44350.769791666666</v>
      </c>
      <c r="I89" t="s">
        <v>3380</v>
      </c>
      <c r="J89" t="s">
        <v>3381</v>
      </c>
      <c r="K89" t="s">
        <v>3601</v>
      </c>
      <c r="L89" t="s">
        <v>3380</v>
      </c>
      <c r="M89" t="s">
        <v>3377</v>
      </c>
      <c r="N89" t="s">
        <v>3377</v>
      </c>
      <c r="O89" t="s">
        <v>3377</v>
      </c>
      <c r="P89" t="s">
        <v>3377</v>
      </c>
      <c r="Q89" t="s">
        <v>3377</v>
      </c>
      <c r="R89" t="s">
        <v>3380</v>
      </c>
      <c r="S89" t="s">
        <v>3377</v>
      </c>
      <c r="T89" t="s">
        <v>3377</v>
      </c>
      <c r="U89" t="s">
        <v>3390</v>
      </c>
      <c r="V89" t="s">
        <v>889</v>
      </c>
      <c r="W89">
        <v>0</v>
      </c>
      <c r="X89">
        <v>0</v>
      </c>
      <c r="Y89">
        <v>1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I89" t="s">
        <v>3390</v>
      </c>
      <c r="AJ89">
        <v>1</v>
      </c>
      <c r="AK89">
        <v>1</v>
      </c>
      <c r="AL89">
        <v>0.1</v>
      </c>
      <c r="AM89" s="331">
        <v>44770.971652048611</v>
      </c>
      <c r="AN89" s="315">
        <v>44353</v>
      </c>
    </row>
    <row r="90" spans="1:40">
      <c r="A90">
        <v>89</v>
      </c>
      <c r="B90" t="s">
        <v>3602</v>
      </c>
      <c r="C90">
        <v>114245293</v>
      </c>
      <c r="D90" t="s">
        <v>859</v>
      </c>
      <c r="E90" s="331">
        <v>44353.629618055558</v>
      </c>
      <c r="F90" s="331">
        <v>44353.629664351851</v>
      </c>
      <c r="G90" s="331">
        <v>44353.629618055558</v>
      </c>
      <c r="H90" s="331">
        <v>44352.618842592594</v>
      </c>
      <c r="I90" t="s">
        <v>3375</v>
      </c>
      <c r="J90" t="s">
        <v>3373</v>
      </c>
      <c r="K90" t="s">
        <v>3603</v>
      </c>
      <c r="L90" t="s">
        <v>3375</v>
      </c>
      <c r="M90" t="s">
        <v>3536</v>
      </c>
      <c r="N90" t="s">
        <v>3537</v>
      </c>
      <c r="O90" t="s">
        <v>3377</v>
      </c>
      <c r="P90" t="s">
        <v>3377</v>
      </c>
      <c r="Q90" t="s">
        <v>3377</v>
      </c>
      <c r="R90" t="s">
        <v>3375</v>
      </c>
      <c r="S90" t="s">
        <v>3536</v>
      </c>
      <c r="T90" t="s">
        <v>3537</v>
      </c>
      <c r="U90" t="s">
        <v>3378</v>
      </c>
      <c r="V90" t="s">
        <v>889</v>
      </c>
      <c r="W90">
        <v>1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I90" t="s">
        <v>3378</v>
      </c>
      <c r="AJ90">
        <v>1</v>
      </c>
      <c r="AK90">
        <v>1</v>
      </c>
      <c r="AL90">
        <v>0</v>
      </c>
      <c r="AM90" s="331">
        <v>44770.971652048611</v>
      </c>
      <c r="AN90" s="315">
        <v>44353</v>
      </c>
    </row>
    <row r="91" spans="1:40">
      <c r="A91">
        <v>90</v>
      </c>
      <c r="B91" t="s">
        <v>3604</v>
      </c>
      <c r="C91">
        <v>110002786</v>
      </c>
      <c r="D91" t="s">
        <v>859</v>
      </c>
      <c r="E91" s="331">
        <v>44353.983738425923</v>
      </c>
      <c r="F91" s="331">
        <v>44353.984953703701</v>
      </c>
      <c r="G91" s="331">
        <v>44353.983738425923</v>
      </c>
      <c r="H91" s="331">
        <v>44351.619942129626</v>
      </c>
      <c r="I91" t="s">
        <v>3372</v>
      </c>
      <c r="J91" t="s">
        <v>3373</v>
      </c>
      <c r="K91" t="s">
        <v>3605</v>
      </c>
      <c r="L91" t="s">
        <v>3375</v>
      </c>
      <c r="M91" t="s">
        <v>3385</v>
      </c>
      <c r="N91" t="s">
        <v>3386</v>
      </c>
      <c r="O91" t="s">
        <v>3377</v>
      </c>
      <c r="P91" t="s">
        <v>3377</v>
      </c>
      <c r="Q91" t="s">
        <v>3377</v>
      </c>
      <c r="R91" t="s">
        <v>3375</v>
      </c>
      <c r="S91" t="s">
        <v>3385</v>
      </c>
      <c r="T91" t="s">
        <v>3386</v>
      </c>
      <c r="U91" t="s">
        <v>3390</v>
      </c>
      <c r="V91" t="s">
        <v>889</v>
      </c>
      <c r="W91">
        <v>0</v>
      </c>
      <c r="X91">
        <v>0</v>
      </c>
      <c r="Y91">
        <v>1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I91" t="s">
        <v>3390</v>
      </c>
      <c r="AJ91">
        <v>1</v>
      </c>
      <c r="AK91">
        <v>1</v>
      </c>
      <c r="AL91">
        <v>0.03</v>
      </c>
      <c r="AM91" s="331">
        <v>44770.971652048611</v>
      </c>
      <c r="AN91" s="315">
        <v>44353</v>
      </c>
    </row>
    <row r="92" spans="1:40">
      <c r="A92">
        <v>91</v>
      </c>
      <c r="B92" t="s">
        <v>3606</v>
      </c>
      <c r="C92">
        <v>107455065</v>
      </c>
      <c r="D92" t="s">
        <v>859</v>
      </c>
      <c r="E92" s="331">
        <v>44353.49728009259</v>
      </c>
      <c r="F92" s="331">
        <v>44353.49728009259</v>
      </c>
      <c r="G92" s="331">
        <v>44353.49728009259</v>
      </c>
      <c r="H92" s="331">
        <v>44350.79760416667</v>
      </c>
      <c r="I92" t="s">
        <v>3380</v>
      </c>
      <c r="J92" t="s">
        <v>3381</v>
      </c>
      <c r="K92" t="s">
        <v>3607</v>
      </c>
      <c r="L92" t="s">
        <v>3380</v>
      </c>
      <c r="M92" t="s">
        <v>3377</v>
      </c>
      <c r="N92" t="s">
        <v>3377</v>
      </c>
      <c r="O92" t="s">
        <v>3377</v>
      </c>
      <c r="P92" t="s">
        <v>3377</v>
      </c>
      <c r="Q92" t="s">
        <v>3377</v>
      </c>
      <c r="R92" t="s">
        <v>3380</v>
      </c>
      <c r="S92" t="s">
        <v>3377</v>
      </c>
      <c r="T92" t="s">
        <v>3377</v>
      </c>
      <c r="U92" t="s">
        <v>3378</v>
      </c>
      <c r="V92" t="s">
        <v>889</v>
      </c>
      <c r="W92">
        <v>1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I92" t="s">
        <v>3378</v>
      </c>
      <c r="AJ92">
        <v>1</v>
      </c>
      <c r="AK92">
        <v>1</v>
      </c>
      <c r="AL92">
        <v>0</v>
      </c>
      <c r="AM92" s="331">
        <v>44770.971652048611</v>
      </c>
      <c r="AN92" s="315">
        <v>44353</v>
      </c>
    </row>
    <row r="93" spans="1:40">
      <c r="A93">
        <v>92</v>
      </c>
      <c r="B93" s="303" t="s">
        <v>3608</v>
      </c>
      <c r="C93">
        <v>110653098</v>
      </c>
      <c r="D93" t="s">
        <v>859</v>
      </c>
      <c r="E93" s="331">
        <v>44353.101817129631</v>
      </c>
      <c r="F93" s="331">
        <v>44353.104305555556</v>
      </c>
      <c r="G93" s="331">
        <v>44353.101817129631</v>
      </c>
      <c r="J93" t="s">
        <v>3373</v>
      </c>
      <c r="K93" s="303" t="s">
        <v>3609</v>
      </c>
      <c r="L93" t="s">
        <v>3372</v>
      </c>
      <c r="M93" t="s">
        <v>3435</v>
      </c>
      <c r="N93" t="s">
        <v>3377</v>
      </c>
      <c r="O93" t="s">
        <v>3377</v>
      </c>
      <c r="P93" t="s">
        <v>3377</v>
      </c>
      <c r="Q93" t="s">
        <v>3377</v>
      </c>
      <c r="R93" t="s">
        <v>3372</v>
      </c>
      <c r="S93" t="s">
        <v>3435</v>
      </c>
      <c r="T93" t="s">
        <v>3377</v>
      </c>
      <c r="U93" t="s">
        <v>3390</v>
      </c>
      <c r="V93" t="s">
        <v>889</v>
      </c>
      <c r="W93">
        <v>0</v>
      </c>
      <c r="X93">
        <v>0</v>
      </c>
      <c r="Y93">
        <v>1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I93" t="s">
        <v>3390</v>
      </c>
      <c r="AJ93">
        <v>1</v>
      </c>
      <c r="AK93">
        <v>1</v>
      </c>
      <c r="AL93">
        <v>0.06</v>
      </c>
      <c r="AM93" s="331">
        <v>44770.971652048611</v>
      </c>
      <c r="AN93" s="315">
        <v>44353</v>
      </c>
    </row>
    <row r="94" spans="1:40">
      <c r="A94">
        <v>93</v>
      </c>
      <c r="B94" t="s">
        <v>3610</v>
      </c>
      <c r="C94">
        <v>109301358</v>
      </c>
      <c r="D94" t="s">
        <v>859</v>
      </c>
      <c r="E94" s="331">
        <v>44353.616724537038</v>
      </c>
      <c r="F94" s="331">
        <v>44354.057870370372</v>
      </c>
      <c r="G94" s="331">
        <v>44353.616724537038</v>
      </c>
      <c r="H94" s="331">
        <v>44352.172627314816</v>
      </c>
      <c r="I94" t="s">
        <v>3380</v>
      </c>
      <c r="J94" t="s">
        <v>3381</v>
      </c>
      <c r="K94" t="s">
        <v>3611</v>
      </c>
      <c r="L94" t="s">
        <v>3380</v>
      </c>
      <c r="M94" t="s">
        <v>3377</v>
      </c>
      <c r="N94" t="s">
        <v>3377</v>
      </c>
      <c r="O94" t="s">
        <v>3377</v>
      </c>
      <c r="P94" t="s">
        <v>3377</v>
      </c>
      <c r="Q94" t="s">
        <v>3377</v>
      </c>
      <c r="R94" t="s">
        <v>3380</v>
      </c>
      <c r="S94" t="s">
        <v>3377</v>
      </c>
      <c r="T94" t="s">
        <v>3377</v>
      </c>
      <c r="U94" t="s">
        <v>3390</v>
      </c>
      <c r="V94" t="s">
        <v>889</v>
      </c>
      <c r="W94">
        <v>0</v>
      </c>
      <c r="X94">
        <v>0</v>
      </c>
      <c r="Y94">
        <v>2</v>
      </c>
      <c r="Z94">
        <v>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I94" t="s">
        <v>3390</v>
      </c>
      <c r="AJ94">
        <v>1</v>
      </c>
      <c r="AK94">
        <v>2</v>
      </c>
      <c r="AL94">
        <v>10.59</v>
      </c>
      <c r="AM94" s="331">
        <v>44770.971652048611</v>
      </c>
      <c r="AN94" s="315">
        <v>44353</v>
      </c>
    </row>
    <row r="95" spans="1:40">
      <c r="A95">
        <v>94</v>
      </c>
      <c r="B95" t="s">
        <v>3612</v>
      </c>
      <c r="C95">
        <v>105486569</v>
      </c>
      <c r="D95" t="s">
        <v>859</v>
      </c>
      <c r="E95" s="331">
        <v>44353.033090277779</v>
      </c>
      <c r="F95" s="331">
        <v>44353.033425925925</v>
      </c>
      <c r="G95" s="331">
        <v>44353.033090277779</v>
      </c>
      <c r="H95" s="331">
        <v>44349.995706018519</v>
      </c>
      <c r="I95" t="s">
        <v>3380</v>
      </c>
      <c r="J95" t="s">
        <v>3381</v>
      </c>
      <c r="K95" t="s">
        <v>3613</v>
      </c>
      <c r="L95" t="s">
        <v>3380</v>
      </c>
      <c r="M95" t="s">
        <v>3377</v>
      </c>
      <c r="N95" t="s">
        <v>3377</v>
      </c>
      <c r="O95" t="s">
        <v>3377</v>
      </c>
      <c r="P95" t="s">
        <v>3377</v>
      </c>
      <c r="Q95" t="s">
        <v>3377</v>
      </c>
      <c r="R95" t="s">
        <v>3380</v>
      </c>
      <c r="S95" t="s">
        <v>3377</v>
      </c>
      <c r="T95" t="s">
        <v>3377</v>
      </c>
      <c r="U95" t="s">
        <v>3390</v>
      </c>
      <c r="V95" t="s">
        <v>889</v>
      </c>
      <c r="W95">
        <v>0</v>
      </c>
      <c r="X95">
        <v>0</v>
      </c>
      <c r="Y95">
        <v>1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I95" t="s">
        <v>3390</v>
      </c>
      <c r="AJ95">
        <v>1</v>
      </c>
      <c r="AK95">
        <v>1</v>
      </c>
      <c r="AL95">
        <v>0.01</v>
      </c>
      <c r="AM95" s="331">
        <v>44770.971652048611</v>
      </c>
      <c r="AN95" s="315">
        <v>44353</v>
      </c>
    </row>
    <row r="96" spans="1:40">
      <c r="A96">
        <v>95</v>
      </c>
      <c r="B96" t="s">
        <v>3614</v>
      </c>
      <c r="C96">
        <v>69447055</v>
      </c>
      <c r="D96" t="s">
        <v>859</v>
      </c>
      <c r="E96" s="331">
        <v>44353.942604166667</v>
      </c>
      <c r="F96" s="331">
        <v>44353.946111111109</v>
      </c>
      <c r="G96" s="331">
        <v>44353.942604166667</v>
      </c>
      <c r="H96" s="331">
        <v>44323.728958333333</v>
      </c>
      <c r="I96" t="s">
        <v>3375</v>
      </c>
      <c r="J96" t="s">
        <v>3373</v>
      </c>
      <c r="K96" t="s">
        <v>3615</v>
      </c>
      <c r="L96" t="s">
        <v>3375</v>
      </c>
      <c r="M96" t="s">
        <v>3385</v>
      </c>
      <c r="N96" t="s">
        <v>3386</v>
      </c>
      <c r="O96" t="s">
        <v>3377</v>
      </c>
      <c r="P96" t="s">
        <v>3377</v>
      </c>
      <c r="Q96" t="s">
        <v>3377</v>
      </c>
      <c r="R96" t="s">
        <v>3375</v>
      </c>
      <c r="S96" t="s">
        <v>3385</v>
      </c>
      <c r="T96" t="s">
        <v>3386</v>
      </c>
      <c r="U96" t="s">
        <v>3390</v>
      </c>
      <c r="V96" t="s">
        <v>889</v>
      </c>
      <c r="W96">
        <v>0</v>
      </c>
      <c r="X96">
        <v>0</v>
      </c>
      <c r="Y96">
        <v>1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I96" t="s">
        <v>3390</v>
      </c>
      <c r="AJ96">
        <v>1</v>
      </c>
      <c r="AK96">
        <v>1</v>
      </c>
      <c r="AL96">
        <v>0.08</v>
      </c>
      <c r="AM96" s="331">
        <v>44770.971652048611</v>
      </c>
      <c r="AN96" s="315">
        <v>44353</v>
      </c>
    </row>
    <row r="97" spans="1:40">
      <c r="A97">
        <v>96</v>
      </c>
      <c r="B97" t="s">
        <v>3616</v>
      </c>
      <c r="C97">
        <v>108785842</v>
      </c>
      <c r="D97" t="s">
        <v>859</v>
      </c>
      <c r="E97" s="331">
        <v>44353.890416666669</v>
      </c>
      <c r="F97" s="331">
        <v>44353.892754629633</v>
      </c>
      <c r="G97" s="331">
        <v>44353.890416666669</v>
      </c>
      <c r="H97" s="331">
        <v>44352.036643518521</v>
      </c>
      <c r="I97" t="s">
        <v>3380</v>
      </c>
      <c r="J97" t="s">
        <v>3381</v>
      </c>
      <c r="K97" t="s">
        <v>3617</v>
      </c>
      <c r="L97" t="s">
        <v>3380</v>
      </c>
      <c r="M97" t="s">
        <v>3377</v>
      </c>
      <c r="N97" t="s">
        <v>3377</v>
      </c>
      <c r="O97" t="s">
        <v>3377</v>
      </c>
      <c r="P97" t="s">
        <v>3377</v>
      </c>
      <c r="Q97" t="s">
        <v>3377</v>
      </c>
      <c r="R97" t="s">
        <v>3380</v>
      </c>
      <c r="S97" t="s">
        <v>3377</v>
      </c>
      <c r="T97" t="s">
        <v>3377</v>
      </c>
      <c r="U97" t="s">
        <v>3378</v>
      </c>
      <c r="V97" t="s">
        <v>889</v>
      </c>
      <c r="W97">
        <v>1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I97" t="s">
        <v>3378</v>
      </c>
      <c r="AJ97">
        <v>1</v>
      </c>
      <c r="AK97">
        <v>1</v>
      </c>
      <c r="AL97">
        <v>0.06</v>
      </c>
      <c r="AM97" s="331">
        <v>44770.971652048611</v>
      </c>
      <c r="AN97" s="315">
        <v>44353</v>
      </c>
    </row>
    <row r="98" spans="1:40">
      <c r="A98">
        <v>97</v>
      </c>
      <c r="B98" t="s">
        <v>3618</v>
      </c>
      <c r="C98">
        <v>114396601</v>
      </c>
      <c r="D98" t="s">
        <v>859</v>
      </c>
      <c r="E98" s="331">
        <v>44353.061932870369</v>
      </c>
      <c r="F98" s="331">
        <v>44353.976469907408</v>
      </c>
      <c r="G98" s="331">
        <v>44353.061932870369</v>
      </c>
      <c r="J98" t="s">
        <v>3373</v>
      </c>
      <c r="K98" t="s">
        <v>3619</v>
      </c>
      <c r="L98" t="s">
        <v>3372</v>
      </c>
      <c r="M98" t="s">
        <v>3377</v>
      </c>
      <c r="N98" t="s">
        <v>3377</v>
      </c>
      <c r="O98" t="s">
        <v>3377</v>
      </c>
      <c r="P98" t="s">
        <v>3377</v>
      </c>
      <c r="Q98" t="s">
        <v>3377</v>
      </c>
      <c r="R98" t="s">
        <v>3372</v>
      </c>
      <c r="S98" t="s">
        <v>3377</v>
      </c>
      <c r="T98" t="s">
        <v>3377</v>
      </c>
      <c r="U98" t="s">
        <v>3390</v>
      </c>
      <c r="V98" t="s">
        <v>889</v>
      </c>
      <c r="W98">
        <v>0</v>
      </c>
      <c r="X98">
        <v>0</v>
      </c>
      <c r="Y98">
        <v>1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I98" t="s">
        <v>3390</v>
      </c>
      <c r="AJ98">
        <v>1</v>
      </c>
      <c r="AK98">
        <v>1</v>
      </c>
      <c r="AL98">
        <v>21.95</v>
      </c>
      <c r="AM98" s="331">
        <v>44770.971652048611</v>
      </c>
      <c r="AN98" s="315">
        <v>44353</v>
      </c>
    </row>
    <row r="99" spans="1:40">
      <c r="A99">
        <v>98</v>
      </c>
      <c r="B99" t="s">
        <v>3620</v>
      </c>
      <c r="C99">
        <v>112831239</v>
      </c>
      <c r="D99" t="s">
        <v>859</v>
      </c>
      <c r="E99" s="331">
        <v>44353.722349537034</v>
      </c>
      <c r="F99" s="331">
        <v>44353.739085648151</v>
      </c>
      <c r="G99" s="331">
        <v>44353.722349537034</v>
      </c>
      <c r="H99" s="331">
        <v>44330.72865740741</v>
      </c>
      <c r="I99" t="s">
        <v>3380</v>
      </c>
      <c r="J99" t="s">
        <v>3381</v>
      </c>
      <c r="K99" t="s">
        <v>3621</v>
      </c>
      <c r="L99" t="s">
        <v>3380</v>
      </c>
      <c r="M99" t="s">
        <v>3377</v>
      </c>
      <c r="N99" t="s">
        <v>3377</v>
      </c>
      <c r="O99" t="s">
        <v>3377</v>
      </c>
      <c r="P99" t="s">
        <v>3377</v>
      </c>
      <c r="Q99" t="s">
        <v>3377</v>
      </c>
      <c r="R99" t="s">
        <v>3380</v>
      </c>
      <c r="S99" t="s">
        <v>3377</v>
      </c>
      <c r="T99" t="s">
        <v>3377</v>
      </c>
      <c r="U99" t="s">
        <v>3390</v>
      </c>
      <c r="V99" t="s">
        <v>889</v>
      </c>
      <c r="W99">
        <v>0</v>
      </c>
      <c r="X99">
        <v>0</v>
      </c>
      <c r="Y99">
        <v>1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I99" t="s">
        <v>3390</v>
      </c>
      <c r="AJ99">
        <v>1</v>
      </c>
      <c r="AK99">
        <v>1</v>
      </c>
      <c r="AL99">
        <v>0.4</v>
      </c>
      <c r="AM99" s="331">
        <v>44770.971652048611</v>
      </c>
      <c r="AN99" s="315">
        <v>44353</v>
      </c>
    </row>
    <row r="100" spans="1:40">
      <c r="A100">
        <v>99</v>
      </c>
      <c r="B100" t="s">
        <v>3622</v>
      </c>
      <c r="C100">
        <v>113517935</v>
      </c>
      <c r="D100" t="s">
        <v>859</v>
      </c>
      <c r="E100" s="331">
        <v>44353.055358796293</v>
      </c>
      <c r="F100" s="331">
        <v>44353.055358796293</v>
      </c>
      <c r="G100" s="331">
        <v>44353.055358796293</v>
      </c>
      <c r="H100" s="331">
        <v>44348.802060185182</v>
      </c>
      <c r="I100" t="s">
        <v>3380</v>
      </c>
      <c r="J100" t="s">
        <v>3381</v>
      </c>
      <c r="K100" t="s">
        <v>3623</v>
      </c>
      <c r="L100" t="s">
        <v>3380</v>
      </c>
      <c r="M100" t="s">
        <v>3377</v>
      </c>
      <c r="N100" t="s">
        <v>3377</v>
      </c>
      <c r="O100" t="s">
        <v>3377</v>
      </c>
      <c r="P100" t="s">
        <v>3377</v>
      </c>
      <c r="Q100" t="s">
        <v>3377</v>
      </c>
      <c r="R100" t="s">
        <v>3380</v>
      </c>
      <c r="S100" t="s">
        <v>3377</v>
      </c>
      <c r="T100" t="s">
        <v>3377</v>
      </c>
      <c r="U100" t="s">
        <v>3378</v>
      </c>
      <c r="V100" t="s">
        <v>889</v>
      </c>
      <c r="W100">
        <v>1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I100" t="s">
        <v>3378</v>
      </c>
      <c r="AJ100">
        <v>1</v>
      </c>
      <c r="AK100">
        <v>1</v>
      </c>
      <c r="AL100">
        <v>0</v>
      </c>
      <c r="AM100" s="331">
        <v>44770.971652048611</v>
      </c>
      <c r="AN100" s="315">
        <v>44353</v>
      </c>
    </row>
    <row r="101" spans="1:40">
      <c r="A101">
        <v>100</v>
      </c>
      <c r="B101" t="s">
        <v>3624</v>
      </c>
      <c r="C101">
        <v>77027557</v>
      </c>
      <c r="D101" t="s">
        <v>859</v>
      </c>
      <c r="E101" s="331">
        <v>44353.832592592589</v>
      </c>
      <c r="F101" s="331">
        <v>44353.832708333335</v>
      </c>
      <c r="G101" s="331">
        <v>44353.832592592589</v>
      </c>
      <c r="H101" s="331">
        <v>44341.864502314813</v>
      </c>
      <c r="I101" t="s">
        <v>3380</v>
      </c>
      <c r="J101" t="s">
        <v>3381</v>
      </c>
      <c r="K101" t="s">
        <v>3625</v>
      </c>
      <c r="L101" t="s">
        <v>3380</v>
      </c>
      <c r="M101" t="s">
        <v>3377</v>
      </c>
      <c r="N101" t="s">
        <v>3377</v>
      </c>
      <c r="O101" t="s">
        <v>3377</v>
      </c>
      <c r="P101" t="s">
        <v>3377</v>
      </c>
      <c r="Q101" t="s">
        <v>3377</v>
      </c>
      <c r="R101" t="s">
        <v>3380</v>
      </c>
      <c r="S101" t="s">
        <v>3377</v>
      </c>
      <c r="T101" t="s">
        <v>3377</v>
      </c>
      <c r="U101" t="s">
        <v>3378</v>
      </c>
      <c r="V101" t="s">
        <v>889</v>
      </c>
      <c r="W101">
        <v>1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I101" t="s">
        <v>3378</v>
      </c>
      <c r="AJ101">
        <v>1</v>
      </c>
      <c r="AK101">
        <v>1</v>
      </c>
      <c r="AL101">
        <v>0</v>
      </c>
      <c r="AM101" s="331">
        <v>44770.971652048611</v>
      </c>
      <c r="AN101" s="315">
        <v>44353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41152-8C4C-42AA-A456-C6319804AFDF}">
  <dimension ref="A1:I101"/>
  <sheetViews>
    <sheetView workbookViewId="0"/>
  </sheetViews>
  <sheetFormatPr defaultRowHeight="15"/>
  <cols>
    <col min="2" max="3" width="10.85546875" bestFit="1" customWidth="1"/>
  </cols>
  <sheetData>
    <row r="1" spans="1:9" s="1" customFormat="1">
      <c r="A1" s="1" t="s">
        <v>3037</v>
      </c>
      <c r="B1" s="1" t="s">
        <v>3626</v>
      </c>
      <c r="C1" s="1" t="s">
        <v>124</v>
      </c>
      <c r="D1" s="1" t="s">
        <v>125</v>
      </c>
      <c r="E1" s="1" t="s">
        <v>2782</v>
      </c>
      <c r="F1" s="1" t="s">
        <v>2833</v>
      </c>
      <c r="G1" s="1" t="s">
        <v>2826</v>
      </c>
      <c r="H1" s="1" t="s">
        <v>2835</v>
      </c>
      <c r="I1" s="1" t="s">
        <v>2837</v>
      </c>
    </row>
    <row r="2" spans="1:9">
      <c r="A2">
        <v>1</v>
      </c>
      <c r="B2" s="303">
        <v>66718673</v>
      </c>
      <c r="C2" s="303">
        <v>522620401</v>
      </c>
      <c r="D2">
        <v>436</v>
      </c>
      <c r="E2" t="s">
        <v>889</v>
      </c>
      <c r="F2" t="s">
        <v>1170</v>
      </c>
      <c r="G2">
        <v>15</v>
      </c>
      <c r="H2" t="s">
        <v>3627</v>
      </c>
      <c r="I2" t="s">
        <v>3628</v>
      </c>
    </row>
    <row r="3" spans="1:9">
      <c r="A3">
        <v>2</v>
      </c>
      <c r="B3" s="303">
        <v>62800130</v>
      </c>
      <c r="C3" s="303">
        <v>38939504</v>
      </c>
      <c r="D3">
        <v>131</v>
      </c>
      <c r="E3" t="s">
        <v>889</v>
      </c>
      <c r="F3" t="s">
        <v>1170</v>
      </c>
      <c r="G3">
        <v>15</v>
      </c>
      <c r="H3" t="s">
        <v>3629</v>
      </c>
      <c r="I3" t="s">
        <v>3630</v>
      </c>
    </row>
    <row r="4" spans="1:9">
      <c r="A4">
        <v>3</v>
      </c>
      <c r="B4" s="303">
        <v>66720591</v>
      </c>
      <c r="C4" s="303">
        <v>42769105</v>
      </c>
      <c r="D4">
        <v>436</v>
      </c>
      <c r="E4" t="s">
        <v>889</v>
      </c>
      <c r="F4" t="s">
        <v>1170</v>
      </c>
      <c r="G4">
        <v>15</v>
      </c>
      <c r="H4" t="s">
        <v>3631</v>
      </c>
      <c r="I4" t="s">
        <v>3632</v>
      </c>
    </row>
    <row r="5" spans="1:9">
      <c r="A5">
        <v>4</v>
      </c>
      <c r="B5" s="303">
        <v>57089131</v>
      </c>
      <c r="C5" s="303">
        <v>51131006</v>
      </c>
      <c r="D5">
        <v>215</v>
      </c>
      <c r="E5" t="s">
        <v>889</v>
      </c>
      <c r="F5" t="s">
        <v>1170</v>
      </c>
      <c r="G5">
        <v>15</v>
      </c>
      <c r="H5" t="s">
        <v>3633</v>
      </c>
      <c r="I5" t="s">
        <v>3634</v>
      </c>
    </row>
    <row r="6" spans="1:9">
      <c r="A6">
        <v>5</v>
      </c>
      <c r="B6" s="303">
        <v>57089460</v>
      </c>
      <c r="C6" s="303">
        <v>800681402</v>
      </c>
      <c r="D6">
        <v>215</v>
      </c>
      <c r="E6" t="s">
        <v>889</v>
      </c>
      <c r="F6" t="s">
        <v>1170</v>
      </c>
      <c r="G6">
        <v>15</v>
      </c>
      <c r="H6" t="s">
        <v>3635</v>
      </c>
      <c r="I6" t="s">
        <v>3636</v>
      </c>
    </row>
    <row r="7" spans="1:9">
      <c r="A7">
        <v>6</v>
      </c>
      <c r="B7" s="303">
        <v>67381851</v>
      </c>
      <c r="C7" s="303">
        <v>170595601</v>
      </c>
      <c r="D7">
        <v>436</v>
      </c>
      <c r="E7" t="s">
        <v>889</v>
      </c>
      <c r="F7" t="s">
        <v>1170</v>
      </c>
      <c r="G7">
        <v>15</v>
      </c>
      <c r="H7" t="s">
        <v>3637</v>
      </c>
      <c r="I7" t="s">
        <v>3638</v>
      </c>
    </row>
    <row r="8" spans="1:9">
      <c r="A8">
        <v>7</v>
      </c>
      <c r="B8" s="303">
        <v>57169402</v>
      </c>
      <c r="C8" s="303">
        <v>160147002</v>
      </c>
      <c r="D8">
        <v>436</v>
      </c>
      <c r="E8" t="s">
        <v>889</v>
      </c>
      <c r="F8" t="s">
        <v>1170</v>
      </c>
      <c r="G8">
        <v>15</v>
      </c>
      <c r="H8" t="s">
        <v>3639</v>
      </c>
      <c r="I8" t="s">
        <v>3640</v>
      </c>
    </row>
    <row r="9" spans="1:9">
      <c r="A9">
        <v>8</v>
      </c>
      <c r="B9" s="303">
        <v>61337429</v>
      </c>
      <c r="C9" s="303">
        <v>63293907</v>
      </c>
      <c r="D9">
        <v>215</v>
      </c>
      <c r="E9" t="s">
        <v>889</v>
      </c>
      <c r="F9" t="s">
        <v>1170</v>
      </c>
      <c r="G9">
        <v>8</v>
      </c>
      <c r="H9" t="s">
        <v>3641</v>
      </c>
      <c r="I9" t="s">
        <v>3642</v>
      </c>
    </row>
    <row r="10" spans="1:9">
      <c r="A10">
        <v>9</v>
      </c>
      <c r="B10" s="303">
        <v>69203739</v>
      </c>
      <c r="C10" s="303">
        <v>87120203</v>
      </c>
      <c r="D10">
        <v>541</v>
      </c>
      <c r="E10" t="s">
        <v>889</v>
      </c>
      <c r="F10" t="s">
        <v>1170</v>
      </c>
      <c r="G10">
        <v>30</v>
      </c>
      <c r="H10" t="s">
        <v>3643</v>
      </c>
    </row>
    <row r="11" spans="1:9">
      <c r="A11">
        <v>10</v>
      </c>
      <c r="B11" s="303">
        <v>57160568</v>
      </c>
      <c r="C11" s="303">
        <v>522716903</v>
      </c>
      <c r="D11">
        <v>436</v>
      </c>
      <c r="E11" t="s">
        <v>889</v>
      </c>
      <c r="F11" t="s">
        <v>1170</v>
      </c>
      <c r="G11">
        <v>15</v>
      </c>
      <c r="H11" t="s">
        <v>3644</v>
      </c>
      <c r="I11" t="s">
        <v>3645</v>
      </c>
    </row>
    <row r="12" spans="1:9">
      <c r="A12">
        <v>11</v>
      </c>
      <c r="B12" s="303">
        <v>74824878</v>
      </c>
      <c r="C12" s="303">
        <v>21126903</v>
      </c>
      <c r="D12">
        <v>580</v>
      </c>
      <c r="E12" t="s">
        <v>889</v>
      </c>
      <c r="F12" t="s">
        <v>1170</v>
      </c>
      <c r="G12">
        <v>15</v>
      </c>
      <c r="H12" t="s">
        <v>3646</v>
      </c>
      <c r="I12" t="s">
        <v>3647</v>
      </c>
    </row>
    <row r="13" spans="1:9">
      <c r="A13">
        <v>12</v>
      </c>
      <c r="B13" s="303">
        <v>64552282</v>
      </c>
      <c r="C13" s="303">
        <v>119798602</v>
      </c>
      <c r="D13">
        <v>238</v>
      </c>
      <c r="E13" t="s">
        <v>889</v>
      </c>
      <c r="F13" t="s">
        <v>1170</v>
      </c>
      <c r="G13">
        <v>15</v>
      </c>
      <c r="H13" t="s">
        <v>3648</v>
      </c>
      <c r="I13" t="s">
        <v>3649</v>
      </c>
    </row>
    <row r="14" spans="1:9">
      <c r="A14">
        <v>13</v>
      </c>
      <c r="B14" s="303">
        <v>58181798</v>
      </c>
      <c r="C14" s="303">
        <v>13735903</v>
      </c>
      <c r="D14">
        <v>436</v>
      </c>
      <c r="E14" t="s">
        <v>889</v>
      </c>
      <c r="F14" t="s">
        <v>1170</v>
      </c>
      <c r="G14">
        <v>15</v>
      </c>
      <c r="H14" s="303" t="s">
        <v>3650</v>
      </c>
      <c r="I14" t="s">
        <v>3651</v>
      </c>
    </row>
    <row r="15" spans="1:9">
      <c r="A15">
        <v>14</v>
      </c>
      <c r="B15" s="303">
        <v>58182261</v>
      </c>
      <c r="C15" s="303">
        <v>235277014</v>
      </c>
      <c r="D15">
        <v>203</v>
      </c>
      <c r="E15" t="s">
        <v>889</v>
      </c>
      <c r="F15" t="s">
        <v>1170</v>
      </c>
    </row>
    <row r="16" spans="1:9">
      <c r="A16">
        <v>15</v>
      </c>
      <c r="B16" s="303">
        <v>74853654</v>
      </c>
      <c r="C16" s="303">
        <v>93762902</v>
      </c>
      <c r="D16">
        <v>238</v>
      </c>
      <c r="E16" t="s">
        <v>889</v>
      </c>
      <c r="F16" t="s">
        <v>1170</v>
      </c>
      <c r="G16">
        <v>9</v>
      </c>
      <c r="H16" t="s">
        <v>3652</v>
      </c>
    </row>
    <row r="17" spans="1:9">
      <c r="A17">
        <v>16</v>
      </c>
      <c r="B17" s="303">
        <v>74830916</v>
      </c>
      <c r="C17" s="303">
        <v>94068502</v>
      </c>
      <c r="D17">
        <v>476</v>
      </c>
      <c r="E17" t="s">
        <v>889</v>
      </c>
      <c r="F17" t="s">
        <v>1170</v>
      </c>
      <c r="G17">
        <v>15</v>
      </c>
      <c r="H17" t="s">
        <v>3653</v>
      </c>
      <c r="I17" t="s">
        <v>3654</v>
      </c>
    </row>
    <row r="18" spans="1:9">
      <c r="A18">
        <v>17</v>
      </c>
      <c r="B18" s="303">
        <v>115472584</v>
      </c>
      <c r="C18" s="303">
        <v>23271103</v>
      </c>
      <c r="D18">
        <v>333</v>
      </c>
      <c r="E18" t="s">
        <v>889</v>
      </c>
      <c r="F18" t="s">
        <v>1170</v>
      </c>
      <c r="G18">
        <v>15</v>
      </c>
      <c r="H18" t="s">
        <v>3655</v>
      </c>
      <c r="I18" t="s">
        <v>3656</v>
      </c>
    </row>
    <row r="19" spans="1:9">
      <c r="A19">
        <v>18</v>
      </c>
      <c r="B19" s="303">
        <v>115472746</v>
      </c>
      <c r="C19" s="303">
        <v>29544607</v>
      </c>
      <c r="D19">
        <v>186</v>
      </c>
      <c r="E19" t="s">
        <v>889</v>
      </c>
      <c r="F19" t="s">
        <v>1170</v>
      </c>
      <c r="G19">
        <v>8</v>
      </c>
    </row>
    <row r="20" spans="1:9">
      <c r="A20">
        <v>19</v>
      </c>
      <c r="B20" s="303">
        <v>115472756</v>
      </c>
      <c r="C20" s="303">
        <v>68106211</v>
      </c>
      <c r="D20">
        <v>186</v>
      </c>
      <c r="E20" t="s">
        <v>889</v>
      </c>
      <c r="F20" t="s">
        <v>1170</v>
      </c>
      <c r="G20">
        <v>8</v>
      </c>
    </row>
    <row r="21" spans="1:9">
      <c r="A21">
        <v>20</v>
      </c>
      <c r="B21" s="303">
        <v>115473437</v>
      </c>
      <c r="C21" s="303">
        <v>321281101</v>
      </c>
      <c r="D21">
        <v>238</v>
      </c>
      <c r="E21" t="s">
        <v>889</v>
      </c>
      <c r="F21" t="s">
        <v>1170</v>
      </c>
      <c r="G21">
        <v>15</v>
      </c>
      <c r="H21" t="s">
        <v>3657</v>
      </c>
      <c r="I21" t="s">
        <v>3658</v>
      </c>
    </row>
    <row r="22" spans="1:9">
      <c r="A22">
        <v>21</v>
      </c>
      <c r="B22" s="303">
        <v>115475315</v>
      </c>
      <c r="C22" s="303">
        <v>44072306</v>
      </c>
      <c r="D22">
        <v>216</v>
      </c>
      <c r="E22" t="s">
        <v>889</v>
      </c>
      <c r="F22" t="s">
        <v>1170</v>
      </c>
      <c r="G22">
        <v>15</v>
      </c>
      <c r="H22" t="s">
        <v>3659</v>
      </c>
      <c r="I22" t="s">
        <v>3660</v>
      </c>
    </row>
    <row r="23" spans="1:9">
      <c r="A23">
        <v>22</v>
      </c>
      <c r="B23" s="303">
        <v>115476441</v>
      </c>
      <c r="C23" s="303">
        <v>40476017</v>
      </c>
      <c r="D23">
        <v>476</v>
      </c>
      <c r="E23" t="s">
        <v>889</v>
      </c>
      <c r="F23" t="s">
        <v>1170</v>
      </c>
      <c r="G23">
        <v>10</v>
      </c>
      <c r="H23" t="s">
        <v>3661</v>
      </c>
      <c r="I23" t="s">
        <v>3662</v>
      </c>
    </row>
    <row r="24" spans="1:9">
      <c r="A24">
        <v>23</v>
      </c>
      <c r="B24" s="303">
        <v>115358217</v>
      </c>
      <c r="C24" s="303">
        <v>61699902</v>
      </c>
      <c r="D24">
        <v>131</v>
      </c>
      <c r="E24" t="s">
        <v>889</v>
      </c>
      <c r="F24" t="s">
        <v>1170</v>
      </c>
      <c r="G24">
        <v>15</v>
      </c>
      <c r="H24" t="s">
        <v>3663</v>
      </c>
      <c r="I24" t="s">
        <v>3664</v>
      </c>
    </row>
    <row r="25" spans="1:9">
      <c r="A25">
        <v>24</v>
      </c>
      <c r="B25" s="303">
        <v>115477359</v>
      </c>
      <c r="C25" s="303">
        <v>47933204</v>
      </c>
      <c r="D25">
        <v>182</v>
      </c>
      <c r="E25" t="s">
        <v>889</v>
      </c>
      <c r="F25" t="s">
        <v>1170</v>
      </c>
      <c r="G25">
        <v>15</v>
      </c>
      <c r="H25" t="s">
        <v>3665</v>
      </c>
      <c r="I25" t="s">
        <v>3666</v>
      </c>
    </row>
    <row r="26" spans="1:9">
      <c r="A26">
        <v>25</v>
      </c>
      <c r="B26" s="303">
        <v>115477416</v>
      </c>
      <c r="C26" s="303">
        <v>14343205</v>
      </c>
      <c r="D26">
        <v>436</v>
      </c>
      <c r="E26" t="s">
        <v>889</v>
      </c>
      <c r="F26" t="s">
        <v>1170</v>
      </c>
      <c r="G26">
        <v>15</v>
      </c>
      <c r="H26" t="s">
        <v>3667</v>
      </c>
      <c r="I26" t="s">
        <v>3668</v>
      </c>
    </row>
    <row r="27" spans="1:9">
      <c r="A27">
        <v>26</v>
      </c>
      <c r="B27" s="303">
        <v>115302764</v>
      </c>
      <c r="C27" s="303">
        <v>22575206</v>
      </c>
      <c r="D27">
        <v>476</v>
      </c>
      <c r="E27" t="s">
        <v>889</v>
      </c>
      <c r="F27" t="s">
        <v>1170</v>
      </c>
      <c r="G27">
        <v>27</v>
      </c>
      <c r="H27" t="s">
        <v>3669</v>
      </c>
      <c r="I27" t="s">
        <v>3670</v>
      </c>
    </row>
    <row r="28" spans="1:9">
      <c r="A28">
        <v>27</v>
      </c>
      <c r="B28" s="303">
        <v>115477899</v>
      </c>
      <c r="C28" s="303">
        <v>140514201</v>
      </c>
      <c r="D28">
        <v>216</v>
      </c>
      <c r="E28" t="s">
        <v>889</v>
      </c>
      <c r="F28" t="s">
        <v>1170</v>
      </c>
      <c r="G28">
        <v>20</v>
      </c>
    </row>
    <row r="29" spans="1:9">
      <c r="A29">
        <v>28</v>
      </c>
      <c r="B29" s="303">
        <v>63197001</v>
      </c>
      <c r="C29" s="303">
        <v>44084101</v>
      </c>
      <c r="D29">
        <v>477</v>
      </c>
      <c r="E29" t="s">
        <v>889</v>
      </c>
      <c r="F29" t="s">
        <v>1170</v>
      </c>
      <c r="G29">
        <v>9</v>
      </c>
      <c r="H29" t="s">
        <v>3671</v>
      </c>
    </row>
    <row r="30" spans="1:9">
      <c r="A30">
        <v>29</v>
      </c>
      <c r="B30" s="303">
        <v>61642735</v>
      </c>
      <c r="C30">
        <v>3087603</v>
      </c>
      <c r="D30">
        <v>1</v>
      </c>
      <c r="E30" t="s">
        <v>889</v>
      </c>
      <c r="F30" t="s">
        <v>1170</v>
      </c>
      <c r="G30">
        <v>15</v>
      </c>
      <c r="H30" t="s">
        <v>3672</v>
      </c>
      <c r="I30" t="s">
        <v>3673</v>
      </c>
    </row>
    <row r="31" spans="1:9">
      <c r="A31">
        <v>30</v>
      </c>
      <c r="B31" s="303">
        <v>67746697</v>
      </c>
      <c r="C31" s="303">
        <v>78719901</v>
      </c>
      <c r="D31">
        <v>182</v>
      </c>
      <c r="E31" t="s">
        <v>889</v>
      </c>
      <c r="F31" t="s">
        <v>1170</v>
      </c>
      <c r="G31">
        <v>15</v>
      </c>
      <c r="H31" t="s">
        <v>3674</v>
      </c>
      <c r="I31" t="s">
        <v>3675</v>
      </c>
    </row>
    <row r="32" spans="1:9">
      <c r="A32">
        <v>31</v>
      </c>
      <c r="B32" s="303">
        <v>64278841</v>
      </c>
      <c r="C32" s="303">
        <v>59659501</v>
      </c>
      <c r="D32">
        <v>131</v>
      </c>
      <c r="E32" t="s">
        <v>889</v>
      </c>
      <c r="F32" t="s">
        <v>1170</v>
      </c>
      <c r="G32">
        <v>15</v>
      </c>
      <c r="H32" t="s">
        <v>3676</v>
      </c>
      <c r="I32" t="s">
        <v>3677</v>
      </c>
    </row>
    <row r="33" spans="1:9">
      <c r="A33">
        <v>32</v>
      </c>
      <c r="B33" s="303">
        <v>57887752</v>
      </c>
      <c r="C33" s="303">
        <v>24843403</v>
      </c>
      <c r="D33">
        <v>186</v>
      </c>
      <c r="E33" t="s">
        <v>889</v>
      </c>
      <c r="F33" t="s">
        <v>1170</v>
      </c>
      <c r="G33">
        <v>15</v>
      </c>
      <c r="H33" t="s">
        <v>3678</v>
      </c>
      <c r="I33" t="s">
        <v>3679</v>
      </c>
    </row>
    <row r="34" spans="1:9">
      <c r="A34">
        <v>33</v>
      </c>
      <c r="B34" s="303">
        <v>65491865</v>
      </c>
      <c r="C34" s="303">
        <v>10197007</v>
      </c>
      <c r="D34">
        <v>333</v>
      </c>
      <c r="E34" t="s">
        <v>889</v>
      </c>
      <c r="F34" t="s">
        <v>1170</v>
      </c>
      <c r="G34">
        <v>10</v>
      </c>
      <c r="H34" t="s">
        <v>3680</v>
      </c>
    </row>
    <row r="35" spans="1:9">
      <c r="A35">
        <v>34</v>
      </c>
      <c r="B35" s="303">
        <v>57091459</v>
      </c>
      <c r="C35" s="303">
        <v>57539303</v>
      </c>
      <c r="D35">
        <v>436</v>
      </c>
      <c r="E35" t="s">
        <v>889</v>
      </c>
      <c r="F35" t="s">
        <v>1170</v>
      </c>
      <c r="G35">
        <v>15</v>
      </c>
      <c r="H35" t="s">
        <v>3681</v>
      </c>
      <c r="I35" t="s">
        <v>3682</v>
      </c>
    </row>
    <row r="36" spans="1:9">
      <c r="A36">
        <v>35</v>
      </c>
      <c r="B36" s="303">
        <v>69604761</v>
      </c>
      <c r="C36" s="303">
        <v>112120901</v>
      </c>
      <c r="D36">
        <v>476</v>
      </c>
      <c r="E36" t="s">
        <v>889</v>
      </c>
      <c r="F36" t="s">
        <v>1170</v>
      </c>
      <c r="G36">
        <v>15</v>
      </c>
      <c r="H36" t="s">
        <v>3683</v>
      </c>
      <c r="I36" t="s">
        <v>3684</v>
      </c>
    </row>
    <row r="37" spans="1:9">
      <c r="A37">
        <v>36</v>
      </c>
      <c r="B37" s="303">
        <v>74847311</v>
      </c>
      <c r="C37" s="303">
        <v>117425003</v>
      </c>
      <c r="D37">
        <v>238</v>
      </c>
      <c r="E37" t="s">
        <v>889</v>
      </c>
      <c r="F37" t="s">
        <v>1170</v>
      </c>
      <c r="G37">
        <v>15</v>
      </c>
      <c r="H37" t="s">
        <v>3685</v>
      </c>
      <c r="I37" t="s">
        <v>3686</v>
      </c>
    </row>
    <row r="38" spans="1:9">
      <c r="A38">
        <v>37</v>
      </c>
      <c r="B38" s="303">
        <v>74857451</v>
      </c>
      <c r="C38" s="303">
        <v>27576203</v>
      </c>
      <c r="D38">
        <v>131</v>
      </c>
      <c r="E38" t="s">
        <v>889</v>
      </c>
      <c r="F38" t="s">
        <v>1170</v>
      </c>
      <c r="G38">
        <v>9</v>
      </c>
      <c r="H38" t="s">
        <v>3687</v>
      </c>
      <c r="I38" t="s">
        <v>3688</v>
      </c>
    </row>
    <row r="39" spans="1:9">
      <c r="A39">
        <v>38</v>
      </c>
      <c r="B39" s="303">
        <v>74805248</v>
      </c>
      <c r="C39" s="303">
        <v>26954101</v>
      </c>
      <c r="D39">
        <v>342</v>
      </c>
      <c r="E39" t="s">
        <v>889</v>
      </c>
      <c r="F39" t="s">
        <v>1170</v>
      </c>
      <c r="G39">
        <v>9</v>
      </c>
      <c r="H39" t="s">
        <v>3689</v>
      </c>
    </row>
    <row r="40" spans="1:9">
      <c r="A40">
        <v>39</v>
      </c>
      <c r="B40" s="303">
        <v>74806389</v>
      </c>
      <c r="C40">
        <v>2587906</v>
      </c>
      <c r="D40">
        <v>333</v>
      </c>
      <c r="E40" t="s">
        <v>889</v>
      </c>
      <c r="F40" t="s">
        <v>1170</v>
      </c>
      <c r="G40">
        <v>10</v>
      </c>
      <c r="H40" t="s">
        <v>3690</v>
      </c>
      <c r="I40" t="s">
        <v>3691</v>
      </c>
    </row>
    <row r="41" spans="1:9">
      <c r="A41">
        <v>40</v>
      </c>
      <c r="B41" s="303">
        <v>54069461</v>
      </c>
      <c r="C41" s="303">
        <v>111430206</v>
      </c>
      <c r="D41">
        <v>436</v>
      </c>
      <c r="E41" t="s">
        <v>889</v>
      </c>
      <c r="F41" t="s">
        <v>1170</v>
      </c>
      <c r="G41">
        <v>15</v>
      </c>
      <c r="H41" t="s">
        <v>3692</v>
      </c>
      <c r="I41" t="s">
        <v>3693</v>
      </c>
    </row>
    <row r="42" spans="1:9">
      <c r="A42">
        <v>41</v>
      </c>
      <c r="B42" s="303">
        <v>56043110</v>
      </c>
      <c r="C42" s="303">
        <v>140233702</v>
      </c>
      <c r="D42">
        <v>436</v>
      </c>
      <c r="E42" t="s">
        <v>889</v>
      </c>
      <c r="F42" t="s">
        <v>1170</v>
      </c>
      <c r="G42">
        <v>15</v>
      </c>
      <c r="H42" t="s">
        <v>3694</v>
      </c>
      <c r="I42" t="s">
        <v>3695</v>
      </c>
    </row>
    <row r="43" spans="1:9">
      <c r="A43">
        <v>42</v>
      </c>
      <c r="B43" s="303">
        <v>19593448</v>
      </c>
      <c r="C43" s="303">
        <v>19827801</v>
      </c>
      <c r="D43">
        <v>580</v>
      </c>
      <c r="E43" t="s">
        <v>889</v>
      </c>
      <c r="F43" t="s">
        <v>1170</v>
      </c>
      <c r="G43">
        <v>15</v>
      </c>
      <c r="H43" t="s">
        <v>3696</v>
      </c>
    </row>
    <row r="44" spans="1:9">
      <c r="A44">
        <v>43</v>
      </c>
      <c r="B44">
        <v>4128251</v>
      </c>
      <c r="C44" s="303">
        <v>82145701</v>
      </c>
      <c r="D44">
        <v>132</v>
      </c>
      <c r="E44" t="s">
        <v>889</v>
      </c>
      <c r="F44" t="s">
        <v>1170</v>
      </c>
      <c r="G44">
        <v>15</v>
      </c>
      <c r="H44" t="s">
        <v>3697</v>
      </c>
      <c r="I44" t="s">
        <v>3698</v>
      </c>
    </row>
    <row r="45" spans="1:9">
      <c r="A45">
        <v>44</v>
      </c>
      <c r="B45">
        <v>4713109</v>
      </c>
      <c r="C45" s="303">
        <v>79997302</v>
      </c>
      <c r="D45">
        <v>135</v>
      </c>
      <c r="E45" t="s">
        <v>889</v>
      </c>
      <c r="F45" t="s">
        <v>1170</v>
      </c>
      <c r="G45">
        <v>8</v>
      </c>
      <c r="H45" t="s">
        <v>3699</v>
      </c>
      <c r="I45" t="s">
        <v>3700</v>
      </c>
    </row>
    <row r="46" spans="1:9">
      <c r="A46">
        <v>45</v>
      </c>
      <c r="B46" s="303">
        <v>26193606</v>
      </c>
      <c r="C46" s="303">
        <v>27244003</v>
      </c>
      <c r="D46">
        <v>126</v>
      </c>
      <c r="E46" t="s">
        <v>889</v>
      </c>
      <c r="F46" t="s">
        <v>1170</v>
      </c>
      <c r="G46">
        <v>8</v>
      </c>
      <c r="H46" t="s">
        <v>3701</v>
      </c>
      <c r="I46" s="303" t="s">
        <v>3702</v>
      </c>
    </row>
    <row r="47" spans="1:9">
      <c r="A47">
        <v>46</v>
      </c>
      <c r="B47">
        <v>3031456</v>
      </c>
      <c r="C47" s="303">
        <v>22702801</v>
      </c>
      <c r="D47">
        <v>131</v>
      </c>
      <c r="E47" t="s">
        <v>889</v>
      </c>
      <c r="F47" t="s">
        <v>1170</v>
      </c>
      <c r="G47">
        <v>15</v>
      </c>
      <c r="H47" t="s">
        <v>3703</v>
      </c>
      <c r="I47" t="s">
        <v>3704</v>
      </c>
    </row>
    <row r="48" spans="1:9">
      <c r="A48">
        <v>47</v>
      </c>
      <c r="B48" s="303">
        <v>13040628</v>
      </c>
      <c r="C48" s="303">
        <v>54409101</v>
      </c>
      <c r="D48">
        <v>436</v>
      </c>
      <c r="E48" t="s">
        <v>889</v>
      </c>
      <c r="F48" t="s">
        <v>1170</v>
      </c>
      <c r="G48">
        <v>15</v>
      </c>
      <c r="H48" t="s">
        <v>3705</v>
      </c>
      <c r="I48" t="s">
        <v>3706</v>
      </c>
    </row>
    <row r="49" spans="1:9">
      <c r="A49">
        <v>48</v>
      </c>
      <c r="B49" s="303">
        <v>13042183</v>
      </c>
      <c r="C49" s="303">
        <v>54501301</v>
      </c>
      <c r="D49">
        <v>436</v>
      </c>
      <c r="E49" t="s">
        <v>889</v>
      </c>
      <c r="F49" t="s">
        <v>1170</v>
      </c>
      <c r="G49">
        <v>15</v>
      </c>
      <c r="H49" t="s">
        <v>3707</v>
      </c>
      <c r="I49" t="s">
        <v>3708</v>
      </c>
    </row>
    <row r="50" spans="1:9">
      <c r="A50">
        <v>49</v>
      </c>
      <c r="B50" s="303">
        <v>70991126</v>
      </c>
      <c r="C50" s="303">
        <v>39752901</v>
      </c>
      <c r="D50">
        <v>126</v>
      </c>
      <c r="E50" t="s">
        <v>889</v>
      </c>
      <c r="F50" t="s">
        <v>1170</v>
      </c>
      <c r="G50">
        <v>8</v>
      </c>
      <c r="H50" s="303" t="s">
        <v>3709</v>
      </c>
      <c r="I50" t="s">
        <v>3710</v>
      </c>
    </row>
    <row r="51" spans="1:9">
      <c r="A51">
        <v>50</v>
      </c>
      <c r="B51" s="303">
        <v>69593545</v>
      </c>
      <c r="C51" s="303">
        <v>83506203</v>
      </c>
      <c r="D51">
        <v>541</v>
      </c>
      <c r="E51" t="s">
        <v>889</v>
      </c>
      <c r="F51" t="s">
        <v>1170</v>
      </c>
      <c r="G51">
        <v>15</v>
      </c>
      <c r="H51" t="s">
        <v>3711</v>
      </c>
    </row>
    <row r="52" spans="1:9">
      <c r="A52">
        <v>51</v>
      </c>
      <c r="B52" s="303">
        <v>57076495</v>
      </c>
      <c r="C52" s="303">
        <v>526427101</v>
      </c>
      <c r="D52">
        <v>436</v>
      </c>
      <c r="E52" t="s">
        <v>889</v>
      </c>
      <c r="F52" t="s">
        <v>1170</v>
      </c>
      <c r="G52">
        <v>27</v>
      </c>
      <c r="H52" t="s">
        <v>3712</v>
      </c>
      <c r="I52" t="s">
        <v>3713</v>
      </c>
    </row>
    <row r="53" spans="1:9">
      <c r="A53">
        <v>52</v>
      </c>
      <c r="B53" s="303">
        <v>57076495</v>
      </c>
      <c r="C53" s="303">
        <v>526427101</v>
      </c>
      <c r="D53">
        <v>436</v>
      </c>
      <c r="E53" t="s">
        <v>889</v>
      </c>
      <c r="F53" t="s">
        <v>1170</v>
      </c>
      <c r="G53">
        <v>8</v>
      </c>
      <c r="H53" t="s">
        <v>3712</v>
      </c>
      <c r="I53" t="s">
        <v>3713</v>
      </c>
    </row>
    <row r="54" spans="1:9">
      <c r="A54">
        <v>53</v>
      </c>
      <c r="B54" s="303">
        <v>69595254</v>
      </c>
      <c r="C54" s="303">
        <v>21327503</v>
      </c>
      <c r="D54">
        <v>132</v>
      </c>
      <c r="E54" t="s">
        <v>889</v>
      </c>
      <c r="F54" t="s">
        <v>1170</v>
      </c>
      <c r="G54">
        <v>15</v>
      </c>
      <c r="H54" t="s">
        <v>3714</v>
      </c>
      <c r="I54" t="s">
        <v>3715</v>
      </c>
    </row>
    <row r="55" spans="1:9">
      <c r="A55">
        <v>54</v>
      </c>
      <c r="B55" s="303">
        <v>70776800</v>
      </c>
      <c r="C55" s="303">
        <v>82584103</v>
      </c>
      <c r="D55">
        <v>436</v>
      </c>
      <c r="E55" t="s">
        <v>889</v>
      </c>
      <c r="F55" t="s">
        <v>1170</v>
      </c>
      <c r="G55">
        <v>15</v>
      </c>
      <c r="H55" t="s">
        <v>3716</v>
      </c>
      <c r="I55" t="s">
        <v>3717</v>
      </c>
    </row>
    <row r="56" spans="1:9">
      <c r="A56">
        <v>55</v>
      </c>
      <c r="B56" s="303">
        <v>67095342</v>
      </c>
      <c r="C56" s="303">
        <v>708270202</v>
      </c>
      <c r="D56">
        <v>580</v>
      </c>
      <c r="E56" t="s">
        <v>889</v>
      </c>
      <c r="F56" t="s">
        <v>1170</v>
      </c>
      <c r="G56">
        <v>15</v>
      </c>
      <c r="H56" t="s">
        <v>3718</v>
      </c>
      <c r="I56" t="s">
        <v>3719</v>
      </c>
    </row>
    <row r="57" spans="1:9">
      <c r="A57">
        <v>56</v>
      </c>
      <c r="B57" s="303">
        <v>67095981</v>
      </c>
      <c r="C57" s="303">
        <v>153844903</v>
      </c>
      <c r="D57">
        <v>436</v>
      </c>
      <c r="E57" t="s">
        <v>889</v>
      </c>
      <c r="F57" t="s">
        <v>1170</v>
      </c>
      <c r="G57">
        <v>15</v>
      </c>
      <c r="H57" t="s">
        <v>3720</v>
      </c>
      <c r="I57" t="s">
        <v>3721</v>
      </c>
    </row>
    <row r="58" spans="1:9">
      <c r="A58">
        <v>57</v>
      </c>
      <c r="B58" s="303">
        <v>67981131</v>
      </c>
      <c r="C58" s="303">
        <v>10557304</v>
      </c>
      <c r="D58">
        <v>609</v>
      </c>
      <c r="E58" t="s">
        <v>889</v>
      </c>
      <c r="F58" t="s">
        <v>1170</v>
      </c>
      <c r="G58">
        <v>15</v>
      </c>
      <c r="H58" t="s">
        <v>3722</v>
      </c>
      <c r="I58" t="s">
        <v>3723</v>
      </c>
    </row>
    <row r="59" spans="1:9">
      <c r="A59">
        <v>58</v>
      </c>
      <c r="B59" s="303">
        <v>70735681</v>
      </c>
      <c r="C59" s="303">
        <v>126014802</v>
      </c>
      <c r="D59">
        <v>436</v>
      </c>
      <c r="E59" t="s">
        <v>889</v>
      </c>
      <c r="F59" t="s">
        <v>1170</v>
      </c>
      <c r="G59">
        <v>15</v>
      </c>
      <c r="H59" t="s">
        <v>3724</v>
      </c>
      <c r="I59" t="s">
        <v>3725</v>
      </c>
    </row>
    <row r="60" spans="1:9">
      <c r="A60">
        <v>59</v>
      </c>
      <c r="B60" s="303">
        <v>61642062</v>
      </c>
      <c r="C60" s="303">
        <v>31217618</v>
      </c>
      <c r="D60">
        <v>476</v>
      </c>
      <c r="E60" t="s">
        <v>889</v>
      </c>
      <c r="F60" t="s">
        <v>1170</v>
      </c>
      <c r="G60">
        <v>8</v>
      </c>
      <c r="H60" t="s">
        <v>3726</v>
      </c>
      <c r="I60" t="s">
        <v>3727</v>
      </c>
    </row>
    <row r="61" spans="1:9">
      <c r="A61">
        <v>60</v>
      </c>
      <c r="B61" s="303">
        <v>69130147</v>
      </c>
      <c r="C61" s="303">
        <v>155804102</v>
      </c>
      <c r="D61">
        <v>436</v>
      </c>
      <c r="E61" t="s">
        <v>889</v>
      </c>
      <c r="F61" t="s">
        <v>1170</v>
      </c>
      <c r="G61">
        <v>15</v>
      </c>
      <c r="H61" t="s">
        <v>3728</v>
      </c>
      <c r="I61" t="s">
        <v>3729</v>
      </c>
    </row>
    <row r="62" spans="1:9">
      <c r="A62">
        <v>61</v>
      </c>
      <c r="B62" s="303">
        <v>69130244</v>
      </c>
      <c r="C62" s="303">
        <v>54399602</v>
      </c>
      <c r="D62">
        <v>182</v>
      </c>
      <c r="E62" t="s">
        <v>889</v>
      </c>
      <c r="F62" t="s">
        <v>1170</v>
      </c>
      <c r="G62">
        <v>15</v>
      </c>
      <c r="H62" t="s">
        <v>3730</v>
      </c>
      <c r="I62" t="s">
        <v>3731</v>
      </c>
    </row>
    <row r="63" spans="1:9">
      <c r="A63">
        <v>62</v>
      </c>
      <c r="B63" s="303">
        <v>57826184</v>
      </c>
      <c r="C63" s="303">
        <v>63174101</v>
      </c>
      <c r="D63">
        <v>186</v>
      </c>
      <c r="E63" t="s">
        <v>889</v>
      </c>
      <c r="F63" t="s">
        <v>1170</v>
      </c>
      <c r="G63">
        <v>9</v>
      </c>
      <c r="H63" t="s">
        <v>3732</v>
      </c>
    </row>
    <row r="64" spans="1:9">
      <c r="A64">
        <v>63</v>
      </c>
      <c r="B64" s="303">
        <v>69216770</v>
      </c>
      <c r="C64" s="303">
        <v>77549603</v>
      </c>
      <c r="D64">
        <v>135</v>
      </c>
      <c r="E64" t="s">
        <v>889</v>
      </c>
      <c r="F64" t="s">
        <v>1170</v>
      </c>
      <c r="G64">
        <v>10</v>
      </c>
      <c r="H64" t="s">
        <v>3733</v>
      </c>
      <c r="I64" t="s">
        <v>3734</v>
      </c>
    </row>
    <row r="65" spans="1:9">
      <c r="A65">
        <v>64</v>
      </c>
      <c r="B65" s="303">
        <v>63711240</v>
      </c>
      <c r="C65" s="303">
        <v>28735302</v>
      </c>
      <c r="D65">
        <v>477</v>
      </c>
      <c r="E65" t="s">
        <v>889</v>
      </c>
      <c r="F65" t="s">
        <v>1170</v>
      </c>
      <c r="G65">
        <v>15</v>
      </c>
      <c r="H65" t="s">
        <v>3735</v>
      </c>
      <c r="I65" t="s">
        <v>3736</v>
      </c>
    </row>
    <row r="66" spans="1:9">
      <c r="A66">
        <v>65</v>
      </c>
      <c r="B66" s="303">
        <v>65878133</v>
      </c>
      <c r="C66" s="303">
        <v>139551401</v>
      </c>
      <c r="D66">
        <v>436</v>
      </c>
      <c r="E66" t="s">
        <v>889</v>
      </c>
      <c r="F66" t="s">
        <v>1170</v>
      </c>
      <c r="G66">
        <v>15</v>
      </c>
      <c r="H66" t="s">
        <v>3737</v>
      </c>
      <c r="I66" t="s">
        <v>3738</v>
      </c>
    </row>
    <row r="67" spans="1:9">
      <c r="A67">
        <v>66</v>
      </c>
      <c r="B67" s="303">
        <v>69148820</v>
      </c>
      <c r="C67" s="303">
        <v>75123404</v>
      </c>
      <c r="D67">
        <v>132</v>
      </c>
      <c r="E67" t="s">
        <v>889</v>
      </c>
      <c r="F67" t="s">
        <v>1170</v>
      </c>
      <c r="G67">
        <v>15</v>
      </c>
      <c r="H67" t="s">
        <v>3739</v>
      </c>
      <c r="I67" t="s">
        <v>3740</v>
      </c>
    </row>
    <row r="68" spans="1:9">
      <c r="A68">
        <v>67</v>
      </c>
      <c r="B68" s="303">
        <v>61934262</v>
      </c>
      <c r="C68" s="303">
        <v>46014001</v>
      </c>
      <c r="D68">
        <v>333</v>
      </c>
      <c r="E68" t="s">
        <v>889</v>
      </c>
      <c r="F68" t="s">
        <v>1170</v>
      </c>
      <c r="G68">
        <v>8</v>
      </c>
    </row>
    <row r="69" spans="1:9">
      <c r="A69">
        <v>68</v>
      </c>
      <c r="B69" s="303">
        <v>66031160</v>
      </c>
      <c r="C69" s="303">
        <v>70495905</v>
      </c>
      <c r="D69">
        <v>541</v>
      </c>
      <c r="E69" t="s">
        <v>889</v>
      </c>
      <c r="F69" t="s">
        <v>1170</v>
      </c>
      <c r="G69">
        <v>15</v>
      </c>
      <c r="H69" t="s">
        <v>3741</v>
      </c>
      <c r="I69" t="s">
        <v>3742</v>
      </c>
    </row>
    <row r="70" spans="1:9">
      <c r="A70">
        <v>69</v>
      </c>
      <c r="B70" s="303">
        <v>66032346</v>
      </c>
      <c r="C70" s="303">
        <v>41676302</v>
      </c>
      <c r="D70">
        <v>342</v>
      </c>
      <c r="E70" t="s">
        <v>889</v>
      </c>
      <c r="F70" t="s">
        <v>1170</v>
      </c>
      <c r="G70">
        <v>15</v>
      </c>
      <c r="H70" t="s">
        <v>3743</v>
      </c>
      <c r="I70" t="s">
        <v>3744</v>
      </c>
    </row>
    <row r="71" spans="1:9">
      <c r="A71">
        <v>70</v>
      </c>
      <c r="B71" s="303">
        <v>65674540</v>
      </c>
      <c r="C71" s="303">
        <v>50720603</v>
      </c>
      <c r="D71">
        <v>342</v>
      </c>
      <c r="E71" t="s">
        <v>889</v>
      </c>
      <c r="F71" t="s">
        <v>1170</v>
      </c>
      <c r="G71">
        <v>15</v>
      </c>
      <c r="H71" t="s">
        <v>3745</v>
      </c>
      <c r="I71" t="s">
        <v>3746</v>
      </c>
    </row>
    <row r="72" spans="1:9">
      <c r="A72">
        <v>71</v>
      </c>
      <c r="B72" s="303">
        <v>74827184</v>
      </c>
      <c r="C72" s="303">
        <v>118056301</v>
      </c>
      <c r="D72">
        <v>541</v>
      </c>
      <c r="E72" t="s">
        <v>889</v>
      </c>
      <c r="F72" t="s">
        <v>1170</v>
      </c>
      <c r="G72">
        <v>9</v>
      </c>
    </row>
    <row r="73" spans="1:9">
      <c r="A73">
        <v>72</v>
      </c>
      <c r="B73" s="303">
        <v>68469768</v>
      </c>
      <c r="C73">
        <v>1212107</v>
      </c>
      <c r="D73">
        <v>333</v>
      </c>
      <c r="E73" t="s">
        <v>889</v>
      </c>
      <c r="F73" t="s">
        <v>1170</v>
      </c>
      <c r="G73">
        <v>15</v>
      </c>
      <c r="H73" t="s">
        <v>3747</v>
      </c>
      <c r="I73" t="s">
        <v>3748</v>
      </c>
    </row>
    <row r="74" spans="1:9">
      <c r="A74">
        <v>73</v>
      </c>
      <c r="B74" s="303">
        <v>70010594</v>
      </c>
      <c r="C74">
        <v>7476409</v>
      </c>
      <c r="D74">
        <v>131</v>
      </c>
      <c r="E74" t="s">
        <v>889</v>
      </c>
      <c r="F74" t="s">
        <v>1170</v>
      </c>
      <c r="G74">
        <v>15</v>
      </c>
      <c r="H74" t="s">
        <v>3749</v>
      </c>
      <c r="I74" t="s">
        <v>3750</v>
      </c>
    </row>
    <row r="75" spans="1:9">
      <c r="A75">
        <v>74</v>
      </c>
      <c r="B75" s="303">
        <v>74850373</v>
      </c>
      <c r="C75" s="303">
        <v>40288304</v>
      </c>
      <c r="D75">
        <v>580</v>
      </c>
      <c r="E75" t="s">
        <v>889</v>
      </c>
      <c r="F75" t="s">
        <v>1170</v>
      </c>
      <c r="G75">
        <v>15</v>
      </c>
      <c r="H75" t="s">
        <v>3751</v>
      </c>
      <c r="I75" t="s">
        <v>3752</v>
      </c>
    </row>
    <row r="76" spans="1:9">
      <c r="A76">
        <v>75</v>
      </c>
      <c r="B76" s="303">
        <v>74813848</v>
      </c>
      <c r="C76" s="303">
        <v>14251516</v>
      </c>
      <c r="D76">
        <v>333</v>
      </c>
      <c r="E76" t="s">
        <v>889</v>
      </c>
      <c r="F76" t="s">
        <v>1170</v>
      </c>
      <c r="G76">
        <v>8</v>
      </c>
      <c r="H76" t="s">
        <v>3753</v>
      </c>
      <c r="I76" t="s">
        <v>3754</v>
      </c>
    </row>
    <row r="77" spans="1:9">
      <c r="A77">
        <v>76</v>
      </c>
      <c r="B77" s="303">
        <v>65768320</v>
      </c>
      <c r="C77" s="303">
        <v>308089402</v>
      </c>
      <c r="D77">
        <v>238</v>
      </c>
      <c r="E77" t="s">
        <v>889</v>
      </c>
      <c r="F77" t="s">
        <v>1170</v>
      </c>
      <c r="G77">
        <v>9</v>
      </c>
      <c r="H77" t="s">
        <v>3755</v>
      </c>
    </row>
    <row r="78" spans="1:9">
      <c r="A78">
        <v>77</v>
      </c>
      <c r="B78" s="303">
        <v>115471917</v>
      </c>
      <c r="C78" s="303">
        <v>76933702</v>
      </c>
      <c r="D78">
        <v>182</v>
      </c>
      <c r="E78" t="s">
        <v>889</v>
      </c>
      <c r="F78" t="s">
        <v>1170</v>
      </c>
      <c r="G78">
        <v>9</v>
      </c>
    </row>
    <row r="79" spans="1:9">
      <c r="A79">
        <v>78</v>
      </c>
      <c r="B79" s="303">
        <v>115472094</v>
      </c>
      <c r="C79" s="303">
        <v>24375806</v>
      </c>
      <c r="D79">
        <v>239</v>
      </c>
      <c r="E79" t="s">
        <v>889</v>
      </c>
      <c r="F79" t="s">
        <v>1170</v>
      </c>
      <c r="G79">
        <v>15</v>
      </c>
    </row>
    <row r="80" spans="1:9">
      <c r="A80">
        <v>79</v>
      </c>
      <c r="B80" s="303">
        <v>115472615</v>
      </c>
      <c r="C80" s="303">
        <v>144193201</v>
      </c>
      <c r="D80">
        <v>476</v>
      </c>
      <c r="E80" t="s">
        <v>889</v>
      </c>
      <c r="F80" t="s">
        <v>1170</v>
      </c>
      <c r="G80">
        <v>9</v>
      </c>
    </row>
    <row r="81" spans="1:9">
      <c r="A81">
        <v>80</v>
      </c>
      <c r="B81" s="303">
        <v>115473067</v>
      </c>
      <c r="C81" s="303">
        <v>81362603</v>
      </c>
      <c r="D81">
        <v>476</v>
      </c>
      <c r="E81" t="s">
        <v>889</v>
      </c>
      <c r="F81" t="s">
        <v>1170</v>
      </c>
      <c r="G81">
        <v>15</v>
      </c>
      <c r="H81" t="s">
        <v>3756</v>
      </c>
      <c r="I81" t="s">
        <v>3757</v>
      </c>
    </row>
    <row r="82" spans="1:9">
      <c r="A82">
        <v>81</v>
      </c>
      <c r="B82" s="303">
        <v>115473916</v>
      </c>
      <c r="C82" s="303">
        <v>71329903</v>
      </c>
      <c r="D82">
        <v>182</v>
      </c>
      <c r="E82" t="s">
        <v>889</v>
      </c>
      <c r="F82" t="s">
        <v>1170</v>
      </c>
      <c r="G82">
        <v>15</v>
      </c>
      <c r="H82" t="s">
        <v>3758</v>
      </c>
      <c r="I82" t="s">
        <v>3759</v>
      </c>
    </row>
    <row r="83" spans="1:9">
      <c r="A83">
        <v>82</v>
      </c>
      <c r="B83" s="303">
        <v>115473970</v>
      </c>
      <c r="C83" s="303">
        <v>137187206</v>
      </c>
      <c r="D83">
        <v>436</v>
      </c>
      <c r="E83" t="s">
        <v>889</v>
      </c>
      <c r="F83" t="s">
        <v>1170</v>
      </c>
      <c r="G83">
        <v>15</v>
      </c>
      <c r="H83" t="s">
        <v>3760</v>
      </c>
      <c r="I83" t="s">
        <v>3761</v>
      </c>
    </row>
    <row r="84" spans="1:9">
      <c r="A84">
        <v>83</v>
      </c>
      <c r="B84" s="303">
        <v>115474861</v>
      </c>
      <c r="C84" s="303">
        <v>720438206</v>
      </c>
      <c r="D84">
        <v>580</v>
      </c>
      <c r="E84" t="s">
        <v>889</v>
      </c>
      <c r="F84" t="s">
        <v>1170</v>
      </c>
      <c r="G84">
        <v>15</v>
      </c>
      <c r="H84" t="s">
        <v>3762</v>
      </c>
      <c r="I84" t="s">
        <v>3763</v>
      </c>
    </row>
    <row r="85" spans="1:9">
      <c r="A85">
        <v>84</v>
      </c>
      <c r="B85" s="303">
        <v>115475541</v>
      </c>
      <c r="C85" s="303">
        <v>310355013</v>
      </c>
      <c r="D85">
        <v>238</v>
      </c>
      <c r="E85" t="s">
        <v>889</v>
      </c>
      <c r="F85" t="s">
        <v>1170</v>
      </c>
      <c r="G85">
        <v>8</v>
      </c>
      <c r="H85" t="s">
        <v>3764</v>
      </c>
      <c r="I85" t="s">
        <v>3765</v>
      </c>
    </row>
    <row r="86" spans="1:9">
      <c r="A86">
        <v>85</v>
      </c>
      <c r="B86">
        <v>9047186</v>
      </c>
      <c r="C86" s="303">
        <v>75783004</v>
      </c>
      <c r="D86">
        <v>238</v>
      </c>
      <c r="E86" t="s">
        <v>889</v>
      </c>
      <c r="F86" t="s">
        <v>1170</v>
      </c>
      <c r="G86">
        <v>15</v>
      </c>
      <c r="H86" t="s">
        <v>3766</v>
      </c>
      <c r="I86" t="s">
        <v>3767</v>
      </c>
    </row>
    <row r="87" spans="1:9">
      <c r="A87">
        <v>86</v>
      </c>
      <c r="B87" s="303">
        <v>54989891</v>
      </c>
      <c r="C87" s="303">
        <v>155236502</v>
      </c>
      <c r="D87">
        <v>436</v>
      </c>
      <c r="E87" t="s">
        <v>889</v>
      </c>
      <c r="F87" t="s">
        <v>1170</v>
      </c>
      <c r="G87">
        <v>15</v>
      </c>
      <c r="H87" t="s">
        <v>3768</v>
      </c>
      <c r="I87" t="s">
        <v>3769</v>
      </c>
    </row>
    <row r="88" spans="1:9">
      <c r="A88">
        <v>87</v>
      </c>
      <c r="B88">
        <v>7058854</v>
      </c>
      <c r="C88" s="303">
        <v>17200505</v>
      </c>
      <c r="D88">
        <v>215</v>
      </c>
      <c r="E88" t="s">
        <v>889</v>
      </c>
      <c r="F88" t="s">
        <v>1170</v>
      </c>
      <c r="G88">
        <v>15</v>
      </c>
      <c r="H88" t="s">
        <v>3770</v>
      </c>
      <c r="I88" t="s">
        <v>3771</v>
      </c>
    </row>
    <row r="89" spans="1:9">
      <c r="A89">
        <v>88</v>
      </c>
      <c r="B89" s="303">
        <v>27996510</v>
      </c>
      <c r="C89" s="303">
        <v>103671706</v>
      </c>
      <c r="D89">
        <v>238</v>
      </c>
      <c r="E89" t="s">
        <v>889</v>
      </c>
      <c r="F89" t="s">
        <v>1170</v>
      </c>
      <c r="G89">
        <v>15</v>
      </c>
      <c r="H89" t="s">
        <v>3772</v>
      </c>
      <c r="I89" t="s">
        <v>3773</v>
      </c>
    </row>
    <row r="90" spans="1:9">
      <c r="A90">
        <v>89</v>
      </c>
      <c r="B90" s="303">
        <v>56805655</v>
      </c>
      <c r="C90">
        <v>7505203</v>
      </c>
      <c r="D90">
        <v>333</v>
      </c>
      <c r="E90" t="s">
        <v>889</v>
      </c>
      <c r="F90" t="s">
        <v>1170</v>
      </c>
      <c r="G90">
        <v>15</v>
      </c>
      <c r="H90" t="s">
        <v>3774</v>
      </c>
      <c r="I90" t="s">
        <v>3775</v>
      </c>
    </row>
    <row r="91" spans="1:9">
      <c r="A91">
        <v>90</v>
      </c>
      <c r="B91">
        <v>3608295</v>
      </c>
      <c r="C91" s="303">
        <v>11692308</v>
      </c>
      <c r="D91">
        <v>132</v>
      </c>
      <c r="E91" t="s">
        <v>889</v>
      </c>
      <c r="F91" t="s">
        <v>1170</v>
      </c>
      <c r="G91">
        <v>15</v>
      </c>
      <c r="H91" t="s">
        <v>3776</v>
      </c>
      <c r="I91" t="s">
        <v>3777</v>
      </c>
    </row>
    <row r="92" spans="1:9">
      <c r="A92">
        <v>91</v>
      </c>
      <c r="B92">
        <v>1766073</v>
      </c>
      <c r="C92" s="303">
        <v>30492601</v>
      </c>
      <c r="D92">
        <v>126</v>
      </c>
      <c r="E92" t="s">
        <v>3778</v>
      </c>
      <c r="F92" t="s">
        <v>1170</v>
      </c>
      <c r="G92">
        <v>11</v>
      </c>
      <c r="H92" t="s">
        <v>3779</v>
      </c>
    </row>
    <row r="93" spans="1:9">
      <c r="A93">
        <v>92</v>
      </c>
      <c r="B93">
        <v>8840668</v>
      </c>
      <c r="C93" s="303">
        <v>132952201</v>
      </c>
      <c r="D93">
        <v>216</v>
      </c>
      <c r="E93" t="s">
        <v>889</v>
      </c>
      <c r="F93" t="s">
        <v>1170</v>
      </c>
      <c r="G93">
        <v>15</v>
      </c>
      <c r="H93" t="s">
        <v>3780</v>
      </c>
      <c r="I93" t="s">
        <v>3781</v>
      </c>
    </row>
    <row r="94" spans="1:9">
      <c r="A94">
        <v>93</v>
      </c>
      <c r="B94">
        <v>486059</v>
      </c>
      <c r="C94" s="303">
        <v>515012302</v>
      </c>
      <c r="D94">
        <v>580</v>
      </c>
      <c r="E94" t="s">
        <v>889</v>
      </c>
      <c r="F94" t="s">
        <v>1170</v>
      </c>
      <c r="G94">
        <v>15</v>
      </c>
      <c r="H94" t="s">
        <v>3782</v>
      </c>
      <c r="I94" t="s">
        <v>3783</v>
      </c>
    </row>
    <row r="95" spans="1:9">
      <c r="A95">
        <v>94</v>
      </c>
      <c r="B95" s="303">
        <v>15139597</v>
      </c>
      <c r="C95" s="303">
        <v>25012503</v>
      </c>
      <c r="D95">
        <v>476</v>
      </c>
      <c r="E95" t="s">
        <v>889</v>
      </c>
      <c r="F95" t="s">
        <v>1170</v>
      </c>
      <c r="G95">
        <v>15</v>
      </c>
      <c r="H95" t="s">
        <v>3784</v>
      </c>
      <c r="I95" t="s">
        <v>3785</v>
      </c>
    </row>
    <row r="96" spans="1:9">
      <c r="A96">
        <v>95</v>
      </c>
      <c r="B96">
        <v>6052231</v>
      </c>
      <c r="C96" s="303">
        <v>64565401</v>
      </c>
      <c r="D96">
        <v>182</v>
      </c>
      <c r="E96" t="s">
        <v>889</v>
      </c>
      <c r="F96" t="s">
        <v>1170</v>
      </c>
      <c r="G96">
        <v>15</v>
      </c>
      <c r="H96" t="s">
        <v>3786</v>
      </c>
      <c r="I96" t="s">
        <v>3787</v>
      </c>
    </row>
    <row r="97" spans="1:9">
      <c r="A97">
        <v>96</v>
      </c>
      <c r="B97" s="303">
        <v>17796191</v>
      </c>
      <c r="C97" s="303">
        <v>32911002</v>
      </c>
      <c r="D97">
        <v>541</v>
      </c>
      <c r="E97" t="s">
        <v>889</v>
      </c>
      <c r="F97" t="s">
        <v>1170</v>
      </c>
      <c r="G97">
        <v>15</v>
      </c>
      <c r="H97" t="s">
        <v>3788</v>
      </c>
      <c r="I97" t="s">
        <v>3789</v>
      </c>
    </row>
    <row r="98" spans="1:9">
      <c r="A98">
        <v>97</v>
      </c>
      <c r="B98">
        <v>3195779</v>
      </c>
      <c r="C98" s="303">
        <v>31096701</v>
      </c>
      <c r="D98">
        <v>131</v>
      </c>
      <c r="E98" t="s">
        <v>889</v>
      </c>
      <c r="F98" t="s">
        <v>1170</v>
      </c>
      <c r="G98">
        <v>15</v>
      </c>
      <c r="H98" t="s">
        <v>3790</v>
      </c>
      <c r="I98" t="s">
        <v>3791</v>
      </c>
    </row>
    <row r="99" spans="1:9">
      <c r="A99">
        <v>98</v>
      </c>
      <c r="B99">
        <v>5825220</v>
      </c>
      <c r="C99" s="303">
        <v>46279801</v>
      </c>
      <c r="D99">
        <v>182</v>
      </c>
      <c r="E99" t="s">
        <v>889</v>
      </c>
      <c r="F99" t="s">
        <v>1170</v>
      </c>
      <c r="G99">
        <v>15</v>
      </c>
      <c r="H99" t="s">
        <v>3792</v>
      </c>
    </row>
    <row r="100" spans="1:9">
      <c r="A100">
        <v>99</v>
      </c>
      <c r="B100" s="303">
        <v>17024919</v>
      </c>
      <c r="C100" s="303">
        <v>35874001</v>
      </c>
      <c r="D100">
        <v>477</v>
      </c>
      <c r="E100" t="s">
        <v>889</v>
      </c>
      <c r="F100" t="s">
        <v>1170</v>
      </c>
      <c r="G100">
        <v>15</v>
      </c>
      <c r="H100" t="s">
        <v>3793</v>
      </c>
      <c r="I100" t="s">
        <v>3794</v>
      </c>
    </row>
    <row r="101" spans="1:9">
      <c r="A101">
        <v>100</v>
      </c>
      <c r="B101" s="303">
        <v>14226893</v>
      </c>
      <c r="C101" s="303">
        <v>133006801</v>
      </c>
      <c r="D101">
        <v>436</v>
      </c>
      <c r="E101" t="s">
        <v>889</v>
      </c>
      <c r="F101" t="s">
        <v>1170</v>
      </c>
      <c r="G101">
        <v>15</v>
      </c>
      <c r="H101" t="s">
        <v>3795</v>
      </c>
      <c r="I101" t="s">
        <v>3796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245B8-024D-495A-A4D3-5C982B58C57D}">
  <dimension ref="A1:Q101"/>
  <sheetViews>
    <sheetView workbookViewId="0"/>
  </sheetViews>
  <sheetFormatPr defaultRowHeight="15"/>
  <cols>
    <col min="2" max="2" width="13.85546875" style="314" bestFit="1" customWidth="1"/>
    <col min="9" max="9" width="13.85546875" style="314" bestFit="1" customWidth="1"/>
  </cols>
  <sheetData>
    <row r="1" spans="1:17">
      <c r="A1" s="340" t="s">
        <v>3797</v>
      </c>
      <c r="B1" s="504" t="s">
        <v>197</v>
      </c>
      <c r="C1" s="504"/>
      <c r="D1" s="504"/>
      <c r="E1" s="341"/>
      <c r="F1" s="341"/>
      <c r="G1" s="341"/>
      <c r="H1" s="340" t="s">
        <v>3797</v>
      </c>
      <c r="I1" s="504" t="s">
        <v>198</v>
      </c>
      <c r="J1" s="504"/>
      <c r="K1" s="341"/>
      <c r="L1" s="341"/>
      <c r="M1" s="341"/>
      <c r="N1" s="341"/>
      <c r="O1" s="341"/>
      <c r="P1" s="341"/>
      <c r="Q1" s="341"/>
    </row>
    <row r="2" spans="1:17">
      <c r="A2" s="341" t="s">
        <v>3037</v>
      </c>
      <c r="B2" s="342" t="s">
        <v>2777</v>
      </c>
      <c r="C2" s="341" t="s">
        <v>3040</v>
      </c>
      <c r="D2" s="341" t="s">
        <v>3038</v>
      </c>
      <c r="E2" s="341"/>
      <c r="F2" s="341"/>
      <c r="G2" s="341"/>
      <c r="H2" s="341" t="s">
        <v>3037</v>
      </c>
      <c r="I2" s="342" t="s">
        <v>2777</v>
      </c>
      <c r="J2" s="341" t="s">
        <v>3798</v>
      </c>
      <c r="K2" s="341"/>
      <c r="L2" s="341"/>
      <c r="M2" s="341"/>
      <c r="N2" s="341"/>
      <c r="O2" s="341"/>
      <c r="P2" s="341"/>
      <c r="Q2" s="341"/>
    </row>
    <row r="3" spans="1:17">
      <c r="A3" s="341">
        <v>1</v>
      </c>
      <c r="B3" s="342">
        <v>112213725</v>
      </c>
      <c r="C3" s="341" t="s">
        <v>1170</v>
      </c>
      <c r="D3" s="341" t="s">
        <v>889</v>
      </c>
      <c r="E3" s="341"/>
      <c r="F3" s="341"/>
      <c r="G3" s="341"/>
      <c r="H3" s="341">
        <v>1</v>
      </c>
      <c r="I3" s="342">
        <v>107714431</v>
      </c>
      <c r="J3" s="341" t="s">
        <v>680</v>
      </c>
      <c r="K3" s="341"/>
      <c r="L3" s="341"/>
      <c r="M3" s="341"/>
      <c r="N3" s="341"/>
      <c r="O3" s="341"/>
      <c r="P3" s="341"/>
      <c r="Q3" s="341"/>
    </row>
    <row r="4" spans="1:17">
      <c r="A4" s="341">
        <v>2</v>
      </c>
      <c r="B4" s="342">
        <v>112213745</v>
      </c>
      <c r="C4" s="341" t="s">
        <v>1170</v>
      </c>
      <c r="D4" s="341" t="s">
        <v>889</v>
      </c>
      <c r="E4" s="341"/>
      <c r="F4" s="341"/>
      <c r="G4" s="341"/>
      <c r="H4" s="341">
        <v>2</v>
      </c>
      <c r="I4" s="342">
        <v>112214258</v>
      </c>
      <c r="J4" s="341" t="s">
        <v>680</v>
      </c>
      <c r="K4" s="341"/>
      <c r="L4" s="341"/>
      <c r="M4" s="341"/>
      <c r="N4" s="341"/>
      <c r="O4" s="341"/>
      <c r="P4" s="341"/>
      <c r="Q4" s="341"/>
    </row>
    <row r="5" spans="1:17">
      <c r="A5" s="341">
        <v>3</v>
      </c>
      <c r="B5" s="342">
        <v>112213761</v>
      </c>
      <c r="C5" s="341" t="s">
        <v>1170</v>
      </c>
      <c r="D5" s="341" t="s">
        <v>889</v>
      </c>
      <c r="E5" s="341"/>
      <c r="F5" s="341"/>
      <c r="G5" s="341"/>
      <c r="H5" s="341">
        <v>3</v>
      </c>
      <c r="I5" s="342">
        <v>112686091</v>
      </c>
      <c r="J5" s="341" t="s">
        <v>680</v>
      </c>
      <c r="K5" s="341"/>
      <c r="L5" s="341"/>
      <c r="M5" s="341"/>
      <c r="N5" s="341"/>
      <c r="O5" s="341"/>
      <c r="P5" s="341"/>
      <c r="Q5" s="341"/>
    </row>
    <row r="6" spans="1:17">
      <c r="A6" s="341">
        <v>4</v>
      </c>
      <c r="B6" s="342">
        <v>112213793</v>
      </c>
      <c r="C6" s="341" t="s">
        <v>1170</v>
      </c>
      <c r="D6" s="341" t="s">
        <v>889</v>
      </c>
      <c r="E6" s="341"/>
      <c r="F6" s="341"/>
      <c r="G6" s="341"/>
      <c r="H6" s="341">
        <v>4</v>
      </c>
      <c r="I6" s="342">
        <v>112213793</v>
      </c>
      <c r="J6" s="341" t="s">
        <v>680</v>
      </c>
      <c r="K6" s="341"/>
      <c r="L6" s="341"/>
      <c r="M6" s="341"/>
      <c r="N6" s="341"/>
      <c r="O6" s="341"/>
      <c r="P6" s="341"/>
      <c r="Q6" s="341"/>
    </row>
    <row r="7" spans="1:17">
      <c r="A7" s="341">
        <v>5</v>
      </c>
      <c r="B7" s="342">
        <v>112213804</v>
      </c>
      <c r="C7" s="341" t="s">
        <v>1170</v>
      </c>
      <c r="D7" s="341" t="s">
        <v>889</v>
      </c>
      <c r="E7" s="341"/>
      <c r="F7" s="341"/>
      <c r="G7" s="341"/>
      <c r="H7" s="341">
        <v>5</v>
      </c>
      <c r="I7" s="342">
        <v>105574358</v>
      </c>
      <c r="J7" s="341" t="s">
        <v>680</v>
      </c>
      <c r="K7" s="341"/>
      <c r="L7" s="341"/>
      <c r="M7" s="341"/>
      <c r="N7" s="341"/>
      <c r="O7" s="341"/>
      <c r="P7" s="341"/>
      <c r="Q7" s="341"/>
    </row>
    <row r="8" spans="1:17">
      <c r="A8" s="341">
        <v>6</v>
      </c>
      <c r="B8" s="342">
        <v>112213805</v>
      </c>
      <c r="C8" s="341" t="s">
        <v>1170</v>
      </c>
      <c r="D8" s="341" t="s">
        <v>889</v>
      </c>
      <c r="E8" s="341"/>
      <c r="F8" s="341"/>
      <c r="G8" s="341"/>
      <c r="H8" s="341">
        <v>6</v>
      </c>
      <c r="I8" s="342">
        <v>108977440</v>
      </c>
      <c r="J8" s="341" t="s">
        <v>680</v>
      </c>
      <c r="K8" s="341"/>
      <c r="L8" s="341"/>
      <c r="M8" s="341"/>
      <c r="N8" s="341"/>
      <c r="O8" s="341"/>
      <c r="P8" s="341"/>
      <c r="Q8" s="341"/>
    </row>
    <row r="9" spans="1:17">
      <c r="A9" s="341">
        <v>7</v>
      </c>
      <c r="B9" s="342">
        <v>112213807</v>
      </c>
      <c r="C9" s="341" t="s">
        <v>1170</v>
      </c>
      <c r="D9" s="341" t="s">
        <v>889</v>
      </c>
      <c r="E9" s="341"/>
      <c r="F9" s="341"/>
      <c r="G9" s="341"/>
      <c r="H9" s="341">
        <v>7</v>
      </c>
      <c r="I9" s="342">
        <v>112214572</v>
      </c>
      <c r="J9" s="341" t="s">
        <v>680</v>
      </c>
      <c r="K9" s="341"/>
      <c r="L9" s="341"/>
      <c r="M9" s="341"/>
      <c r="N9" s="341"/>
      <c r="O9" s="341"/>
      <c r="P9" s="341"/>
      <c r="Q9" s="341"/>
    </row>
    <row r="10" spans="1:17">
      <c r="A10" s="341">
        <v>8</v>
      </c>
      <c r="B10" s="342">
        <v>112213863</v>
      </c>
      <c r="C10" s="341" t="s">
        <v>1170</v>
      </c>
      <c r="D10" s="341" t="s">
        <v>889</v>
      </c>
      <c r="E10" s="341"/>
      <c r="F10" s="341"/>
      <c r="G10" s="341"/>
      <c r="H10" s="341">
        <v>8</v>
      </c>
      <c r="I10" s="342">
        <v>112686088</v>
      </c>
      <c r="J10" s="341" t="s">
        <v>680</v>
      </c>
      <c r="K10" s="341"/>
      <c r="L10" s="341"/>
      <c r="M10" s="341"/>
      <c r="N10" s="341"/>
      <c r="O10" s="341"/>
      <c r="P10" s="341"/>
      <c r="Q10" s="341"/>
    </row>
    <row r="11" spans="1:17">
      <c r="A11" s="341">
        <v>9</v>
      </c>
      <c r="B11" s="342">
        <v>112213877</v>
      </c>
      <c r="C11" s="341" t="s">
        <v>1170</v>
      </c>
      <c r="D11" s="341" t="s">
        <v>889</v>
      </c>
      <c r="E11" s="341"/>
      <c r="F11" s="341"/>
      <c r="G11" s="341"/>
      <c r="H11" s="341">
        <v>9</v>
      </c>
      <c r="I11" s="342">
        <v>106776321</v>
      </c>
      <c r="J11" s="341" t="s">
        <v>680</v>
      </c>
      <c r="K11" s="341"/>
      <c r="L11" s="341"/>
      <c r="M11" s="341"/>
      <c r="N11" s="341"/>
      <c r="O11" s="341"/>
      <c r="P11" s="341"/>
      <c r="Q11" s="341"/>
    </row>
    <row r="12" spans="1:17">
      <c r="A12" s="341">
        <v>10</v>
      </c>
      <c r="B12" s="342">
        <v>112180307</v>
      </c>
      <c r="C12" s="341" t="s">
        <v>1170</v>
      </c>
      <c r="D12" s="341" t="s">
        <v>889</v>
      </c>
      <c r="E12" s="341"/>
      <c r="F12" s="341"/>
      <c r="G12" s="341"/>
      <c r="H12" s="341">
        <v>10</v>
      </c>
      <c r="I12" s="342">
        <v>106776576</v>
      </c>
      <c r="J12" s="341" t="s">
        <v>680</v>
      </c>
      <c r="K12" s="341"/>
      <c r="L12" s="341"/>
      <c r="M12" s="341"/>
      <c r="N12" s="341"/>
      <c r="O12" s="341"/>
      <c r="P12" s="341"/>
      <c r="Q12" s="341"/>
    </row>
    <row r="13" spans="1:17">
      <c r="A13" s="341">
        <v>11</v>
      </c>
      <c r="B13" s="342">
        <v>112213907</v>
      </c>
      <c r="C13" s="341" t="s">
        <v>1170</v>
      </c>
      <c r="D13" s="341" t="s">
        <v>889</v>
      </c>
      <c r="E13" s="341"/>
      <c r="F13" s="341"/>
      <c r="G13" s="341"/>
      <c r="H13" s="341">
        <v>11</v>
      </c>
      <c r="I13" s="342">
        <v>112684806</v>
      </c>
      <c r="J13" s="341" t="s">
        <v>680</v>
      </c>
      <c r="K13" s="341"/>
      <c r="L13" s="341"/>
      <c r="M13" s="341"/>
      <c r="N13" s="341"/>
      <c r="O13" s="341"/>
      <c r="P13" s="341"/>
      <c r="Q13" s="341"/>
    </row>
    <row r="14" spans="1:17">
      <c r="A14" s="341">
        <v>12</v>
      </c>
      <c r="B14" s="342">
        <v>112213936</v>
      </c>
      <c r="C14" s="341" t="s">
        <v>1170</v>
      </c>
      <c r="D14" s="341" t="s">
        <v>889</v>
      </c>
      <c r="E14" s="341"/>
      <c r="F14" s="341"/>
      <c r="G14" s="341"/>
      <c r="H14" s="341">
        <v>12</v>
      </c>
      <c r="I14" s="342">
        <v>112213807</v>
      </c>
      <c r="J14" s="341" t="s">
        <v>680</v>
      </c>
      <c r="K14" s="341"/>
      <c r="L14" s="341"/>
      <c r="M14" s="341"/>
      <c r="N14" s="341"/>
      <c r="O14" s="341"/>
      <c r="P14" s="341"/>
      <c r="Q14" s="341"/>
    </row>
    <row r="15" spans="1:17">
      <c r="A15" s="341">
        <v>13</v>
      </c>
      <c r="B15" s="343">
        <v>112213951</v>
      </c>
      <c r="C15" s="341" t="s">
        <v>1170</v>
      </c>
      <c r="D15" s="341" t="s">
        <v>889</v>
      </c>
      <c r="E15" s="341"/>
      <c r="F15" s="341"/>
      <c r="G15" s="341"/>
      <c r="H15" s="341">
        <v>13</v>
      </c>
      <c r="I15" s="342">
        <v>112673182</v>
      </c>
      <c r="J15" s="341" t="s">
        <v>680</v>
      </c>
      <c r="K15" s="341"/>
      <c r="L15" s="341"/>
      <c r="M15" s="341"/>
      <c r="N15" s="341"/>
      <c r="O15" s="341"/>
      <c r="P15" s="341"/>
      <c r="Q15" s="341"/>
    </row>
    <row r="16" spans="1:17">
      <c r="A16" s="341">
        <v>14</v>
      </c>
      <c r="B16" s="342">
        <v>112214062</v>
      </c>
      <c r="C16" s="341" t="s">
        <v>1170</v>
      </c>
      <c r="D16" s="341" t="s">
        <v>889</v>
      </c>
      <c r="E16" s="341"/>
      <c r="F16" s="341"/>
      <c r="G16" s="341"/>
      <c r="H16" s="341">
        <v>14</v>
      </c>
      <c r="I16" s="342">
        <v>112686142</v>
      </c>
      <c r="J16" s="341" t="s">
        <v>680</v>
      </c>
      <c r="K16" s="341"/>
      <c r="L16" s="341"/>
      <c r="M16" s="341"/>
      <c r="N16" s="341"/>
      <c r="O16" s="341"/>
      <c r="P16" s="341"/>
      <c r="Q16" s="341"/>
    </row>
    <row r="17" spans="1:17">
      <c r="A17" s="341">
        <v>15</v>
      </c>
      <c r="B17" s="342">
        <v>112214158</v>
      </c>
      <c r="C17" s="341" t="s">
        <v>1170</v>
      </c>
      <c r="D17" s="341" t="s">
        <v>889</v>
      </c>
      <c r="E17" s="341"/>
      <c r="F17" s="341"/>
      <c r="G17" s="341"/>
      <c r="H17" s="341">
        <v>15</v>
      </c>
      <c r="I17" s="342">
        <v>112673190</v>
      </c>
      <c r="J17" s="341" t="s">
        <v>680</v>
      </c>
      <c r="K17" s="341"/>
      <c r="L17" s="341"/>
      <c r="M17" s="341"/>
      <c r="N17" s="341"/>
      <c r="O17" s="341"/>
      <c r="P17" s="341"/>
      <c r="Q17" s="341"/>
    </row>
    <row r="18" spans="1:17">
      <c r="A18" s="341">
        <v>16</v>
      </c>
      <c r="B18" s="342">
        <v>112214164</v>
      </c>
      <c r="C18" s="341" t="s">
        <v>1170</v>
      </c>
      <c r="D18" s="341" t="s">
        <v>889</v>
      </c>
      <c r="E18" s="341"/>
      <c r="F18" s="341"/>
      <c r="G18" s="341"/>
      <c r="H18" s="341">
        <v>16</v>
      </c>
      <c r="I18" s="342">
        <v>112213936</v>
      </c>
      <c r="J18" s="341" t="s">
        <v>680</v>
      </c>
      <c r="K18" s="341"/>
      <c r="L18" s="341"/>
      <c r="M18" s="341"/>
      <c r="N18" s="341"/>
      <c r="O18" s="341"/>
      <c r="P18" s="341"/>
      <c r="Q18" s="341"/>
    </row>
    <row r="19" spans="1:17">
      <c r="A19" s="341">
        <v>17</v>
      </c>
      <c r="B19" s="342">
        <v>112214182</v>
      </c>
      <c r="C19" s="341" t="s">
        <v>1170</v>
      </c>
      <c r="D19" s="341" t="s">
        <v>889</v>
      </c>
      <c r="E19" s="341"/>
      <c r="F19" s="341"/>
      <c r="G19" s="341"/>
      <c r="H19" s="341">
        <v>17</v>
      </c>
      <c r="I19" s="342">
        <v>112213804</v>
      </c>
      <c r="J19" s="341" t="s">
        <v>680</v>
      </c>
      <c r="K19" s="341"/>
      <c r="L19" s="341"/>
      <c r="M19" s="341"/>
      <c r="N19" s="341"/>
      <c r="O19" s="341"/>
      <c r="P19" s="341"/>
      <c r="Q19" s="341"/>
    </row>
    <row r="20" spans="1:17">
      <c r="A20" s="341">
        <v>18</v>
      </c>
      <c r="B20" s="342">
        <v>112214252</v>
      </c>
      <c r="C20" s="341" t="s">
        <v>1170</v>
      </c>
      <c r="D20" s="341" t="s">
        <v>889</v>
      </c>
      <c r="E20" s="341"/>
      <c r="F20" s="341"/>
      <c r="G20" s="341"/>
      <c r="H20" s="341">
        <v>18</v>
      </c>
      <c r="I20" s="342">
        <v>112685084</v>
      </c>
      <c r="J20" s="341" t="s">
        <v>680</v>
      </c>
      <c r="K20" s="341"/>
      <c r="L20" s="341"/>
      <c r="M20" s="341"/>
      <c r="N20" s="341"/>
      <c r="O20" s="341"/>
      <c r="P20" s="341"/>
      <c r="Q20" s="341"/>
    </row>
    <row r="21" spans="1:17">
      <c r="A21" s="341">
        <v>19</v>
      </c>
      <c r="B21" s="342">
        <v>112214258</v>
      </c>
      <c r="C21" s="341" t="s">
        <v>1170</v>
      </c>
      <c r="D21" s="341" t="s">
        <v>889</v>
      </c>
      <c r="E21" s="341"/>
      <c r="F21" s="341"/>
      <c r="G21" s="341"/>
      <c r="H21" s="341">
        <v>19</v>
      </c>
      <c r="I21" s="342">
        <v>112672961</v>
      </c>
      <c r="J21" s="341" t="s">
        <v>680</v>
      </c>
      <c r="K21" s="341"/>
      <c r="L21" s="341"/>
      <c r="M21" s="341"/>
      <c r="N21" s="341"/>
      <c r="O21" s="341"/>
      <c r="P21" s="341"/>
      <c r="Q21" s="341"/>
    </row>
    <row r="22" spans="1:17">
      <c r="A22" s="341">
        <v>20</v>
      </c>
      <c r="B22" s="343">
        <v>112214332</v>
      </c>
      <c r="C22" s="341" t="s">
        <v>1170</v>
      </c>
      <c r="D22" s="341" t="s">
        <v>889</v>
      </c>
      <c r="E22" s="341"/>
      <c r="F22" s="341"/>
      <c r="G22" s="341"/>
      <c r="H22" s="341">
        <v>20</v>
      </c>
      <c r="I22" s="342">
        <v>108977195</v>
      </c>
      <c r="J22" s="341" t="s">
        <v>680</v>
      </c>
      <c r="K22" s="341"/>
      <c r="L22" s="341"/>
      <c r="M22" s="341"/>
      <c r="N22" s="341"/>
      <c r="O22" s="341"/>
      <c r="P22" s="341"/>
      <c r="Q22" s="341"/>
    </row>
    <row r="23" spans="1:17">
      <c r="A23" s="341">
        <v>21</v>
      </c>
      <c r="B23" s="342">
        <v>112214454</v>
      </c>
      <c r="C23" s="341" t="s">
        <v>1170</v>
      </c>
      <c r="D23" s="341" t="s">
        <v>889</v>
      </c>
      <c r="E23" s="341"/>
      <c r="F23" s="341"/>
      <c r="G23" s="341"/>
      <c r="H23" s="341">
        <v>21</v>
      </c>
      <c r="I23" s="342">
        <v>112684798</v>
      </c>
      <c r="J23" s="341" t="s">
        <v>680</v>
      </c>
      <c r="K23" s="341"/>
      <c r="L23" s="341"/>
      <c r="M23" s="341"/>
      <c r="N23" s="341"/>
      <c r="O23" s="341"/>
      <c r="P23" s="341"/>
      <c r="Q23" s="341"/>
    </row>
    <row r="24" spans="1:17">
      <c r="A24" s="341">
        <v>22</v>
      </c>
      <c r="B24" s="342">
        <v>112214537</v>
      </c>
      <c r="C24" s="341" t="s">
        <v>1170</v>
      </c>
      <c r="D24" s="341" t="s">
        <v>889</v>
      </c>
      <c r="E24" s="341"/>
      <c r="F24" s="341"/>
      <c r="G24" s="341"/>
      <c r="H24" s="341">
        <v>22</v>
      </c>
      <c r="I24" s="342">
        <v>112673103</v>
      </c>
      <c r="J24" s="341" t="s">
        <v>680</v>
      </c>
      <c r="K24" s="341"/>
      <c r="L24" s="341"/>
      <c r="M24" s="341"/>
      <c r="N24" s="341"/>
      <c r="O24" s="341"/>
      <c r="P24" s="341"/>
      <c r="Q24" s="341"/>
    </row>
    <row r="25" spans="1:17">
      <c r="A25" s="341">
        <v>23</v>
      </c>
      <c r="B25" s="342">
        <v>112214545</v>
      </c>
      <c r="C25" s="341" t="s">
        <v>1170</v>
      </c>
      <c r="D25" s="341" t="s">
        <v>889</v>
      </c>
      <c r="E25" s="341"/>
      <c r="F25" s="341"/>
      <c r="G25" s="341"/>
      <c r="H25" s="341">
        <v>23</v>
      </c>
      <c r="I25" s="342">
        <v>107714024</v>
      </c>
      <c r="J25" s="341" t="s">
        <v>680</v>
      </c>
      <c r="K25" s="341"/>
      <c r="L25" s="341"/>
      <c r="M25" s="341"/>
      <c r="N25" s="341"/>
      <c r="O25" s="341"/>
      <c r="P25" s="341"/>
      <c r="Q25" s="341"/>
    </row>
    <row r="26" spans="1:17">
      <c r="A26" s="341">
        <v>24</v>
      </c>
      <c r="B26" s="342">
        <v>112214572</v>
      </c>
      <c r="C26" s="341" t="s">
        <v>1170</v>
      </c>
      <c r="D26" s="341" t="s">
        <v>889</v>
      </c>
      <c r="E26" s="341"/>
      <c r="F26" s="341"/>
      <c r="G26" s="341"/>
      <c r="H26" s="341">
        <v>24</v>
      </c>
      <c r="I26" s="342">
        <v>112214158</v>
      </c>
      <c r="J26" s="341" t="s">
        <v>680</v>
      </c>
      <c r="K26" s="341"/>
      <c r="L26" s="341"/>
      <c r="M26" s="341"/>
      <c r="N26" s="341"/>
      <c r="O26" s="341"/>
      <c r="P26" s="341"/>
      <c r="Q26" s="341"/>
    </row>
    <row r="27" spans="1:17">
      <c r="A27" s="341">
        <v>25</v>
      </c>
      <c r="B27" s="342">
        <v>112214612</v>
      </c>
      <c r="C27" s="341" t="s">
        <v>1170</v>
      </c>
      <c r="D27" s="341" t="s">
        <v>889</v>
      </c>
      <c r="E27" s="341"/>
      <c r="F27" s="341"/>
      <c r="G27" s="341"/>
      <c r="H27" s="341">
        <v>25</v>
      </c>
      <c r="I27" s="342">
        <v>112214537</v>
      </c>
      <c r="J27" s="341" t="s">
        <v>680</v>
      </c>
      <c r="K27" s="341"/>
      <c r="L27" s="341"/>
      <c r="M27" s="341"/>
      <c r="N27" s="341"/>
      <c r="O27" s="341"/>
      <c r="P27" s="341"/>
      <c r="Q27" s="341"/>
    </row>
    <row r="28" spans="1:17">
      <c r="A28" s="341">
        <v>26</v>
      </c>
      <c r="B28" s="343">
        <v>112214668</v>
      </c>
      <c r="C28" s="341" t="s">
        <v>1170</v>
      </c>
      <c r="D28" s="341" t="s">
        <v>889</v>
      </c>
      <c r="E28" s="341"/>
      <c r="F28" s="341"/>
      <c r="G28" s="341"/>
      <c r="H28" s="341">
        <v>26</v>
      </c>
      <c r="I28" s="342">
        <v>112685183</v>
      </c>
      <c r="J28" s="341" t="s">
        <v>680</v>
      </c>
      <c r="K28" s="341"/>
      <c r="L28" s="341"/>
      <c r="M28" s="341"/>
      <c r="N28" s="341"/>
      <c r="O28" s="341"/>
      <c r="P28" s="341"/>
      <c r="Q28" s="341"/>
    </row>
    <row r="29" spans="1:17">
      <c r="A29" s="341">
        <v>27</v>
      </c>
      <c r="B29" s="343">
        <v>112214740</v>
      </c>
      <c r="C29" s="341" t="s">
        <v>1170</v>
      </c>
      <c r="D29" s="341" t="s">
        <v>889</v>
      </c>
      <c r="E29" s="341"/>
      <c r="F29" s="341"/>
      <c r="G29" s="341"/>
      <c r="H29" s="341">
        <v>27</v>
      </c>
      <c r="I29" s="342">
        <v>107714181</v>
      </c>
      <c r="J29" s="341" t="s">
        <v>680</v>
      </c>
      <c r="K29" s="341"/>
      <c r="L29" s="341"/>
      <c r="M29" s="341"/>
      <c r="N29" s="341"/>
      <c r="O29" s="341"/>
      <c r="P29" s="341"/>
      <c r="Q29" s="341"/>
    </row>
    <row r="30" spans="1:17">
      <c r="A30" s="341">
        <v>28</v>
      </c>
      <c r="B30" s="342">
        <v>112214758</v>
      </c>
      <c r="C30" s="341" t="s">
        <v>1170</v>
      </c>
      <c r="D30" s="341" t="s">
        <v>889</v>
      </c>
      <c r="E30" s="341"/>
      <c r="F30" s="341"/>
      <c r="G30" s="341"/>
      <c r="H30" s="341">
        <v>28</v>
      </c>
      <c r="I30" s="342">
        <v>107714183</v>
      </c>
      <c r="J30" s="341" t="s">
        <v>680</v>
      </c>
      <c r="K30" s="341"/>
      <c r="L30" s="341"/>
      <c r="M30" s="341"/>
      <c r="N30" s="341"/>
      <c r="O30" s="341"/>
      <c r="P30" s="341"/>
      <c r="Q30" s="341"/>
    </row>
    <row r="31" spans="1:17">
      <c r="A31" s="341">
        <v>29</v>
      </c>
      <c r="B31" s="343">
        <v>112214928</v>
      </c>
      <c r="C31" s="341" t="s">
        <v>1170</v>
      </c>
      <c r="D31" s="341" t="s">
        <v>889</v>
      </c>
      <c r="E31" s="341"/>
      <c r="F31" s="341"/>
      <c r="G31" s="341"/>
      <c r="H31" s="341">
        <v>29</v>
      </c>
      <c r="I31" s="342">
        <v>112214454</v>
      </c>
      <c r="J31" s="341" t="s">
        <v>680</v>
      </c>
      <c r="K31" s="341"/>
      <c r="L31" s="341"/>
      <c r="M31" s="341"/>
      <c r="N31" s="341"/>
      <c r="O31" s="341"/>
      <c r="P31" s="341"/>
      <c r="Q31" s="341"/>
    </row>
    <row r="32" spans="1:17">
      <c r="A32" s="341">
        <v>30</v>
      </c>
      <c r="B32" s="343">
        <v>112214948</v>
      </c>
      <c r="C32" s="341" t="s">
        <v>1170</v>
      </c>
      <c r="D32" s="341" t="s">
        <v>889</v>
      </c>
      <c r="E32" s="341"/>
      <c r="F32" s="341"/>
      <c r="G32" s="341"/>
      <c r="H32" s="341">
        <v>30</v>
      </c>
      <c r="I32" s="342">
        <v>106776671</v>
      </c>
      <c r="J32" s="341" t="s">
        <v>680</v>
      </c>
      <c r="K32" s="341"/>
      <c r="L32" s="341"/>
      <c r="M32" s="341"/>
      <c r="N32" s="341"/>
      <c r="O32" s="341"/>
      <c r="P32" s="341"/>
      <c r="Q32" s="341"/>
    </row>
    <row r="33" spans="1:17">
      <c r="A33" s="341">
        <v>31</v>
      </c>
      <c r="B33" s="342">
        <v>108976843</v>
      </c>
      <c r="C33" s="341" t="s">
        <v>1170</v>
      </c>
      <c r="D33" s="341" t="s">
        <v>889</v>
      </c>
      <c r="E33" s="341"/>
      <c r="F33" s="341"/>
      <c r="G33" s="341"/>
      <c r="H33" s="341">
        <v>31</v>
      </c>
      <c r="I33" s="342">
        <v>106776537</v>
      </c>
      <c r="J33" s="341" t="s">
        <v>680</v>
      </c>
      <c r="K33" s="341"/>
      <c r="L33" s="341"/>
      <c r="M33" s="341"/>
      <c r="N33" s="341"/>
      <c r="O33" s="341"/>
      <c r="P33" s="341"/>
      <c r="Q33" s="341"/>
    </row>
    <row r="34" spans="1:17">
      <c r="A34" s="341">
        <v>32</v>
      </c>
      <c r="B34" s="342">
        <v>108976864</v>
      </c>
      <c r="C34" s="341" t="s">
        <v>1170</v>
      </c>
      <c r="D34" s="341" t="s">
        <v>889</v>
      </c>
      <c r="E34" s="341"/>
      <c r="F34" s="341"/>
      <c r="G34" s="341"/>
      <c r="H34" s="341">
        <v>32</v>
      </c>
      <c r="I34" s="342">
        <v>112673156</v>
      </c>
      <c r="J34" s="341" t="s">
        <v>680</v>
      </c>
      <c r="K34" s="341"/>
      <c r="L34" s="341"/>
      <c r="M34" s="341"/>
      <c r="N34" s="341"/>
      <c r="O34" s="341"/>
      <c r="P34" s="341"/>
      <c r="Q34" s="341"/>
    </row>
    <row r="35" spans="1:17">
      <c r="A35" s="341">
        <v>33</v>
      </c>
      <c r="B35" s="342">
        <v>108976867</v>
      </c>
      <c r="C35" s="341" t="s">
        <v>1170</v>
      </c>
      <c r="D35" s="341" t="s">
        <v>889</v>
      </c>
      <c r="E35" s="341"/>
      <c r="F35" s="341"/>
      <c r="G35" s="341"/>
      <c r="H35" s="341">
        <v>33</v>
      </c>
      <c r="I35" s="342">
        <v>112213877</v>
      </c>
      <c r="J35" s="341" t="s">
        <v>680</v>
      </c>
      <c r="K35" s="341"/>
      <c r="L35" s="341"/>
      <c r="M35" s="341"/>
      <c r="N35" s="341"/>
      <c r="O35" s="341"/>
      <c r="P35" s="341"/>
      <c r="Q35" s="341"/>
    </row>
    <row r="36" spans="1:17">
      <c r="A36" s="341">
        <v>34</v>
      </c>
      <c r="B36" s="342">
        <v>108977195</v>
      </c>
      <c r="C36" s="341" t="s">
        <v>1170</v>
      </c>
      <c r="D36" s="341" t="s">
        <v>889</v>
      </c>
      <c r="E36" s="341"/>
      <c r="F36" s="341"/>
      <c r="G36" s="341"/>
      <c r="H36" s="341">
        <v>34</v>
      </c>
      <c r="I36" s="342">
        <v>112213725</v>
      </c>
      <c r="J36" s="341" t="s">
        <v>680</v>
      </c>
      <c r="K36" s="341"/>
      <c r="L36" s="341"/>
      <c r="M36" s="341"/>
      <c r="N36" s="341"/>
      <c r="O36" s="341"/>
      <c r="P36" s="341"/>
      <c r="Q36" s="341"/>
    </row>
    <row r="37" spans="1:17">
      <c r="A37" s="341">
        <v>35</v>
      </c>
      <c r="B37" s="342">
        <v>108977203</v>
      </c>
      <c r="C37" s="341" t="s">
        <v>1170</v>
      </c>
      <c r="D37" s="341" t="s">
        <v>889</v>
      </c>
      <c r="E37" s="341"/>
      <c r="F37" s="341"/>
      <c r="G37" s="341"/>
      <c r="H37" s="341">
        <v>35</v>
      </c>
      <c r="I37" s="342">
        <v>112686167</v>
      </c>
      <c r="J37" s="341" t="s">
        <v>680</v>
      </c>
      <c r="K37" s="341"/>
      <c r="L37" s="341"/>
      <c r="M37" s="341"/>
      <c r="N37" s="341"/>
      <c r="O37" s="341"/>
      <c r="P37" s="341"/>
      <c r="Q37" s="341"/>
    </row>
    <row r="38" spans="1:17">
      <c r="A38" s="341">
        <v>36</v>
      </c>
      <c r="B38" s="342">
        <v>108977365</v>
      </c>
      <c r="C38" s="341" t="s">
        <v>1170</v>
      </c>
      <c r="D38" s="341" t="s">
        <v>889</v>
      </c>
      <c r="E38" s="341"/>
      <c r="F38" s="341"/>
      <c r="G38" s="341"/>
      <c r="H38" s="341">
        <v>36</v>
      </c>
      <c r="I38" s="342">
        <v>112684833</v>
      </c>
      <c r="J38" s="341" t="s">
        <v>680</v>
      </c>
      <c r="K38" s="341"/>
      <c r="L38" s="341"/>
      <c r="M38" s="341"/>
      <c r="N38" s="341"/>
      <c r="O38" s="341"/>
      <c r="P38" s="341"/>
      <c r="Q38" s="341"/>
    </row>
    <row r="39" spans="1:17">
      <c r="A39" s="341">
        <v>37</v>
      </c>
      <c r="B39" s="342">
        <v>108977440</v>
      </c>
      <c r="C39" s="341" t="s">
        <v>1170</v>
      </c>
      <c r="D39" s="341" t="s">
        <v>889</v>
      </c>
      <c r="E39" s="341"/>
      <c r="F39" s="341"/>
      <c r="G39" s="341"/>
      <c r="H39" s="341">
        <v>37</v>
      </c>
      <c r="I39" s="342">
        <v>112213863</v>
      </c>
      <c r="J39" s="341" t="s">
        <v>680</v>
      </c>
      <c r="K39" s="341"/>
      <c r="L39" s="341"/>
      <c r="M39" s="341"/>
      <c r="N39" s="341"/>
      <c r="O39" s="341"/>
      <c r="P39" s="341"/>
      <c r="Q39" s="341"/>
    </row>
    <row r="40" spans="1:17">
      <c r="A40" s="341">
        <v>38</v>
      </c>
      <c r="B40" s="342">
        <v>108977451</v>
      </c>
      <c r="C40" s="341" t="s">
        <v>1170</v>
      </c>
      <c r="D40" s="341" t="s">
        <v>889</v>
      </c>
      <c r="E40" s="341"/>
      <c r="F40" s="341"/>
      <c r="G40" s="341"/>
      <c r="H40" s="341">
        <v>38</v>
      </c>
      <c r="I40" s="342">
        <v>112672922</v>
      </c>
      <c r="J40" s="341" t="s">
        <v>680</v>
      </c>
      <c r="K40" s="341"/>
      <c r="L40" s="341"/>
      <c r="M40" s="341"/>
      <c r="N40" s="341"/>
      <c r="O40" s="341"/>
      <c r="P40" s="341"/>
      <c r="Q40" s="341"/>
    </row>
    <row r="41" spans="1:17">
      <c r="A41" s="341">
        <v>39</v>
      </c>
      <c r="B41" s="342">
        <v>108591131</v>
      </c>
      <c r="C41" s="341" t="s">
        <v>1170</v>
      </c>
      <c r="D41" s="341" t="s">
        <v>889</v>
      </c>
      <c r="E41" s="341"/>
      <c r="F41" s="341"/>
      <c r="G41" s="341"/>
      <c r="H41" s="341">
        <v>39</v>
      </c>
      <c r="I41" s="342">
        <v>112214182</v>
      </c>
      <c r="J41" s="341" t="s">
        <v>680</v>
      </c>
      <c r="K41" s="341"/>
      <c r="L41" s="341"/>
      <c r="M41" s="341"/>
      <c r="N41" s="341"/>
      <c r="O41" s="341"/>
      <c r="P41" s="341"/>
      <c r="Q41" s="341"/>
    </row>
    <row r="42" spans="1:17">
      <c r="A42" s="341">
        <v>40</v>
      </c>
      <c r="B42" s="342">
        <v>107713982</v>
      </c>
      <c r="C42" s="341" t="s">
        <v>1170</v>
      </c>
      <c r="D42" s="341" t="s">
        <v>889</v>
      </c>
      <c r="E42" s="341"/>
      <c r="F42" s="341"/>
      <c r="G42" s="341"/>
      <c r="H42" s="341">
        <v>40</v>
      </c>
      <c r="I42" s="342">
        <v>112214062</v>
      </c>
      <c r="J42" s="341" t="s">
        <v>680</v>
      </c>
      <c r="K42" s="341"/>
      <c r="L42" s="341"/>
      <c r="M42" s="341"/>
      <c r="N42" s="341"/>
      <c r="O42" s="341"/>
      <c r="P42" s="341"/>
      <c r="Q42" s="341"/>
    </row>
    <row r="43" spans="1:17">
      <c r="A43" s="341">
        <v>41</v>
      </c>
      <c r="B43" s="342">
        <v>107713994</v>
      </c>
      <c r="C43" s="341" t="s">
        <v>1170</v>
      </c>
      <c r="D43" s="341" t="s">
        <v>889</v>
      </c>
      <c r="E43" s="341"/>
      <c r="F43" s="341"/>
      <c r="G43" s="341"/>
      <c r="H43" s="341">
        <v>41</v>
      </c>
      <c r="I43" s="342">
        <v>112214164</v>
      </c>
      <c r="J43" s="341" t="s">
        <v>680</v>
      </c>
      <c r="K43" s="341"/>
      <c r="L43" s="341"/>
      <c r="M43" s="341"/>
      <c r="N43" s="341"/>
      <c r="O43" s="341"/>
      <c r="P43" s="341"/>
      <c r="Q43" s="341"/>
    </row>
    <row r="44" spans="1:17">
      <c r="A44" s="341">
        <v>42</v>
      </c>
      <c r="B44" s="342">
        <v>107714005</v>
      </c>
      <c r="C44" s="341" t="s">
        <v>1170</v>
      </c>
      <c r="D44" s="341" t="s">
        <v>889</v>
      </c>
      <c r="E44" s="341"/>
      <c r="F44" s="341"/>
      <c r="G44" s="341"/>
      <c r="H44" s="341">
        <v>42</v>
      </c>
      <c r="I44" s="342">
        <v>112214545</v>
      </c>
      <c r="J44" s="341" t="s">
        <v>680</v>
      </c>
      <c r="K44" s="341"/>
      <c r="L44" s="341"/>
      <c r="M44" s="341"/>
      <c r="N44" s="341"/>
      <c r="O44" s="341"/>
      <c r="P44" s="341"/>
      <c r="Q44" s="341"/>
    </row>
    <row r="45" spans="1:17">
      <c r="A45" s="341">
        <v>43</v>
      </c>
      <c r="B45" s="342">
        <v>107714024</v>
      </c>
      <c r="C45" s="341" t="s">
        <v>1170</v>
      </c>
      <c r="D45" s="341" t="s">
        <v>889</v>
      </c>
      <c r="E45" s="341"/>
      <c r="F45" s="341"/>
      <c r="G45" s="341"/>
      <c r="H45" s="341">
        <v>43</v>
      </c>
      <c r="I45" s="342">
        <v>112214758</v>
      </c>
      <c r="J45" s="341" t="s">
        <v>680</v>
      </c>
      <c r="K45" s="341"/>
      <c r="L45" s="341"/>
      <c r="M45" s="341"/>
      <c r="N45" s="341"/>
      <c r="O45" s="341"/>
      <c r="P45" s="341"/>
      <c r="Q45" s="341"/>
    </row>
    <row r="46" spans="1:17">
      <c r="A46" s="341">
        <v>44</v>
      </c>
      <c r="B46" s="342">
        <v>107714181</v>
      </c>
      <c r="C46" s="341" t="s">
        <v>1170</v>
      </c>
      <c r="D46" s="341" t="s">
        <v>889</v>
      </c>
      <c r="E46" s="341"/>
      <c r="F46" s="341"/>
      <c r="G46" s="341"/>
      <c r="H46" s="341">
        <v>44</v>
      </c>
      <c r="I46" s="342">
        <v>112213745</v>
      </c>
      <c r="J46" s="341" t="s">
        <v>680</v>
      </c>
      <c r="K46" s="341"/>
      <c r="L46" s="341"/>
      <c r="M46" s="341"/>
      <c r="N46" s="341"/>
      <c r="O46" s="341"/>
      <c r="P46" s="341"/>
      <c r="Q46" s="341"/>
    </row>
    <row r="47" spans="1:17">
      <c r="A47" s="341">
        <v>45</v>
      </c>
      <c r="B47" s="342">
        <v>107714183</v>
      </c>
      <c r="C47" s="341" t="s">
        <v>1170</v>
      </c>
      <c r="D47" s="341" t="s">
        <v>889</v>
      </c>
      <c r="E47" s="341"/>
      <c r="F47" s="341"/>
      <c r="G47" s="341"/>
      <c r="H47" s="341">
        <v>45</v>
      </c>
      <c r="I47" s="342">
        <v>106776938</v>
      </c>
      <c r="J47" s="341" t="s">
        <v>680</v>
      </c>
      <c r="K47" s="341"/>
      <c r="L47" s="341"/>
      <c r="M47" s="341"/>
      <c r="N47" s="341"/>
      <c r="O47" s="341"/>
      <c r="P47" s="341"/>
      <c r="Q47" s="341"/>
    </row>
    <row r="48" spans="1:17">
      <c r="A48" s="341">
        <v>46</v>
      </c>
      <c r="B48" s="342">
        <v>107714185</v>
      </c>
      <c r="C48" s="341" t="s">
        <v>1170</v>
      </c>
      <c r="D48" s="341" t="s">
        <v>889</v>
      </c>
      <c r="E48" s="341"/>
      <c r="F48" s="341"/>
      <c r="G48" s="341"/>
      <c r="H48" s="341">
        <v>46</v>
      </c>
      <c r="I48" s="342">
        <v>112685405</v>
      </c>
      <c r="J48" s="341" t="s">
        <v>680</v>
      </c>
      <c r="K48" s="341"/>
      <c r="L48" s="341"/>
      <c r="M48" s="341"/>
      <c r="N48" s="341"/>
      <c r="O48" s="341"/>
      <c r="P48" s="341"/>
      <c r="Q48" s="341"/>
    </row>
    <row r="49" spans="1:17">
      <c r="A49" s="341">
        <v>47</v>
      </c>
      <c r="B49" s="342">
        <v>107714336</v>
      </c>
      <c r="C49" s="341" t="s">
        <v>1170</v>
      </c>
      <c r="D49" s="341" t="s">
        <v>889</v>
      </c>
      <c r="E49" s="341"/>
      <c r="F49" s="341"/>
      <c r="G49" s="341"/>
      <c r="H49" s="341">
        <v>47</v>
      </c>
      <c r="I49" s="342">
        <v>107713994</v>
      </c>
      <c r="J49" s="341" t="s">
        <v>680</v>
      </c>
      <c r="K49" s="341"/>
      <c r="L49" s="341"/>
      <c r="M49" s="341"/>
      <c r="N49" s="341"/>
      <c r="O49" s="341"/>
      <c r="P49" s="341"/>
      <c r="Q49" s="341"/>
    </row>
    <row r="50" spans="1:17">
      <c r="A50" s="341">
        <v>48</v>
      </c>
      <c r="B50" s="342">
        <v>107714431</v>
      </c>
      <c r="C50" s="341" t="s">
        <v>1170</v>
      </c>
      <c r="D50" s="341" t="s">
        <v>889</v>
      </c>
      <c r="E50" s="341"/>
      <c r="F50" s="341"/>
      <c r="G50" s="341"/>
      <c r="H50" s="341">
        <v>48</v>
      </c>
      <c r="I50" s="342">
        <v>112686132</v>
      </c>
      <c r="J50" s="341" t="s">
        <v>680</v>
      </c>
      <c r="K50" s="341"/>
      <c r="L50" s="341"/>
      <c r="M50" s="341"/>
      <c r="N50" s="341"/>
      <c r="O50" s="341"/>
      <c r="P50" s="341"/>
      <c r="Q50" s="341"/>
    </row>
    <row r="51" spans="1:17">
      <c r="A51" s="341">
        <v>49</v>
      </c>
      <c r="B51" s="342">
        <v>107714577</v>
      </c>
      <c r="C51" s="341" t="s">
        <v>1170</v>
      </c>
      <c r="D51" s="341" t="s">
        <v>889</v>
      </c>
      <c r="E51" s="341"/>
      <c r="F51" s="341"/>
      <c r="G51" s="341"/>
      <c r="H51" s="341">
        <v>49</v>
      </c>
      <c r="I51" s="342">
        <v>112686214</v>
      </c>
      <c r="J51" s="341" t="s">
        <v>680</v>
      </c>
      <c r="K51" s="341"/>
      <c r="L51" s="341"/>
      <c r="M51" s="341"/>
      <c r="N51" s="341"/>
      <c r="O51" s="341"/>
      <c r="P51" s="341"/>
      <c r="Q51" s="341"/>
    </row>
    <row r="52" spans="1:17">
      <c r="A52" s="341">
        <v>50</v>
      </c>
      <c r="B52" s="342">
        <v>107714611</v>
      </c>
      <c r="C52" s="341" t="s">
        <v>1170</v>
      </c>
      <c r="D52" s="341" t="s">
        <v>889</v>
      </c>
      <c r="E52" s="341"/>
      <c r="F52" s="341"/>
      <c r="G52" s="341"/>
      <c r="H52" s="341">
        <v>50</v>
      </c>
      <c r="I52" s="342">
        <v>112213805</v>
      </c>
      <c r="J52" s="341" t="s">
        <v>680</v>
      </c>
      <c r="K52" s="341"/>
      <c r="L52" s="341"/>
      <c r="M52" s="341"/>
      <c r="N52" s="341"/>
      <c r="O52" s="341"/>
      <c r="P52" s="341"/>
      <c r="Q52" s="341"/>
    </row>
    <row r="53" spans="1:17">
      <c r="A53" s="341">
        <v>51</v>
      </c>
      <c r="B53" s="342">
        <v>107714709</v>
      </c>
      <c r="C53" s="341" t="s">
        <v>1170</v>
      </c>
      <c r="D53" s="341" t="s">
        <v>889</v>
      </c>
      <c r="E53" s="341"/>
      <c r="F53" s="341"/>
      <c r="G53" s="341"/>
      <c r="H53" s="341">
        <v>51</v>
      </c>
      <c r="I53" s="342">
        <v>112213907</v>
      </c>
      <c r="J53" s="341" t="s">
        <v>680</v>
      </c>
      <c r="K53" s="341"/>
      <c r="L53" s="341"/>
      <c r="M53" s="341"/>
      <c r="N53" s="341"/>
      <c r="O53" s="341"/>
      <c r="P53" s="341"/>
      <c r="Q53" s="341"/>
    </row>
    <row r="54" spans="1:17">
      <c r="A54" s="341">
        <v>52</v>
      </c>
      <c r="B54" s="342">
        <v>107714741</v>
      </c>
      <c r="C54" s="341" t="s">
        <v>1170</v>
      </c>
      <c r="D54" s="341" t="s">
        <v>889</v>
      </c>
      <c r="E54" s="341"/>
      <c r="F54" s="341"/>
      <c r="G54" s="341"/>
      <c r="H54" s="341">
        <v>52</v>
      </c>
      <c r="I54" s="342">
        <v>112685174</v>
      </c>
      <c r="J54" s="341" t="s">
        <v>680</v>
      </c>
      <c r="K54" s="341"/>
      <c r="L54" s="341"/>
      <c r="M54" s="341"/>
      <c r="N54" s="341"/>
      <c r="O54" s="341"/>
      <c r="P54" s="341"/>
      <c r="Q54" s="341"/>
    </row>
    <row r="55" spans="1:17">
      <c r="A55" s="341">
        <v>53</v>
      </c>
      <c r="B55" s="342">
        <v>107714749</v>
      </c>
      <c r="C55" s="341" t="s">
        <v>1170</v>
      </c>
      <c r="D55" s="341" t="s">
        <v>889</v>
      </c>
      <c r="E55" s="341"/>
      <c r="F55" s="341"/>
      <c r="G55" s="341"/>
      <c r="H55" s="341">
        <v>53</v>
      </c>
      <c r="I55" s="342">
        <v>112214252</v>
      </c>
      <c r="J55" s="341" t="s">
        <v>680</v>
      </c>
      <c r="K55" s="341"/>
      <c r="L55" s="341"/>
      <c r="M55" s="341"/>
      <c r="N55" s="341"/>
      <c r="O55" s="341"/>
      <c r="P55" s="341"/>
      <c r="Q55" s="341"/>
    </row>
    <row r="56" spans="1:17">
      <c r="A56" s="341">
        <v>54</v>
      </c>
      <c r="B56" s="342">
        <v>112673156</v>
      </c>
      <c r="C56" s="341" t="s">
        <v>1170</v>
      </c>
      <c r="D56" s="341" t="s">
        <v>889</v>
      </c>
      <c r="E56" s="341"/>
      <c r="F56" s="341"/>
      <c r="G56" s="341"/>
      <c r="H56" s="341">
        <v>54</v>
      </c>
      <c r="I56" s="342">
        <v>112684819</v>
      </c>
      <c r="J56" s="341" t="s">
        <v>680</v>
      </c>
      <c r="K56" s="341"/>
      <c r="L56" s="341"/>
      <c r="M56" s="341"/>
      <c r="N56" s="341"/>
      <c r="O56" s="341"/>
      <c r="P56" s="341"/>
      <c r="Q56" s="341"/>
    </row>
    <row r="57" spans="1:17">
      <c r="A57" s="341">
        <v>55</v>
      </c>
      <c r="B57" s="342">
        <v>112686088</v>
      </c>
      <c r="C57" s="341" t="s">
        <v>1170</v>
      </c>
      <c r="D57" s="341" t="s">
        <v>889</v>
      </c>
      <c r="E57" s="341"/>
      <c r="F57" s="341"/>
      <c r="G57" s="341"/>
      <c r="H57" s="341">
        <v>55</v>
      </c>
      <c r="I57" s="342">
        <v>107714611</v>
      </c>
      <c r="J57" s="341" t="s">
        <v>680</v>
      </c>
      <c r="K57" s="341"/>
      <c r="L57" s="341"/>
      <c r="M57" s="341"/>
      <c r="N57" s="341"/>
      <c r="O57" s="341"/>
      <c r="P57" s="341"/>
      <c r="Q57" s="341"/>
    </row>
    <row r="58" spans="1:17">
      <c r="A58" s="341">
        <v>56</v>
      </c>
      <c r="B58" s="343">
        <v>106776962</v>
      </c>
      <c r="C58" s="341" t="s">
        <v>1170</v>
      </c>
      <c r="D58" s="341" t="s">
        <v>889</v>
      </c>
      <c r="E58" s="341"/>
      <c r="F58" s="341"/>
      <c r="G58" s="341"/>
      <c r="H58" s="341">
        <v>56</v>
      </c>
      <c r="I58" s="342">
        <v>112672991</v>
      </c>
      <c r="J58" s="341" t="s">
        <v>680</v>
      </c>
      <c r="K58" s="341"/>
      <c r="L58" s="341"/>
      <c r="M58" s="341"/>
      <c r="N58" s="341"/>
      <c r="O58" s="341"/>
      <c r="P58" s="341"/>
      <c r="Q58" s="341"/>
    </row>
    <row r="59" spans="1:17">
      <c r="A59" s="341">
        <v>57</v>
      </c>
      <c r="B59" s="343">
        <v>105573994</v>
      </c>
      <c r="C59" s="341" t="s">
        <v>1170</v>
      </c>
      <c r="D59" s="341" t="s">
        <v>889</v>
      </c>
      <c r="E59" s="341"/>
      <c r="F59" s="341"/>
      <c r="G59" s="341"/>
      <c r="H59" s="341">
        <v>57</v>
      </c>
      <c r="I59" s="342">
        <v>112685295</v>
      </c>
      <c r="J59" s="341" t="s">
        <v>680</v>
      </c>
      <c r="K59" s="341"/>
      <c r="L59" s="341"/>
      <c r="M59" s="341"/>
      <c r="N59" s="341"/>
      <c r="O59" s="341"/>
      <c r="P59" s="341"/>
      <c r="Q59" s="341"/>
    </row>
    <row r="60" spans="1:17">
      <c r="A60" s="341">
        <v>58</v>
      </c>
      <c r="B60" s="342">
        <v>105574327</v>
      </c>
      <c r="C60" s="341" t="s">
        <v>1170</v>
      </c>
      <c r="D60" s="341" t="s">
        <v>889</v>
      </c>
      <c r="E60" s="341"/>
      <c r="F60" s="341"/>
      <c r="G60" s="341"/>
      <c r="H60" s="341">
        <v>58</v>
      </c>
      <c r="I60" s="342">
        <v>112214354</v>
      </c>
      <c r="J60" s="341" t="s">
        <v>680</v>
      </c>
      <c r="K60" s="341"/>
      <c r="L60" s="341"/>
      <c r="M60" s="341"/>
      <c r="N60" s="341"/>
      <c r="O60" s="341"/>
      <c r="P60" s="341"/>
      <c r="Q60" s="341"/>
    </row>
    <row r="61" spans="1:17">
      <c r="A61" s="341">
        <v>59</v>
      </c>
      <c r="B61" s="342">
        <v>105574358</v>
      </c>
      <c r="C61" s="341" t="s">
        <v>1170</v>
      </c>
      <c r="D61" s="341" t="s">
        <v>889</v>
      </c>
      <c r="E61" s="341"/>
      <c r="F61" s="341"/>
      <c r="G61" s="341"/>
      <c r="H61" s="341">
        <v>59</v>
      </c>
      <c r="I61" s="342">
        <v>107714577</v>
      </c>
      <c r="J61" s="341" t="s">
        <v>680</v>
      </c>
      <c r="K61" s="341"/>
      <c r="L61" s="341"/>
      <c r="M61" s="341"/>
      <c r="N61" s="341"/>
      <c r="O61" s="341"/>
      <c r="P61" s="341"/>
      <c r="Q61" s="341"/>
    </row>
    <row r="62" spans="1:17">
      <c r="A62" s="341">
        <v>60</v>
      </c>
      <c r="B62" s="342">
        <v>105574408</v>
      </c>
      <c r="C62" s="341" t="s">
        <v>1170</v>
      </c>
      <c r="D62" s="341" t="s">
        <v>889</v>
      </c>
      <c r="E62" s="341"/>
      <c r="F62" s="341"/>
      <c r="G62" s="341"/>
      <c r="H62" s="341">
        <v>60</v>
      </c>
      <c r="I62" s="342">
        <v>108976864</v>
      </c>
      <c r="J62" s="341" t="s">
        <v>680</v>
      </c>
      <c r="K62" s="341"/>
      <c r="L62" s="341"/>
      <c r="M62" s="341"/>
      <c r="N62" s="341"/>
      <c r="O62" s="341"/>
      <c r="P62" s="341"/>
      <c r="Q62" s="341"/>
    </row>
    <row r="63" spans="1:17">
      <c r="A63" s="341">
        <v>61</v>
      </c>
      <c r="B63" s="342">
        <v>112684798</v>
      </c>
      <c r="C63" s="341" t="s">
        <v>1170</v>
      </c>
      <c r="D63" s="341" t="s">
        <v>889</v>
      </c>
      <c r="E63" s="341"/>
      <c r="F63" s="341"/>
      <c r="G63" s="341"/>
      <c r="H63" s="341">
        <v>61</v>
      </c>
      <c r="I63" s="342">
        <v>112686139</v>
      </c>
      <c r="J63" s="341" t="s">
        <v>680</v>
      </c>
      <c r="K63" s="341"/>
      <c r="L63" s="341"/>
      <c r="M63" s="341"/>
      <c r="N63" s="341"/>
      <c r="O63" s="341"/>
      <c r="P63" s="341"/>
      <c r="Q63" s="341"/>
    </row>
    <row r="64" spans="1:17">
      <c r="A64" s="341">
        <v>62</v>
      </c>
      <c r="B64" s="342">
        <v>112684806</v>
      </c>
      <c r="C64" s="341" t="s">
        <v>1170</v>
      </c>
      <c r="D64" s="341" t="s">
        <v>889</v>
      </c>
      <c r="E64" s="341"/>
      <c r="F64" s="341"/>
      <c r="G64" s="341"/>
      <c r="H64" s="341">
        <v>62</v>
      </c>
      <c r="I64" s="342">
        <v>107714185</v>
      </c>
      <c r="J64" s="341" t="s">
        <v>680</v>
      </c>
      <c r="K64" s="341"/>
      <c r="L64" s="341"/>
      <c r="M64" s="341"/>
      <c r="N64" s="341"/>
      <c r="O64" s="341"/>
      <c r="P64" s="341"/>
      <c r="Q64" s="341"/>
    </row>
    <row r="65" spans="1:17">
      <c r="A65" s="341">
        <v>63</v>
      </c>
      <c r="B65" s="342">
        <v>112684819</v>
      </c>
      <c r="C65" s="341" t="s">
        <v>1170</v>
      </c>
      <c r="D65" s="341" t="s">
        <v>889</v>
      </c>
      <c r="E65" s="341"/>
      <c r="F65" s="341"/>
      <c r="G65" s="341"/>
      <c r="H65" s="341">
        <v>63</v>
      </c>
      <c r="I65" s="342">
        <v>108977451</v>
      </c>
      <c r="J65" s="341" t="s">
        <v>680</v>
      </c>
      <c r="K65" s="341"/>
      <c r="L65" s="341"/>
      <c r="M65" s="341"/>
      <c r="N65" s="341"/>
      <c r="O65" s="341"/>
      <c r="P65" s="341"/>
      <c r="Q65" s="341"/>
    </row>
    <row r="66" spans="1:17">
      <c r="A66" s="341">
        <v>64</v>
      </c>
      <c r="B66" s="342">
        <v>112684833</v>
      </c>
      <c r="C66" s="341" t="s">
        <v>1170</v>
      </c>
      <c r="D66" s="341" t="s">
        <v>889</v>
      </c>
      <c r="E66" s="341"/>
      <c r="F66" s="341"/>
      <c r="G66" s="341"/>
      <c r="H66" s="341">
        <v>64</v>
      </c>
      <c r="I66" s="342">
        <v>112213761</v>
      </c>
      <c r="J66" s="341" t="s">
        <v>680</v>
      </c>
      <c r="K66" s="341"/>
      <c r="L66" s="341"/>
      <c r="M66" s="341"/>
      <c r="N66" s="341"/>
      <c r="O66" s="341"/>
      <c r="P66" s="341"/>
      <c r="Q66" s="341"/>
    </row>
    <row r="67" spans="1:17">
      <c r="A67" s="341">
        <v>65</v>
      </c>
      <c r="B67" s="342">
        <v>112685023</v>
      </c>
      <c r="C67" s="341" t="s">
        <v>1170</v>
      </c>
      <c r="D67" s="341" t="s">
        <v>889</v>
      </c>
      <c r="E67" s="341"/>
      <c r="F67" s="341"/>
      <c r="G67" s="341"/>
      <c r="H67" s="341">
        <v>65</v>
      </c>
      <c r="I67" s="342">
        <v>105574408</v>
      </c>
      <c r="J67" s="341" t="s">
        <v>680</v>
      </c>
      <c r="K67" s="341"/>
      <c r="L67" s="341"/>
      <c r="M67" s="341"/>
      <c r="N67" s="341"/>
      <c r="O67" s="341"/>
      <c r="P67" s="341"/>
      <c r="Q67" s="341"/>
    </row>
    <row r="68" spans="1:17">
      <c r="A68" s="341">
        <v>66</v>
      </c>
      <c r="B68" s="342">
        <v>112685084</v>
      </c>
      <c r="C68" s="341" t="s">
        <v>1170</v>
      </c>
      <c r="D68" s="341" t="s">
        <v>889</v>
      </c>
      <c r="E68" s="341"/>
      <c r="F68" s="341"/>
      <c r="G68" s="341"/>
      <c r="H68" s="341">
        <v>66</v>
      </c>
      <c r="I68" s="342">
        <v>107713982</v>
      </c>
      <c r="J68" s="341" t="s">
        <v>680</v>
      </c>
      <c r="K68" s="341"/>
      <c r="L68" s="341"/>
      <c r="M68" s="341"/>
      <c r="N68" s="341"/>
      <c r="O68" s="341"/>
      <c r="P68" s="341"/>
      <c r="Q68" s="341"/>
    </row>
    <row r="69" spans="1:17">
      <c r="A69" s="341">
        <v>67</v>
      </c>
      <c r="B69" s="342">
        <v>112685174</v>
      </c>
      <c r="C69" s="341" t="s">
        <v>1170</v>
      </c>
      <c r="D69" s="341" t="s">
        <v>889</v>
      </c>
      <c r="E69" s="341"/>
      <c r="F69" s="341"/>
      <c r="G69" s="341"/>
      <c r="H69" s="341">
        <v>67</v>
      </c>
      <c r="I69" s="342">
        <v>112684833</v>
      </c>
      <c r="J69" s="341" t="s">
        <v>680</v>
      </c>
      <c r="K69" s="341"/>
      <c r="L69" s="341"/>
      <c r="M69" s="341"/>
      <c r="N69" s="341"/>
      <c r="O69" s="341"/>
      <c r="P69" s="341"/>
      <c r="Q69" s="341"/>
    </row>
    <row r="70" spans="1:17">
      <c r="A70" s="341">
        <v>68</v>
      </c>
      <c r="B70" s="342">
        <v>112685183</v>
      </c>
      <c r="C70" s="341" t="s">
        <v>1170</v>
      </c>
      <c r="D70" s="341" t="s">
        <v>889</v>
      </c>
      <c r="E70" s="341"/>
      <c r="F70" s="341"/>
      <c r="G70" s="341"/>
      <c r="H70" s="341">
        <v>68</v>
      </c>
      <c r="I70" s="342">
        <v>108976843</v>
      </c>
      <c r="J70" s="341" t="s">
        <v>680</v>
      </c>
      <c r="K70" s="341"/>
      <c r="L70" s="341"/>
      <c r="M70" s="341"/>
      <c r="N70" s="341"/>
      <c r="O70" s="341"/>
      <c r="P70" s="341"/>
      <c r="Q70" s="341"/>
    </row>
    <row r="71" spans="1:17">
      <c r="A71" s="341">
        <v>69</v>
      </c>
      <c r="B71" s="342">
        <v>112685295</v>
      </c>
      <c r="C71" s="341" t="s">
        <v>1170</v>
      </c>
      <c r="D71" s="341" t="s">
        <v>889</v>
      </c>
      <c r="E71" s="341"/>
      <c r="F71" s="341"/>
      <c r="G71" s="341"/>
      <c r="H71" s="341">
        <v>69</v>
      </c>
      <c r="I71" s="342">
        <v>105574327</v>
      </c>
      <c r="J71" s="341" t="s">
        <v>680</v>
      </c>
      <c r="K71" s="341"/>
      <c r="L71" s="341"/>
      <c r="M71" s="341"/>
      <c r="N71" s="341"/>
      <c r="O71" s="341"/>
      <c r="P71" s="341"/>
      <c r="Q71" s="341"/>
    </row>
    <row r="72" spans="1:17">
      <c r="A72" s="341">
        <v>70</v>
      </c>
      <c r="B72" s="342">
        <v>112685405</v>
      </c>
      <c r="C72" s="341" t="s">
        <v>1170</v>
      </c>
      <c r="D72" s="341" t="s">
        <v>889</v>
      </c>
      <c r="E72" s="341"/>
      <c r="F72" s="341"/>
      <c r="G72" s="341"/>
      <c r="H72" s="341">
        <v>70</v>
      </c>
      <c r="I72" s="342">
        <v>112214612</v>
      </c>
      <c r="J72" s="341" t="s">
        <v>680</v>
      </c>
      <c r="K72" s="341"/>
      <c r="L72" s="341"/>
      <c r="M72" s="341"/>
      <c r="N72" s="341"/>
      <c r="O72" s="341"/>
      <c r="P72" s="341"/>
      <c r="Q72" s="341"/>
    </row>
    <row r="73" spans="1:17">
      <c r="A73" s="341">
        <v>71</v>
      </c>
      <c r="B73" s="342">
        <v>112686091</v>
      </c>
      <c r="C73" s="341" t="s">
        <v>1170</v>
      </c>
      <c r="D73" s="341" t="s">
        <v>889</v>
      </c>
      <c r="E73" s="341"/>
      <c r="F73" s="341"/>
      <c r="G73" s="341"/>
      <c r="H73" s="341">
        <v>71</v>
      </c>
      <c r="I73" s="342">
        <v>107714709</v>
      </c>
      <c r="J73" s="341" t="s">
        <v>680</v>
      </c>
      <c r="K73" s="341"/>
      <c r="L73" s="341"/>
      <c r="M73" s="341"/>
      <c r="N73" s="341"/>
      <c r="O73" s="341"/>
      <c r="P73" s="341"/>
      <c r="Q73" s="341"/>
    </row>
    <row r="74" spans="1:17">
      <c r="A74" s="341">
        <v>72</v>
      </c>
      <c r="B74" s="342">
        <v>112686132</v>
      </c>
      <c r="C74" s="341" t="s">
        <v>1170</v>
      </c>
      <c r="D74" s="341" t="s">
        <v>889</v>
      </c>
      <c r="E74" s="341"/>
      <c r="F74" s="341"/>
      <c r="G74" s="341"/>
      <c r="H74" s="341">
        <v>72</v>
      </c>
      <c r="I74" s="342">
        <v>107714005</v>
      </c>
      <c r="J74" s="341" t="s">
        <v>680</v>
      </c>
      <c r="K74" s="341"/>
      <c r="L74" s="341"/>
      <c r="M74" s="341"/>
      <c r="N74" s="341"/>
      <c r="O74" s="341"/>
      <c r="P74" s="341"/>
      <c r="Q74" s="341"/>
    </row>
    <row r="75" spans="1:17">
      <c r="A75" s="341">
        <v>73</v>
      </c>
      <c r="B75" s="342">
        <v>112686139</v>
      </c>
      <c r="C75" s="341" t="s">
        <v>1170</v>
      </c>
      <c r="D75" s="341" t="s">
        <v>889</v>
      </c>
      <c r="E75" s="341"/>
      <c r="F75" s="341"/>
      <c r="G75" s="341"/>
      <c r="H75" s="341">
        <v>73</v>
      </c>
      <c r="I75" s="342">
        <v>106732858</v>
      </c>
      <c r="J75" s="341" t="s">
        <v>680</v>
      </c>
      <c r="K75" s="341"/>
      <c r="L75" s="341"/>
      <c r="M75" s="341"/>
      <c r="N75" s="341"/>
      <c r="O75" s="341"/>
      <c r="P75" s="341"/>
      <c r="Q75" s="341"/>
    </row>
    <row r="76" spans="1:17">
      <c r="A76" s="341">
        <v>74</v>
      </c>
      <c r="B76" s="342">
        <v>112686142</v>
      </c>
      <c r="C76" s="341" t="s">
        <v>1170</v>
      </c>
      <c r="D76" s="341" t="s">
        <v>889</v>
      </c>
      <c r="E76" s="341"/>
      <c r="F76" s="341"/>
      <c r="G76" s="341"/>
      <c r="H76" s="341">
        <v>74</v>
      </c>
      <c r="I76" s="342">
        <v>107714336</v>
      </c>
      <c r="J76" s="341" t="s">
        <v>680</v>
      </c>
      <c r="K76" s="341"/>
      <c r="L76" s="341"/>
      <c r="M76" s="341"/>
      <c r="N76" s="341"/>
      <c r="O76" s="341"/>
      <c r="P76" s="341"/>
      <c r="Q76" s="341"/>
    </row>
    <row r="77" spans="1:17">
      <c r="A77" s="341">
        <v>75</v>
      </c>
      <c r="B77" s="342">
        <v>112686167</v>
      </c>
      <c r="C77" s="341" t="s">
        <v>1170</v>
      </c>
      <c r="D77" s="341" t="s">
        <v>889</v>
      </c>
      <c r="E77" s="341"/>
      <c r="F77" s="341"/>
      <c r="G77" s="341"/>
      <c r="H77" s="341">
        <v>75</v>
      </c>
      <c r="I77" s="342">
        <v>107714741</v>
      </c>
      <c r="J77" s="341" t="s">
        <v>680</v>
      </c>
      <c r="K77" s="341"/>
      <c r="L77" s="341"/>
      <c r="M77" s="341"/>
      <c r="N77" s="341"/>
      <c r="O77" s="341"/>
      <c r="P77" s="341"/>
      <c r="Q77" s="341"/>
    </row>
    <row r="78" spans="1:17">
      <c r="A78" s="341">
        <v>76</v>
      </c>
      <c r="B78" s="342">
        <v>112686214</v>
      </c>
      <c r="C78" s="341" t="s">
        <v>1170</v>
      </c>
      <c r="D78" s="341" t="s">
        <v>889</v>
      </c>
      <c r="E78" s="341"/>
      <c r="F78" s="341"/>
      <c r="G78" s="341"/>
      <c r="H78" s="341">
        <v>76</v>
      </c>
      <c r="I78" s="342">
        <v>106776763</v>
      </c>
      <c r="J78" s="341" t="s">
        <v>680</v>
      </c>
      <c r="K78" s="341"/>
      <c r="L78" s="341"/>
      <c r="M78" s="341"/>
      <c r="N78" s="341"/>
      <c r="O78" s="341"/>
      <c r="P78" s="341"/>
      <c r="Q78" s="341"/>
    </row>
    <row r="79" spans="1:17">
      <c r="A79" s="341">
        <v>77</v>
      </c>
      <c r="B79" s="343">
        <v>112686228</v>
      </c>
      <c r="C79" s="341" t="s">
        <v>1170</v>
      </c>
      <c r="D79" s="341" t="s">
        <v>889</v>
      </c>
      <c r="E79" s="341"/>
      <c r="F79" s="341"/>
      <c r="G79" s="341"/>
      <c r="H79" s="341">
        <v>77</v>
      </c>
      <c r="I79" s="342">
        <v>108977203</v>
      </c>
      <c r="J79" s="341" t="s">
        <v>680</v>
      </c>
      <c r="K79" s="341"/>
      <c r="L79" s="341"/>
      <c r="M79" s="341"/>
      <c r="N79" s="341"/>
      <c r="O79" s="341"/>
      <c r="P79" s="341"/>
      <c r="Q79" s="341"/>
    </row>
    <row r="80" spans="1:17">
      <c r="A80" s="341">
        <v>78</v>
      </c>
      <c r="B80" s="342">
        <v>112672922</v>
      </c>
      <c r="C80" s="341" t="s">
        <v>1170</v>
      </c>
      <c r="D80" s="341" t="s">
        <v>889</v>
      </c>
      <c r="E80" s="341"/>
      <c r="F80" s="341"/>
      <c r="G80" s="341"/>
      <c r="H80" s="341">
        <v>78</v>
      </c>
      <c r="I80" s="342">
        <v>108976867</v>
      </c>
      <c r="J80" s="341" t="s">
        <v>680</v>
      </c>
      <c r="K80" s="341"/>
      <c r="L80" s="341"/>
      <c r="M80" s="341"/>
      <c r="N80" s="341"/>
      <c r="O80" s="341"/>
      <c r="P80" s="341"/>
      <c r="Q80" s="341"/>
    </row>
    <row r="81" spans="1:17">
      <c r="A81" s="341">
        <v>79</v>
      </c>
      <c r="B81" s="342">
        <v>112672944</v>
      </c>
      <c r="C81" s="341" t="s">
        <v>1170</v>
      </c>
      <c r="D81" s="341" t="s">
        <v>889</v>
      </c>
      <c r="E81" s="341"/>
      <c r="F81" s="341"/>
      <c r="G81" s="341"/>
      <c r="H81" s="341">
        <v>79</v>
      </c>
      <c r="I81" s="342">
        <v>112180307</v>
      </c>
      <c r="J81" s="341" t="s">
        <v>680</v>
      </c>
      <c r="K81" s="341"/>
      <c r="L81" s="341"/>
      <c r="M81" s="341"/>
      <c r="N81" s="341"/>
      <c r="O81" s="341"/>
      <c r="P81" s="341"/>
      <c r="Q81" s="341"/>
    </row>
    <row r="82" spans="1:17">
      <c r="A82" s="341">
        <v>80</v>
      </c>
      <c r="B82" s="342">
        <v>112672961</v>
      </c>
      <c r="C82" s="341" t="s">
        <v>1170</v>
      </c>
      <c r="D82" s="341" t="s">
        <v>889</v>
      </c>
      <c r="E82" s="341"/>
      <c r="F82" s="341"/>
      <c r="G82" s="341"/>
      <c r="H82" s="341">
        <v>80</v>
      </c>
      <c r="I82" s="342">
        <v>112685023</v>
      </c>
      <c r="J82" s="341" t="s">
        <v>680</v>
      </c>
      <c r="K82" s="341"/>
      <c r="L82" s="341"/>
      <c r="M82" s="341"/>
      <c r="N82" s="341"/>
      <c r="O82" s="341"/>
      <c r="P82" s="341"/>
      <c r="Q82" s="341"/>
    </row>
    <row r="83" spans="1:17">
      <c r="A83" s="341">
        <v>81</v>
      </c>
      <c r="B83" s="342">
        <v>112672991</v>
      </c>
      <c r="C83" s="341" t="s">
        <v>1170</v>
      </c>
      <c r="D83" s="341" t="s">
        <v>889</v>
      </c>
      <c r="E83" s="341"/>
      <c r="F83" s="341"/>
      <c r="G83" s="341"/>
      <c r="H83" s="341">
        <v>81</v>
      </c>
      <c r="I83" s="342">
        <v>108977365</v>
      </c>
      <c r="J83" s="341" t="s">
        <v>680</v>
      </c>
      <c r="K83" s="341"/>
      <c r="L83" s="341"/>
      <c r="M83" s="341"/>
      <c r="N83" s="341"/>
      <c r="O83" s="341"/>
      <c r="P83" s="341"/>
      <c r="Q83" s="341"/>
    </row>
    <row r="84" spans="1:17">
      <c r="A84" s="341">
        <v>82</v>
      </c>
      <c r="B84" s="342">
        <v>112673037</v>
      </c>
      <c r="C84" s="341" t="s">
        <v>1170</v>
      </c>
      <c r="D84" s="341" t="s">
        <v>889</v>
      </c>
      <c r="E84" s="341"/>
      <c r="F84" s="341"/>
      <c r="G84" s="341"/>
      <c r="H84" s="341">
        <v>82</v>
      </c>
      <c r="I84" s="342">
        <v>108591131</v>
      </c>
      <c r="J84" s="341" t="s">
        <v>680</v>
      </c>
      <c r="K84" s="341"/>
      <c r="L84" s="341"/>
      <c r="M84" s="341"/>
      <c r="N84" s="341"/>
      <c r="O84" s="341"/>
      <c r="P84" s="341"/>
      <c r="Q84" s="341"/>
    </row>
    <row r="85" spans="1:17">
      <c r="A85" s="341">
        <v>83</v>
      </c>
      <c r="B85" s="342">
        <v>112673103</v>
      </c>
      <c r="C85" s="341" t="s">
        <v>1170</v>
      </c>
      <c r="D85" s="341" t="s">
        <v>889</v>
      </c>
      <c r="E85" s="341"/>
      <c r="F85" s="341"/>
      <c r="G85" s="341"/>
      <c r="H85" s="341">
        <v>83</v>
      </c>
      <c r="I85" s="342">
        <v>107714749</v>
      </c>
      <c r="J85" s="341" t="s">
        <v>680</v>
      </c>
      <c r="K85" s="341"/>
      <c r="L85" s="341"/>
      <c r="M85" s="341"/>
      <c r="N85" s="341"/>
      <c r="O85" s="341"/>
      <c r="P85" s="341"/>
      <c r="Q85" s="341"/>
    </row>
    <row r="86" spans="1:17">
      <c r="A86" s="341">
        <v>84</v>
      </c>
      <c r="B86" s="342">
        <v>112673182</v>
      </c>
      <c r="C86" s="341" t="s">
        <v>1170</v>
      </c>
      <c r="D86" s="341" t="s">
        <v>889</v>
      </c>
      <c r="E86" s="341"/>
      <c r="F86" s="341"/>
      <c r="G86" s="341"/>
      <c r="H86" s="341">
        <v>84</v>
      </c>
      <c r="I86" s="342">
        <v>106776217</v>
      </c>
      <c r="J86" s="341" t="s">
        <v>680</v>
      </c>
      <c r="K86" s="341"/>
      <c r="L86" s="341"/>
      <c r="M86" s="341"/>
      <c r="N86" s="341"/>
      <c r="O86" s="341"/>
      <c r="P86" s="341"/>
      <c r="Q86" s="341"/>
    </row>
    <row r="87" spans="1:17">
      <c r="A87" s="341">
        <v>85</v>
      </c>
      <c r="B87" s="342">
        <v>112673190</v>
      </c>
      <c r="C87" s="341" t="s">
        <v>1170</v>
      </c>
      <c r="D87" s="341" t="s">
        <v>889</v>
      </c>
      <c r="E87" s="341"/>
      <c r="F87" s="341"/>
      <c r="G87" s="341"/>
      <c r="H87" s="341">
        <v>85</v>
      </c>
      <c r="I87" s="342">
        <v>112672944</v>
      </c>
      <c r="J87" s="341" t="s">
        <v>680</v>
      </c>
      <c r="K87" s="341"/>
      <c r="L87" s="341"/>
      <c r="M87" s="341"/>
      <c r="N87" s="341"/>
      <c r="O87" s="341"/>
      <c r="P87" s="341"/>
      <c r="Q87" s="341"/>
    </row>
    <row r="88" spans="1:17">
      <c r="A88" s="341">
        <v>86</v>
      </c>
      <c r="B88" s="342">
        <v>106776217</v>
      </c>
      <c r="C88" s="341" t="s">
        <v>1170</v>
      </c>
      <c r="D88" s="341" t="s">
        <v>889</v>
      </c>
      <c r="E88" s="341"/>
      <c r="F88" s="341"/>
      <c r="G88" s="341"/>
      <c r="H88" s="341">
        <v>86</v>
      </c>
      <c r="I88" s="342">
        <v>112673037</v>
      </c>
      <c r="J88" s="341" t="s">
        <v>680</v>
      </c>
      <c r="K88" s="341"/>
      <c r="L88" s="341"/>
      <c r="M88" s="341"/>
      <c r="N88" s="341"/>
      <c r="O88" s="341"/>
      <c r="P88" s="341"/>
      <c r="Q88" s="341"/>
    </row>
    <row r="89" spans="1:17">
      <c r="A89" s="341">
        <v>87</v>
      </c>
      <c r="B89" s="343">
        <v>106776302</v>
      </c>
      <c r="C89" s="341" t="s">
        <v>1170</v>
      </c>
      <c r="D89" s="341" t="s">
        <v>889</v>
      </c>
      <c r="E89" s="341"/>
      <c r="F89" s="341"/>
      <c r="G89" s="341"/>
      <c r="H89" s="341"/>
      <c r="I89" s="342"/>
      <c r="J89" s="341"/>
      <c r="K89" s="341"/>
      <c r="L89" s="341"/>
      <c r="M89" s="341"/>
      <c r="N89" s="341"/>
      <c r="O89" s="341"/>
      <c r="P89" s="341"/>
      <c r="Q89" s="341"/>
    </row>
    <row r="90" spans="1:17">
      <c r="A90" s="341">
        <v>88</v>
      </c>
      <c r="B90" s="342">
        <v>106776321</v>
      </c>
      <c r="C90" s="341" t="s">
        <v>1170</v>
      </c>
      <c r="D90" s="341" t="s">
        <v>889</v>
      </c>
      <c r="E90" s="341"/>
      <c r="F90" s="341"/>
      <c r="G90" s="341"/>
      <c r="H90" s="341"/>
      <c r="I90" s="342"/>
      <c r="J90" s="341"/>
      <c r="K90" s="341"/>
      <c r="L90" s="341"/>
      <c r="M90" s="341"/>
      <c r="N90" s="341"/>
      <c r="O90" s="341"/>
      <c r="P90" s="341"/>
      <c r="Q90" s="341"/>
    </row>
    <row r="91" spans="1:17">
      <c r="A91" s="341">
        <v>89</v>
      </c>
      <c r="B91" s="343">
        <v>106776434</v>
      </c>
      <c r="C91" s="341" t="s">
        <v>1170</v>
      </c>
      <c r="D91" s="341" t="s">
        <v>889</v>
      </c>
      <c r="E91" s="341"/>
      <c r="F91" s="341"/>
      <c r="G91" s="341"/>
      <c r="H91" s="341"/>
      <c r="I91" s="342"/>
      <c r="J91" s="341"/>
      <c r="K91" s="341"/>
      <c r="L91" s="341"/>
      <c r="M91" s="341"/>
      <c r="N91" s="341"/>
      <c r="O91" s="341"/>
      <c r="P91" s="341"/>
      <c r="Q91" s="341"/>
    </row>
    <row r="92" spans="1:17">
      <c r="A92" s="341">
        <v>90</v>
      </c>
      <c r="B92" s="342">
        <v>106776537</v>
      </c>
      <c r="C92" s="341" t="s">
        <v>1170</v>
      </c>
      <c r="D92" s="341" t="s">
        <v>889</v>
      </c>
      <c r="E92" s="341"/>
      <c r="F92" s="341"/>
      <c r="G92" s="341"/>
      <c r="H92" s="341"/>
      <c r="I92" s="342"/>
      <c r="J92" s="341"/>
      <c r="K92" s="341"/>
      <c r="L92" s="341"/>
      <c r="M92" s="341"/>
      <c r="N92" s="341"/>
      <c r="O92" s="341"/>
      <c r="P92" s="341"/>
      <c r="Q92" s="341"/>
    </row>
    <row r="93" spans="1:17">
      <c r="A93" s="341">
        <v>91</v>
      </c>
      <c r="B93" s="343">
        <v>106776556</v>
      </c>
      <c r="C93" s="341" t="s">
        <v>1170</v>
      </c>
      <c r="D93" s="341" t="s">
        <v>889</v>
      </c>
      <c r="E93" s="341"/>
      <c r="F93" s="341"/>
      <c r="G93" s="341"/>
      <c r="H93" s="341"/>
      <c r="I93" s="342"/>
      <c r="J93" s="341"/>
      <c r="K93" s="341"/>
      <c r="L93" s="341"/>
      <c r="M93" s="341"/>
      <c r="N93" s="341"/>
      <c r="O93" s="341"/>
      <c r="P93" s="341"/>
      <c r="Q93" s="341"/>
    </row>
    <row r="94" spans="1:17">
      <c r="A94" s="341">
        <v>92</v>
      </c>
      <c r="B94" s="342">
        <v>106776576</v>
      </c>
      <c r="C94" s="341" t="s">
        <v>1170</v>
      </c>
      <c r="D94" s="341" t="s">
        <v>889</v>
      </c>
      <c r="E94" s="341"/>
      <c r="F94" s="341"/>
      <c r="G94" s="341"/>
      <c r="H94" s="341"/>
      <c r="I94" s="342"/>
      <c r="J94" s="341"/>
      <c r="K94" s="341"/>
      <c r="L94" s="341"/>
      <c r="M94" s="341"/>
      <c r="N94" s="341"/>
      <c r="O94" s="341"/>
      <c r="P94" s="341"/>
      <c r="Q94" s="341"/>
    </row>
    <row r="95" spans="1:17">
      <c r="A95" s="341">
        <v>93</v>
      </c>
      <c r="B95" s="342">
        <v>106732858</v>
      </c>
      <c r="C95" s="341" t="s">
        <v>1170</v>
      </c>
      <c r="D95" s="341" t="s">
        <v>889</v>
      </c>
      <c r="E95" s="341"/>
      <c r="F95" s="341"/>
      <c r="G95" s="341"/>
      <c r="H95" s="341"/>
      <c r="I95" s="342"/>
      <c r="J95" s="341"/>
      <c r="K95" s="341"/>
      <c r="L95" s="341"/>
      <c r="M95" s="341"/>
      <c r="N95" s="341"/>
      <c r="O95" s="341"/>
      <c r="P95" s="341"/>
      <c r="Q95" s="341"/>
    </row>
    <row r="96" spans="1:17">
      <c r="A96" s="341">
        <v>94</v>
      </c>
      <c r="B96" s="342">
        <v>106776671</v>
      </c>
      <c r="C96" s="341" t="s">
        <v>1170</v>
      </c>
      <c r="D96" s="341" t="s">
        <v>889</v>
      </c>
      <c r="E96" s="341"/>
      <c r="F96" s="341"/>
      <c r="G96" s="341"/>
      <c r="H96" s="341"/>
      <c r="I96" s="342"/>
      <c r="J96" s="341"/>
      <c r="K96" s="341"/>
      <c r="L96" s="341"/>
      <c r="M96" s="341"/>
      <c r="N96" s="341"/>
      <c r="O96" s="341"/>
      <c r="P96" s="341"/>
      <c r="Q96" s="341"/>
    </row>
    <row r="97" spans="1:17">
      <c r="A97" s="341">
        <v>95</v>
      </c>
      <c r="B97" s="343">
        <v>106776759</v>
      </c>
      <c r="C97" s="341" t="s">
        <v>1170</v>
      </c>
      <c r="D97" s="341" t="s">
        <v>889</v>
      </c>
      <c r="E97" s="341"/>
      <c r="F97" s="341"/>
      <c r="G97" s="341"/>
      <c r="H97" s="341"/>
      <c r="I97" s="342"/>
      <c r="J97" s="341"/>
      <c r="K97" s="341"/>
      <c r="L97" s="341"/>
      <c r="M97" s="341"/>
      <c r="N97" s="341"/>
      <c r="O97" s="341"/>
      <c r="P97" s="341"/>
      <c r="Q97" s="341"/>
    </row>
    <row r="98" spans="1:17">
      <c r="A98" s="341">
        <v>96</v>
      </c>
      <c r="B98" s="342">
        <v>106776763</v>
      </c>
      <c r="C98" s="341" t="s">
        <v>1170</v>
      </c>
      <c r="D98" s="341" t="s">
        <v>889</v>
      </c>
      <c r="E98" s="341"/>
      <c r="F98" s="341"/>
      <c r="G98" s="341"/>
      <c r="H98" s="341"/>
      <c r="I98" s="342"/>
      <c r="J98" s="341"/>
      <c r="K98" s="341"/>
      <c r="L98" s="341"/>
      <c r="M98" s="341"/>
      <c r="N98" s="341"/>
      <c r="O98" s="341"/>
      <c r="P98" s="341"/>
      <c r="Q98" s="341"/>
    </row>
    <row r="99" spans="1:17">
      <c r="A99" s="341">
        <v>97</v>
      </c>
      <c r="B99" s="342">
        <v>106776938</v>
      </c>
      <c r="C99" s="341" t="s">
        <v>1170</v>
      </c>
      <c r="D99" s="341" t="s">
        <v>889</v>
      </c>
      <c r="E99" s="341"/>
      <c r="F99" s="341"/>
      <c r="G99" s="341"/>
      <c r="H99" s="341"/>
      <c r="I99" s="342"/>
      <c r="J99" s="341"/>
      <c r="K99" s="341"/>
      <c r="L99" s="341"/>
      <c r="M99" s="341"/>
      <c r="N99" s="341"/>
      <c r="O99" s="341"/>
      <c r="P99" s="341"/>
      <c r="Q99" s="341"/>
    </row>
    <row r="100" spans="1:17">
      <c r="A100" s="341">
        <v>98</v>
      </c>
      <c r="B100" s="343">
        <v>106776957</v>
      </c>
      <c r="C100" s="341" t="s">
        <v>1170</v>
      </c>
      <c r="D100" s="341" t="s">
        <v>889</v>
      </c>
      <c r="E100" s="341"/>
      <c r="F100" s="341"/>
      <c r="G100" s="341"/>
      <c r="H100" s="341"/>
      <c r="I100" s="342"/>
      <c r="J100" s="341"/>
      <c r="K100" s="341"/>
      <c r="L100" s="341"/>
      <c r="M100" s="341"/>
      <c r="N100" s="341"/>
      <c r="O100" s="341"/>
      <c r="P100" s="341"/>
      <c r="Q100" s="341"/>
    </row>
    <row r="101" spans="1:17">
      <c r="A101" s="341">
        <v>99</v>
      </c>
      <c r="B101" s="342">
        <v>112214354</v>
      </c>
      <c r="C101" s="341" t="s">
        <v>1170</v>
      </c>
      <c r="D101" s="341" t="s">
        <v>889</v>
      </c>
      <c r="E101" s="341"/>
      <c r="F101" s="341"/>
      <c r="G101" s="341"/>
      <c r="H101" s="341"/>
      <c r="I101" s="342"/>
      <c r="J101" s="341"/>
      <c r="K101" s="341"/>
      <c r="L101" s="341"/>
      <c r="M101" s="341"/>
      <c r="N101" s="341"/>
      <c r="O101" s="341"/>
      <c r="P101" s="341"/>
      <c r="Q101" s="341"/>
    </row>
  </sheetData>
  <mergeCells count="2">
    <mergeCell ref="B1:D1"/>
    <mergeCell ref="I1:J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E0DB4-732D-4D9A-BEE0-D12AA2CF66EF}">
  <dimension ref="A1:M101"/>
  <sheetViews>
    <sheetView topLeftCell="B1" workbookViewId="0">
      <selection activeCell="B1" sqref="B1"/>
    </sheetView>
  </sheetViews>
  <sheetFormatPr defaultRowHeight="15"/>
  <cols>
    <col min="2" max="2" width="39.5703125" bestFit="1" customWidth="1"/>
    <col min="4" max="4" width="13.7109375" style="314" bestFit="1" customWidth="1"/>
    <col min="7" max="7" width="13.7109375" style="314" bestFit="1" customWidth="1"/>
    <col min="13" max="13" width="13.85546875" style="314" bestFit="1" customWidth="1"/>
  </cols>
  <sheetData>
    <row r="1" spans="1:13">
      <c r="A1" s="341" t="s">
        <v>3037</v>
      </c>
      <c r="B1" s="341" t="s">
        <v>2781</v>
      </c>
      <c r="C1" s="341" t="s">
        <v>2785</v>
      </c>
      <c r="D1" s="341" t="s">
        <v>2777</v>
      </c>
      <c r="E1" s="341" t="s">
        <v>2788</v>
      </c>
      <c r="F1" s="341" t="s">
        <v>3038</v>
      </c>
      <c r="G1" s="341" t="s">
        <v>3039</v>
      </c>
      <c r="H1" s="341" t="s">
        <v>652</v>
      </c>
      <c r="I1" s="341" t="s">
        <v>3040</v>
      </c>
      <c r="J1" s="341" t="s">
        <v>3041</v>
      </c>
      <c r="K1" s="341"/>
      <c r="L1" s="341"/>
      <c r="M1" s="346" t="s">
        <v>3799</v>
      </c>
    </row>
    <row r="2" spans="1:13">
      <c r="A2" s="341">
        <v>1</v>
      </c>
      <c r="B2" s="341" t="s">
        <v>2968</v>
      </c>
      <c r="C2" s="341" t="s">
        <v>680</v>
      </c>
      <c r="D2" s="341">
        <v>112214252</v>
      </c>
      <c r="E2" s="344">
        <v>2.6840277777777779E-2</v>
      </c>
      <c r="F2" s="341" t="s">
        <v>889</v>
      </c>
      <c r="G2" s="341">
        <v>34153709</v>
      </c>
      <c r="H2" s="341">
        <v>239</v>
      </c>
      <c r="I2" s="341" t="s">
        <v>1170</v>
      </c>
      <c r="J2" s="344">
        <v>0</v>
      </c>
      <c r="K2" s="341"/>
      <c r="L2" s="341"/>
      <c r="M2" s="343">
        <v>105573994</v>
      </c>
    </row>
    <row r="3" spans="1:13">
      <c r="A3" s="341">
        <v>2</v>
      </c>
      <c r="B3" s="341" t="s">
        <v>2950</v>
      </c>
      <c r="C3" s="341" t="s">
        <v>680</v>
      </c>
      <c r="D3" s="341">
        <v>112213807</v>
      </c>
      <c r="E3" s="344">
        <v>6.018518518518519E-4</v>
      </c>
      <c r="F3" s="341" t="s">
        <v>889</v>
      </c>
      <c r="G3" s="341">
        <v>82664206</v>
      </c>
      <c r="H3" s="341">
        <v>436</v>
      </c>
      <c r="I3" s="341" t="s">
        <v>1170</v>
      </c>
      <c r="J3" s="344">
        <v>0</v>
      </c>
      <c r="K3" s="341"/>
      <c r="L3" s="341"/>
      <c r="M3" s="342">
        <v>105574327</v>
      </c>
    </row>
    <row r="4" spans="1:13">
      <c r="A4" s="341">
        <v>3</v>
      </c>
      <c r="B4" s="341" t="s">
        <v>2932</v>
      </c>
      <c r="C4" s="341" t="s">
        <v>680</v>
      </c>
      <c r="D4" s="341">
        <v>108977440</v>
      </c>
      <c r="E4" s="344">
        <v>3.0092592592592595E-4</v>
      </c>
      <c r="F4" s="341" t="s">
        <v>889</v>
      </c>
      <c r="G4" s="341">
        <v>64729102</v>
      </c>
      <c r="H4" s="341">
        <v>476</v>
      </c>
      <c r="I4" s="341" t="s">
        <v>1170</v>
      </c>
      <c r="J4" s="344">
        <v>0</v>
      </c>
      <c r="K4" s="341"/>
      <c r="L4" s="341"/>
      <c r="M4" s="342">
        <v>105574358</v>
      </c>
    </row>
    <row r="5" spans="1:13">
      <c r="A5" s="341">
        <v>4</v>
      </c>
      <c r="B5" s="341" t="s">
        <v>2970</v>
      </c>
      <c r="C5" s="341" t="s">
        <v>680</v>
      </c>
      <c r="D5" s="341">
        <v>112214258</v>
      </c>
      <c r="E5" s="344">
        <v>1.6203703703703703E-4</v>
      </c>
      <c r="F5" s="341" t="s">
        <v>889</v>
      </c>
      <c r="G5" s="341">
        <v>53806822</v>
      </c>
      <c r="H5" s="341">
        <v>216</v>
      </c>
      <c r="I5" s="341" t="s">
        <v>1170</v>
      </c>
      <c r="J5" s="344">
        <v>0</v>
      </c>
      <c r="K5" s="341"/>
      <c r="L5" s="341"/>
      <c r="M5" s="342">
        <v>105574408</v>
      </c>
    </row>
    <row r="6" spans="1:13">
      <c r="A6" s="341">
        <v>5</v>
      </c>
      <c r="B6" s="341" t="s">
        <v>2895</v>
      </c>
      <c r="C6" s="341" t="s">
        <v>680</v>
      </c>
      <c r="D6" s="341">
        <v>107714024</v>
      </c>
      <c r="E6" s="344">
        <v>7.9861111111111116E-4</v>
      </c>
      <c r="F6" s="341" t="s">
        <v>889</v>
      </c>
      <c r="G6" s="341">
        <v>50179203</v>
      </c>
      <c r="H6" s="341">
        <v>216</v>
      </c>
      <c r="I6" s="341" t="s">
        <v>1170</v>
      </c>
      <c r="J6" s="344">
        <v>0</v>
      </c>
      <c r="K6" s="341"/>
      <c r="L6" s="341"/>
      <c r="M6" s="342">
        <v>106732858</v>
      </c>
    </row>
    <row r="7" spans="1:13">
      <c r="A7" s="341">
        <v>6</v>
      </c>
      <c r="B7" s="341" t="s">
        <v>2986</v>
      </c>
      <c r="C7" s="341" t="s">
        <v>680</v>
      </c>
      <c r="D7" s="341">
        <v>112672922</v>
      </c>
      <c r="E7" s="344">
        <v>4.7453703703703703E-3</v>
      </c>
      <c r="F7" s="341" t="s">
        <v>889</v>
      </c>
      <c r="G7" s="341">
        <v>154306616</v>
      </c>
      <c r="H7" s="341">
        <v>436</v>
      </c>
      <c r="I7" s="341" t="s">
        <v>1170</v>
      </c>
      <c r="J7" s="344">
        <v>0</v>
      </c>
      <c r="K7" s="341"/>
      <c r="L7" s="341"/>
      <c r="M7" s="342">
        <v>106776217</v>
      </c>
    </row>
    <row r="8" spans="1:13">
      <c r="A8" s="341">
        <v>7</v>
      </c>
      <c r="B8" s="345" t="s">
        <v>3030</v>
      </c>
      <c r="C8" s="341" t="s">
        <v>680</v>
      </c>
      <c r="D8" s="341">
        <v>112686139</v>
      </c>
      <c r="E8" s="344">
        <v>4.7569444444444447E-3</v>
      </c>
      <c r="F8" s="341" t="s">
        <v>889</v>
      </c>
      <c r="G8" s="341">
        <v>10514717</v>
      </c>
      <c r="H8" s="341">
        <v>609</v>
      </c>
      <c r="I8" s="341" t="s">
        <v>1170</v>
      </c>
      <c r="J8" s="344">
        <v>0</v>
      </c>
      <c r="K8" s="341"/>
      <c r="L8" s="341"/>
      <c r="M8" s="343">
        <v>106776302</v>
      </c>
    </row>
    <row r="9" spans="1:13">
      <c r="A9" s="341">
        <v>8</v>
      </c>
      <c r="B9" s="341" t="s">
        <v>2938</v>
      </c>
      <c r="C9" s="341" t="s">
        <v>680</v>
      </c>
      <c r="D9" s="341">
        <v>112213725</v>
      </c>
      <c r="E9" s="344">
        <v>9.9421296296296289E-3</v>
      </c>
      <c r="F9" s="341" t="s">
        <v>889</v>
      </c>
      <c r="G9" s="341">
        <v>59341418</v>
      </c>
      <c r="H9" s="341">
        <v>541</v>
      </c>
      <c r="I9" s="341" t="s">
        <v>1170</v>
      </c>
      <c r="J9" s="344">
        <v>0</v>
      </c>
      <c r="K9" s="341"/>
      <c r="L9" s="341"/>
      <c r="M9" s="342">
        <v>106776321</v>
      </c>
    </row>
    <row r="10" spans="1:13">
      <c r="A10" s="341">
        <v>9</v>
      </c>
      <c r="B10" s="341" t="s">
        <v>3004</v>
      </c>
      <c r="C10" s="341" t="s">
        <v>680</v>
      </c>
      <c r="D10" s="341">
        <v>112684798</v>
      </c>
      <c r="E10" s="344">
        <v>9.9421296296296289E-3</v>
      </c>
      <c r="F10" s="341" t="s">
        <v>889</v>
      </c>
      <c r="G10" s="341">
        <v>48755608</v>
      </c>
      <c r="H10" s="341">
        <v>541</v>
      </c>
      <c r="I10" s="341" t="s">
        <v>1170</v>
      </c>
      <c r="J10" s="344">
        <v>0</v>
      </c>
      <c r="K10" s="341"/>
      <c r="L10" s="341"/>
      <c r="M10" s="343">
        <v>106776434</v>
      </c>
    </row>
    <row r="11" spans="1:13">
      <c r="A11" s="341">
        <v>10</v>
      </c>
      <c r="B11" s="341" t="s">
        <v>3800</v>
      </c>
      <c r="C11" s="341" t="s">
        <v>993</v>
      </c>
      <c r="D11" s="341">
        <v>112686088</v>
      </c>
      <c r="E11" s="344">
        <v>3.7534722222222219E-2</v>
      </c>
      <c r="F11" s="341" t="s">
        <v>889</v>
      </c>
      <c r="G11" s="341">
        <v>67631412</v>
      </c>
      <c r="H11" s="341">
        <v>239</v>
      </c>
      <c r="I11" s="341" t="s">
        <v>1170</v>
      </c>
      <c r="J11" s="344">
        <v>0</v>
      </c>
      <c r="K11" s="341"/>
      <c r="L11" s="341"/>
      <c r="M11" s="342">
        <v>106776537</v>
      </c>
    </row>
    <row r="12" spans="1:13">
      <c r="A12" s="341">
        <v>11</v>
      </c>
      <c r="B12" s="341" t="s">
        <v>2960</v>
      </c>
      <c r="C12" s="341" t="s">
        <v>680</v>
      </c>
      <c r="D12" s="341">
        <v>112214062</v>
      </c>
      <c r="E12" s="344">
        <v>2.7777777777777778E-4</v>
      </c>
      <c r="F12" s="341" t="s">
        <v>889</v>
      </c>
      <c r="G12" s="341">
        <v>85108110</v>
      </c>
      <c r="H12" s="341">
        <v>1</v>
      </c>
      <c r="I12" s="341" t="s">
        <v>1170</v>
      </c>
      <c r="J12" s="344">
        <v>0</v>
      </c>
      <c r="K12" s="341"/>
      <c r="L12" s="341"/>
      <c r="M12" s="343">
        <v>106776556</v>
      </c>
    </row>
    <row r="13" spans="1:13">
      <c r="A13" s="341">
        <v>12</v>
      </c>
      <c r="B13" s="341" t="s">
        <v>2980</v>
      </c>
      <c r="C13" s="341" t="s">
        <v>680</v>
      </c>
      <c r="D13" s="341">
        <v>112214572</v>
      </c>
      <c r="E13" s="344">
        <v>2.3148148148148149E-4</v>
      </c>
      <c r="F13" s="341" t="s">
        <v>889</v>
      </c>
      <c r="G13" s="341">
        <v>77136202</v>
      </c>
      <c r="H13" s="341">
        <v>182</v>
      </c>
      <c r="I13" s="341" t="s">
        <v>1170</v>
      </c>
      <c r="J13" s="344">
        <v>0</v>
      </c>
      <c r="K13" s="341"/>
      <c r="L13" s="341"/>
      <c r="M13" s="342">
        <v>106776576</v>
      </c>
    </row>
    <row r="14" spans="1:13">
      <c r="A14" s="341">
        <v>13</v>
      </c>
      <c r="B14" s="341" t="s">
        <v>2946</v>
      </c>
      <c r="C14" s="341" t="s">
        <v>680</v>
      </c>
      <c r="D14" s="341">
        <v>112213804</v>
      </c>
      <c r="E14" s="344">
        <v>1.6203703703703703E-4</v>
      </c>
      <c r="F14" s="341" t="s">
        <v>889</v>
      </c>
      <c r="G14" s="341">
        <v>211200413</v>
      </c>
      <c r="H14" s="341">
        <v>436</v>
      </c>
      <c r="I14" s="341" t="s">
        <v>1170</v>
      </c>
      <c r="J14" s="344">
        <v>0</v>
      </c>
      <c r="K14" s="341"/>
      <c r="L14" s="341"/>
      <c r="M14" s="342">
        <v>106776671</v>
      </c>
    </row>
    <row r="15" spans="1:13">
      <c r="A15" s="341">
        <v>14</v>
      </c>
      <c r="B15" s="341" t="s">
        <v>2926</v>
      </c>
      <c r="C15" s="341" t="s">
        <v>680</v>
      </c>
      <c r="D15" s="341">
        <v>108977195</v>
      </c>
      <c r="E15" s="344">
        <v>3.0092592592592595E-4</v>
      </c>
      <c r="F15" s="341" t="s">
        <v>889</v>
      </c>
      <c r="G15" s="341">
        <v>15558120</v>
      </c>
      <c r="H15" s="341">
        <v>333</v>
      </c>
      <c r="I15" s="341" t="s">
        <v>1170</v>
      </c>
      <c r="J15" s="344">
        <v>0</v>
      </c>
      <c r="K15" s="341"/>
      <c r="L15" s="341"/>
      <c r="M15" s="343">
        <v>106776759</v>
      </c>
    </row>
    <row r="16" spans="1:13">
      <c r="A16" s="341">
        <v>15</v>
      </c>
      <c r="B16" s="341" t="s">
        <v>3006</v>
      </c>
      <c r="C16" s="341" t="s">
        <v>680</v>
      </c>
      <c r="D16" s="341">
        <v>112684806</v>
      </c>
      <c r="E16" s="344">
        <v>3.2407407407407406E-4</v>
      </c>
      <c r="F16" s="341" t="s">
        <v>889</v>
      </c>
      <c r="G16" s="341">
        <v>16670707</v>
      </c>
      <c r="H16" s="341">
        <v>333</v>
      </c>
      <c r="I16" s="341" t="s">
        <v>1170</v>
      </c>
      <c r="J16" s="344">
        <v>0</v>
      </c>
      <c r="K16" s="341"/>
      <c r="L16" s="341"/>
      <c r="M16" s="342">
        <v>106776763</v>
      </c>
    </row>
    <row r="17" spans="1:13">
      <c r="A17" s="341">
        <v>16</v>
      </c>
      <c r="B17" s="341" t="s">
        <v>2972</v>
      </c>
      <c r="C17" s="341" t="s">
        <v>680</v>
      </c>
      <c r="D17" s="341">
        <v>112214354</v>
      </c>
      <c r="E17" s="344">
        <v>9.9421296296296289E-3</v>
      </c>
      <c r="F17" s="341" t="s">
        <v>889</v>
      </c>
      <c r="G17" s="341">
        <v>81264702</v>
      </c>
      <c r="H17" s="341">
        <v>436</v>
      </c>
      <c r="I17" s="341" t="s">
        <v>1170</v>
      </c>
      <c r="J17" s="344">
        <v>0</v>
      </c>
      <c r="K17" s="341"/>
      <c r="L17" s="341"/>
      <c r="M17" s="342">
        <v>106776938</v>
      </c>
    </row>
    <row r="18" spans="1:13">
      <c r="A18" s="341">
        <v>17</v>
      </c>
      <c r="B18" s="341" t="s">
        <v>2990</v>
      </c>
      <c r="C18" s="341" t="s">
        <v>680</v>
      </c>
      <c r="D18" s="341">
        <v>112672961</v>
      </c>
      <c r="E18" s="344">
        <v>9.9421296296296289E-3</v>
      </c>
      <c r="F18" s="341" t="s">
        <v>889</v>
      </c>
      <c r="G18" s="341">
        <v>70592705</v>
      </c>
      <c r="H18" s="341">
        <v>476</v>
      </c>
      <c r="I18" s="341" t="s">
        <v>1170</v>
      </c>
      <c r="J18" s="344">
        <v>0</v>
      </c>
      <c r="K18" s="341"/>
      <c r="L18" s="341"/>
      <c r="M18" s="343">
        <v>106776957</v>
      </c>
    </row>
    <row r="19" spans="1:13">
      <c r="A19" s="341">
        <v>18</v>
      </c>
      <c r="B19" s="341" t="s">
        <v>2956</v>
      </c>
      <c r="C19" s="341" t="s">
        <v>680</v>
      </c>
      <c r="D19" s="341">
        <v>112213907</v>
      </c>
      <c r="E19" s="344">
        <v>9.9421296296296289E-3</v>
      </c>
      <c r="F19" s="341" t="s">
        <v>889</v>
      </c>
      <c r="G19" s="341">
        <v>76150629</v>
      </c>
      <c r="H19" s="341">
        <v>135</v>
      </c>
      <c r="I19" s="341" t="s">
        <v>1170</v>
      </c>
      <c r="J19" s="344">
        <v>0</v>
      </c>
      <c r="K19" s="341"/>
      <c r="L19" s="341"/>
      <c r="M19" s="343">
        <v>106776962</v>
      </c>
    </row>
    <row r="20" spans="1:13">
      <c r="A20" s="341">
        <v>19</v>
      </c>
      <c r="B20" s="341" t="s">
        <v>2966</v>
      </c>
      <c r="C20" s="341" t="s">
        <v>680</v>
      </c>
      <c r="D20" s="341">
        <v>112214182</v>
      </c>
      <c r="E20" s="344">
        <v>1.7361111111111112E-4</v>
      </c>
      <c r="F20" s="341" t="s">
        <v>889</v>
      </c>
      <c r="G20" s="341">
        <v>133883601</v>
      </c>
      <c r="H20" s="341">
        <v>476</v>
      </c>
      <c r="I20" s="341" t="s">
        <v>1170</v>
      </c>
      <c r="J20" s="344">
        <v>0</v>
      </c>
      <c r="K20" s="341"/>
      <c r="L20" s="341"/>
      <c r="M20" s="342">
        <v>107713982</v>
      </c>
    </row>
    <row r="21" spans="1:13">
      <c r="A21" s="341">
        <v>20</v>
      </c>
      <c r="B21" s="341" t="s">
        <v>2962</v>
      </c>
      <c r="C21" s="341" t="s">
        <v>680</v>
      </c>
      <c r="D21" s="341">
        <v>112214158</v>
      </c>
      <c r="E21" s="344">
        <v>1.6203703703703703E-4</v>
      </c>
      <c r="F21" s="341" t="s">
        <v>889</v>
      </c>
      <c r="G21" s="341">
        <v>71474118</v>
      </c>
      <c r="H21" s="341">
        <v>476</v>
      </c>
      <c r="I21" s="341" t="s">
        <v>1170</v>
      </c>
      <c r="J21" s="344">
        <v>0</v>
      </c>
      <c r="K21" s="341"/>
      <c r="L21" s="341"/>
      <c r="M21" s="342">
        <v>107713994</v>
      </c>
    </row>
    <row r="22" spans="1:13">
      <c r="A22" s="341">
        <v>21</v>
      </c>
      <c r="B22" s="341" t="s">
        <v>2873</v>
      </c>
      <c r="C22" s="341" t="s">
        <v>680</v>
      </c>
      <c r="D22" s="341">
        <v>106776321</v>
      </c>
      <c r="E22" s="344">
        <v>1.9675925925925926E-4</v>
      </c>
      <c r="F22" s="341" t="s">
        <v>889</v>
      </c>
      <c r="G22" s="341">
        <v>84445618</v>
      </c>
      <c r="H22" s="341">
        <v>238</v>
      </c>
      <c r="I22" s="341" t="s">
        <v>1170</v>
      </c>
      <c r="J22" s="344">
        <v>0</v>
      </c>
      <c r="K22" s="341"/>
      <c r="L22" s="341"/>
      <c r="M22" s="342">
        <v>107714005</v>
      </c>
    </row>
    <row r="23" spans="1:13">
      <c r="A23" s="341">
        <v>22</v>
      </c>
      <c r="B23" s="341" t="s">
        <v>3801</v>
      </c>
      <c r="C23" s="341" t="s">
        <v>993</v>
      </c>
      <c r="D23" s="341">
        <v>108977451</v>
      </c>
      <c r="E23" s="344">
        <v>9.9421296296296289E-3</v>
      </c>
      <c r="F23" s="341" t="s">
        <v>889</v>
      </c>
      <c r="G23" s="341">
        <v>36281809</v>
      </c>
      <c r="H23" s="341">
        <v>477</v>
      </c>
      <c r="I23" s="341" t="s">
        <v>1170</v>
      </c>
      <c r="J23" s="344">
        <v>0</v>
      </c>
      <c r="K23" s="341"/>
      <c r="L23" s="341"/>
      <c r="M23" s="342">
        <v>107714024</v>
      </c>
    </row>
    <row r="24" spans="1:13">
      <c r="A24" s="341">
        <v>23</v>
      </c>
      <c r="B24" s="341" t="s">
        <v>3020</v>
      </c>
      <c r="C24" s="341" t="s">
        <v>680</v>
      </c>
      <c r="D24" s="341">
        <v>112685295</v>
      </c>
      <c r="E24" s="344">
        <v>1.8518518518518518E-4</v>
      </c>
      <c r="F24" s="341" t="s">
        <v>889</v>
      </c>
      <c r="G24" s="341">
        <v>71304912</v>
      </c>
      <c r="H24" s="341">
        <v>436</v>
      </c>
      <c r="I24" s="341" t="s">
        <v>1170</v>
      </c>
      <c r="J24" s="344">
        <v>0</v>
      </c>
      <c r="K24" s="341"/>
      <c r="L24" s="341"/>
      <c r="M24" s="342">
        <v>107714181</v>
      </c>
    </row>
    <row r="25" spans="1:13">
      <c r="A25" s="341">
        <v>24</v>
      </c>
      <c r="B25" s="341" t="s">
        <v>3802</v>
      </c>
      <c r="C25" s="341" t="s">
        <v>993</v>
      </c>
      <c r="D25" s="341">
        <v>105574327</v>
      </c>
      <c r="E25" s="344">
        <v>5.1967592592592595E-3</v>
      </c>
      <c r="F25" s="341" t="s">
        <v>889</v>
      </c>
      <c r="G25" s="341">
        <v>16138505</v>
      </c>
      <c r="H25" s="341">
        <v>131</v>
      </c>
      <c r="I25" s="341" t="s">
        <v>1170</v>
      </c>
      <c r="J25" s="344">
        <v>0</v>
      </c>
      <c r="K25" s="341"/>
      <c r="L25" s="341"/>
      <c r="M25" s="342">
        <v>107714183</v>
      </c>
    </row>
    <row r="26" spans="1:13">
      <c r="A26" s="341">
        <v>25</v>
      </c>
      <c r="B26" s="341" t="s">
        <v>2862</v>
      </c>
      <c r="C26" s="341" t="s">
        <v>680</v>
      </c>
      <c r="D26" s="341">
        <v>105574358</v>
      </c>
      <c r="E26" s="344">
        <v>7.0601851851851847E-4</v>
      </c>
      <c r="F26" s="341" t="s">
        <v>889</v>
      </c>
      <c r="G26" s="341">
        <v>63752102</v>
      </c>
      <c r="H26" s="341">
        <v>476</v>
      </c>
      <c r="I26" s="341" t="s">
        <v>1170</v>
      </c>
      <c r="J26" s="344">
        <v>0</v>
      </c>
      <c r="K26" s="341"/>
      <c r="L26" s="341"/>
      <c r="M26" s="342">
        <v>107714185</v>
      </c>
    </row>
    <row r="27" spans="1:13">
      <c r="A27" s="341">
        <v>26</v>
      </c>
      <c r="B27" s="341" t="s">
        <v>3014</v>
      </c>
      <c r="C27" s="341" t="s">
        <v>680</v>
      </c>
      <c r="D27" s="341">
        <v>112685084</v>
      </c>
      <c r="E27" s="344">
        <v>4.7569444444444447E-3</v>
      </c>
      <c r="F27" s="341" t="s">
        <v>889</v>
      </c>
      <c r="G27" s="341">
        <v>236800002</v>
      </c>
      <c r="H27" s="341">
        <v>436</v>
      </c>
      <c r="I27" s="341" t="s">
        <v>1170</v>
      </c>
      <c r="J27" s="344">
        <v>0</v>
      </c>
      <c r="K27" s="341"/>
      <c r="L27" s="341"/>
      <c r="M27" s="342">
        <v>107714336</v>
      </c>
    </row>
    <row r="28" spans="1:13">
      <c r="A28" s="341">
        <v>27</v>
      </c>
      <c r="B28" s="341" t="s">
        <v>3024</v>
      </c>
      <c r="C28" s="341" t="s">
        <v>680</v>
      </c>
      <c r="D28" s="341">
        <v>112686088</v>
      </c>
      <c r="E28" s="344">
        <v>3.0925925925925926E-2</v>
      </c>
      <c r="F28" s="341" t="s">
        <v>889</v>
      </c>
      <c r="G28" s="341">
        <v>67631412</v>
      </c>
      <c r="H28" s="341">
        <v>239</v>
      </c>
      <c r="I28" s="341" t="s">
        <v>1170</v>
      </c>
      <c r="J28" s="344">
        <v>0</v>
      </c>
      <c r="K28" s="341"/>
      <c r="L28" s="341"/>
      <c r="M28" s="342">
        <v>107714431</v>
      </c>
    </row>
    <row r="29" spans="1:13">
      <c r="A29" s="341">
        <v>28</v>
      </c>
      <c r="B29" s="341" t="s">
        <v>3803</v>
      </c>
      <c r="C29" s="341" t="s">
        <v>993</v>
      </c>
      <c r="D29" s="341">
        <v>107714749</v>
      </c>
      <c r="E29" s="344">
        <v>9.9421296296296289E-3</v>
      </c>
      <c r="F29" s="341" t="s">
        <v>889</v>
      </c>
      <c r="G29" s="341">
        <v>20442605</v>
      </c>
      <c r="H29" s="341">
        <v>186</v>
      </c>
      <c r="I29" s="341" t="s">
        <v>1170</v>
      </c>
      <c r="J29" s="344">
        <v>0</v>
      </c>
      <c r="K29" s="341"/>
      <c r="L29" s="341"/>
      <c r="M29" s="342">
        <v>107714577</v>
      </c>
    </row>
    <row r="30" spans="1:13">
      <c r="A30" s="341">
        <v>29</v>
      </c>
      <c r="B30" s="341" t="s">
        <v>2921</v>
      </c>
      <c r="C30" s="341" t="s">
        <v>680</v>
      </c>
      <c r="D30" s="341">
        <v>108976864</v>
      </c>
      <c r="E30" s="344">
        <v>2.5462962962962961E-4</v>
      </c>
      <c r="F30" s="341" t="s">
        <v>889</v>
      </c>
      <c r="G30" s="341">
        <v>96834204</v>
      </c>
      <c r="H30" s="341">
        <v>476</v>
      </c>
      <c r="I30" s="341" t="s">
        <v>1170</v>
      </c>
      <c r="J30" s="344">
        <v>0</v>
      </c>
      <c r="K30" s="341"/>
      <c r="L30" s="341"/>
      <c r="M30" s="342">
        <v>107714611</v>
      </c>
    </row>
    <row r="31" spans="1:13">
      <c r="A31" s="341">
        <v>30</v>
      </c>
      <c r="B31" s="341" t="s">
        <v>2976</v>
      </c>
      <c r="C31" s="341" t="s">
        <v>680</v>
      </c>
      <c r="D31" s="341">
        <v>112214537</v>
      </c>
      <c r="E31" s="344">
        <v>1.6203703703703703E-4</v>
      </c>
      <c r="F31" s="341" t="s">
        <v>889</v>
      </c>
      <c r="G31" s="341">
        <v>63501108</v>
      </c>
      <c r="H31" s="341">
        <v>476</v>
      </c>
      <c r="I31" s="341" t="s">
        <v>1170</v>
      </c>
      <c r="J31" s="344">
        <v>0</v>
      </c>
      <c r="K31" s="341"/>
      <c r="L31" s="341"/>
      <c r="M31" s="342">
        <v>107714709</v>
      </c>
    </row>
    <row r="32" spans="1:13">
      <c r="A32" s="341">
        <v>31</v>
      </c>
      <c r="B32" s="341" t="s">
        <v>3032</v>
      </c>
      <c r="C32" s="341" t="s">
        <v>680</v>
      </c>
      <c r="D32" s="341">
        <v>112686142</v>
      </c>
      <c r="E32" s="344">
        <v>2.2222222222222222E-3</v>
      </c>
      <c r="F32" s="341" t="s">
        <v>889</v>
      </c>
      <c r="G32" s="341">
        <v>75291006</v>
      </c>
      <c r="H32" s="341">
        <v>135</v>
      </c>
      <c r="I32" s="341" t="s">
        <v>1170</v>
      </c>
      <c r="J32" s="344">
        <v>0</v>
      </c>
      <c r="K32" s="341"/>
      <c r="L32" s="341"/>
      <c r="M32" s="342">
        <v>107714741</v>
      </c>
    </row>
    <row r="33" spans="1:13">
      <c r="A33" s="341">
        <v>32</v>
      </c>
      <c r="B33" s="341" t="s">
        <v>2958</v>
      </c>
      <c r="C33" s="341" t="s">
        <v>680</v>
      </c>
      <c r="D33" s="341">
        <v>112213936</v>
      </c>
      <c r="E33" s="344">
        <v>9.9421296296296289E-3</v>
      </c>
      <c r="F33" s="341" t="s">
        <v>889</v>
      </c>
      <c r="G33" s="341">
        <v>1130018</v>
      </c>
      <c r="H33" s="341">
        <v>214</v>
      </c>
      <c r="I33" s="341" t="s">
        <v>1170</v>
      </c>
      <c r="J33" s="344">
        <v>0</v>
      </c>
      <c r="K33" s="341"/>
      <c r="L33" s="341"/>
      <c r="M33" s="342">
        <v>107714749</v>
      </c>
    </row>
    <row r="34" spans="1:13">
      <c r="A34" s="341">
        <v>33</v>
      </c>
      <c r="B34" s="341" t="s">
        <v>3002</v>
      </c>
      <c r="C34" s="341" t="s">
        <v>680</v>
      </c>
      <c r="D34" s="341">
        <v>112673190</v>
      </c>
      <c r="E34" s="344">
        <v>9.9421296296296289E-3</v>
      </c>
      <c r="F34" s="341" t="s">
        <v>889</v>
      </c>
      <c r="G34" s="341">
        <v>130236802</v>
      </c>
      <c r="H34" s="341">
        <v>476</v>
      </c>
      <c r="I34" s="341" t="s">
        <v>1170</v>
      </c>
      <c r="J34" s="344">
        <v>0</v>
      </c>
      <c r="K34" s="341"/>
      <c r="L34" s="341"/>
      <c r="M34" s="342">
        <v>108591131</v>
      </c>
    </row>
    <row r="35" spans="1:13">
      <c r="A35" s="341">
        <v>34</v>
      </c>
      <c r="B35" s="341" t="s">
        <v>2944</v>
      </c>
      <c r="C35" s="341" t="s">
        <v>680</v>
      </c>
      <c r="D35" s="341">
        <v>112213793</v>
      </c>
      <c r="E35" s="344">
        <v>5.3240740740740744E-4</v>
      </c>
      <c r="F35" s="341" t="s">
        <v>889</v>
      </c>
      <c r="G35" s="341">
        <v>126159203</v>
      </c>
      <c r="H35" s="341">
        <v>436</v>
      </c>
      <c r="I35" s="341" t="s">
        <v>1170</v>
      </c>
      <c r="J35" s="344">
        <v>0</v>
      </c>
      <c r="K35" s="341"/>
      <c r="L35" s="341"/>
      <c r="M35" s="342">
        <v>108976843</v>
      </c>
    </row>
    <row r="36" spans="1:13">
      <c r="A36" s="341">
        <v>35</v>
      </c>
      <c r="B36" s="341" t="s">
        <v>3008</v>
      </c>
      <c r="C36" s="341" t="s">
        <v>680</v>
      </c>
      <c r="D36" s="341">
        <v>112684819</v>
      </c>
      <c r="E36" s="344">
        <v>5.092592592592593E-3</v>
      </c>
      <c r="F36" s="341" t="s">
        <v>889</v>
      </c>
      <c r="G36" s="341">
        <v>50409323</v>
      </c>
      <c r="H36" s="341">
        <v>436</v>
      </c>
      <c r="I36" s="341" t="s">
        <v>1170</v>
      </c>
      <c r="J36" s="344">
        <v>0</v>
      </c>
      <c r="K36" s="341"/>
      <c r="L36" s="341"/>
      <c r="M36" s="342">
        <v>108976864</v>
      </c>
    </row>
    <row r="37" spans="1:13">
      <c r="A37" s="341">
        <v>36</v>
      </c>
      <c r="B37" s="341" t="s">
        <v>2996</v>
      </c>
      <c r="C37" s="341" t="s">
        <v>680</v>
      </c>
      <c r="D37" s="341">
        <v>112673103</v>
      </c>
      <c r="E37" s="344">
        <v>1.8518518518518518E-4</v>
      </c>
      <c r="F37" s="341" t="s">
        <v>889</v>
      </c>
      <c r="G37" s="341">
        <v>40156910</v>
      </c>
      <c r="H37" s="341">
        <v>436</v>
      </c>
      <c r="I37" s="341" t="s">
        <v>1170</v>
      </c>
      <c r="J37" s="344">
        <v>0</v>
      </c>
      <c r="K37" s="341"/>
      <c r="L37" s="341"/>
      <c r="M37" s="342">
        <v>108976867</v>
      </c>
    </row>
    <row r="38" spans="1:13">
      <c r="A38" s="341">
        <v>37</v>
      </c>
      <c r="B38" s="341" t="s">
        <v>2909</v>
      </c>
      <c r="C38" s="341" t="s">
        <v>680</v>
      </c>
      <c r="D38" s="341">
        <v>107714611</v>
      </c>
      <c r="E38" s="344">
        <v>2.6840277777777779E-2</v>
      </c>
      <c r="F38" s="341" t="s">
        <v>889</v>
      </c>
      <c r="G38" s="341">
        <v>54938907</v>
      </c>
      <c r="H38" s="341">
        <v>436</v>
      </c>
      <c r="I38" s="341" t="s">
        <v>1170</v>
      </c>
      <c r="J38" s="344">
        <v>0</v>
      </c>
      <c r="K38" s="341"/>
      <c r="L38" s="341"/>
      <c r="M38" s="342">
        <v>108977195</v>
      </c>
    </row>
    <row r="39" spans="1:13">
      <c r="A39" s="341">
        <v>38</v>
      </c>
      <c r="B39" s="341" t="s">
        <v>3026</v>
      </c>
      <c r="C39" s="341" t="s">
        <v>680</v>
      </c>
      <c r="D39" s="341">
        <v>112686091</v>
      </c>
      <c r="E39" s="344">
        <v>4.7569444444444447E-3</v>
      </c>
      <c r="F39" s="341" t="s">
        <v>889</v>
      </c>
      <c r="G39" s="341">
        <v>71350310</v>
      </c>
      <c r="H39" s="341">
        <v>132</v>
      </c>
      <c r="I39" s="341" t="s">
        <v>1170</v>
      </c>
      <c r="J39" s="344">
        <v>0</v>
      </c>
      <c r="K39" s="341"/>
      <c r="L39" s="341"/>
      <c r="M39" s="342">
        <v>108977203</v>
      </c>
    </row>
    <row r="40" spans="1:13">
      <c r="A40" s="341">
        <v>39</v>
      </c>
      <c r="B40" s="341" t="s">
        <v>3804</v>
      </c>
      <c r="C40" s="341" t="s">
        <v>680</v>
      </c>
      <c r="D40" s="341">
        <v>112684833</v>
      </c>
      <c r="E40" s="344">
        <v>1.6203703703703703E-4</v>
      </c>
      <c r="F40" s="341" t="s">
        <v>889</v>
      </c>
      <c r="G40" s="341">
        <v>163981102</v>
      </c>
      <c r="H40" s="341">
        <v>436</v>
      </c>
      <c r="I40" s="341" t="s">
        <v>1170</v>
      </c>
      <c r="J40" s="344">
        <v>0</v>
      </c>
      <c r="K40" s="341"/>
      <c r="L40" s="341"/>
      <c r="M40" s="342">
        <v>108977365</v>
      </c>
    </row>
    <row r="41" spans="1:13">
      <c r="A41" s="341">
        <v>40</v>
      </c>
      <c r="B41" s="341" t="s">
        <v>2907</v>
      </c>
      <c r="C41" s="341" t="s">
        <v>680</v>
      </c>
      <c r="D41" s="341">
        <v>107714577</v>
      </c>
      <c r="E41" s="344">
        <v>5.1967592592592595E-3</v>
      </c>
      <c r="F41" s="341" t="s">
        <v>889</v>
      </c>
      <c r="G41" s="341">
        <v>414506</v>
      </c>
      <c r="H41" s="341">
        <v>477</v>
      </c>
      <c r="I41" s="341" t="s">
        <v>1170</v>
      </c>
      <c r="J41" s="344">
        <v>0</v>
      </c>
      <c r="K41" s="341"/>
      <c r="L41" s="341"/>
      <c r="M41" s="342">
        <v>108977440</v>
      </c>
    </row>
    <row r="42" spans="1:13">
      <c r="A42" s="341">
        <v>41</v>
      </c>
      <c r="B42" s="341" t="s">
        <v>3034</v>
      </c>
      <c r="C42" s="341" t="s">
        <v>680</v>
      </c>
      <c r="D42" s="341">
        <v>112686167</v>
      </c>
      <c r="E42" s="344">
        <v>1.6203703703703703E-4</v>
      </c>
      <c r="F42" s="341" t="s">
        <v>889</v>
      </c>
      <c r="G42" s="341">
        <v>28166103</v>
      </c>
      <c r="H42" s="341">
        <v>132</v>
      </c>
      <c r="I42" s="341" t="s">
        <v>1170</v>
      </c>
      <c r="J42" s="344">
        <v>0</v>
      </c>
      <c r="K42" s="341"/>
      <c r="L42" s="341"/>
      <c r="M42" s="342">
        <v>108977451</v>
      </c>
    </row>
    <row r="43" spans="1:13">
      <c r="A43" s="341">
        <v>42</v>
      </c>
      <c r="B43" s="341" t="s">
        <v>3000</v>
      </c>
      <c r="C43" s="341" t="s">
        <v>680</v>
      </c>
      <c r="D43" s="341">
        <v>112673182</v>
      </c>
      <c r="E43" s="344">
        <v>4.7453703703703703E-3</v>
      </c>
      <c r="F43" s="341" t="s">
        <v>889</v>
      </c>
      <c r="G43" s="341">
        <v>75634403</v>
      </c>
      <c r="H43" s="341">
        <v>476</v>
      </c>
      <c r="I43" s="341" t="s">
        <v>1170</v>
      </c>
      <c r="J43" s="344">
        <v>0</v>
      </c>
      <c r="K43" s="341"/>
      <c r="L43" s="341"/>
      <c r="M43" s="342">
        <v>112180307</v>
      </c>
    </row>
    <row r="44" spans="1:13">
      <c r="A44" s="341">
        <v>43</v>
      </c>
      <c r="B44" s="341" t="s">
        <v>2879</v>
      </c>
      <c r="C44" s="341" t="s">
        <v>680</v>
      </c>
      <c r="D44" s="341">
        <v>106776576</v>
      </c>
      <c r="E44" s="344">
        <v>3.9351851851851852E-4</v>
      </c>
      <c r="F44" s="341" t="s">
        <v>889</v>
      </c>
      <c r="G44" s="341">
        <v>31996105</v>
      </c>
      <c r="H44" s="341">
        <v>132</v>
      </c>
      <c r="I44" s="341" t="s">
        <v>1170</v>
      </c>
      <c r="J44" s="344">
        <v>0</v>
      </c>
      <c r="K44" s="341"/>
      <c r="L44" s="341"/>
      <c r="M44" s="342">
        <v>112213725</v>
      </c>
    </row>
    <row r="45" spans="1:13">
      <c r="A45" s="341">
        <v>44</v>
      </c>
      <c r="B45" s="341" t="s">
        <v>3016</v>
      </c>
      <c r="C45" s="341" t="s">
        <v>680</v>
      </c>
      <c r="D45" s="341">
        <v>112685174</v>
      </c>
      <c r="E45" s="344">
        <v>9.9421296296296289E-3</v>
      </c>
      <c r="F45" s="341" t="s">
        <v>889</v>
      </c>
      <c r="G45" s="341">
        <v>85725814</v>
      </c>
      <c r="H45" s="341">
        <v>541</v>
      </c>
      <c r="I45" s="341" t="s">
        <v>1170</v>
      </c>
      <c r="J45" s="344">
        <v>0</v>
      </c>
      <c r="K45" s="341"/>
      <c r="L45" s="341"/>
      <c r="M45" s="342">
        <v>112213745</v>
      </c>
    </row>
    <row r="46" spans="1:13">
      <c r="A46" s="341">
        <v>45</v>
      </c>
      <c r="B46" s="341" t="s">
        <v>2952</v>
      </c>
      <c r="C46" s="341" t="s">
        <v>680</v>
      </c>
      <c r="D46" s="341">
        <v>112213863</v>
      </c>
      <c r="E46" s="344">
        <v>1.8518518518518518E-4</v>
      </c>
      <c r="F46" s="341" t="s">
        <v>889</v>
      </c>
      <c r="G46" s="341">
        <v>72822504</v>
      </c>
      <c r="H46" s="341">
        <v>238</v>
      </c>
      <c r="I46" s="341" t="s">
        <v>1170</v>
      </c>
      <c r="J46" s="344">
        <v>0</v>
      </c>
      <c r="K46" s="341"/>
      <c r="L46" s="341"/>
      <c r="M46" s="342">
        <v>112213761</v>
      </c>
    </row>
    <row r="47" spans="1:13">
      <c r="A47" s="341">
        <v>46</v>
      </c>
      <c r="B47" s="341" t="s">
        <v>2992</v>
      </c>
      <c r="C47" s="341" t="s">
        <v>680</v>
      </c>
      <c r="D47" s="341">
        <v>112672991</v>
      </c>
      <c r="E47" s="344">
        <v>9.9421296296296289E-3</v>
      </c>
      <c r="F47" s="341" t="s">
        <v>889</v>
      </c>
      <c r="G47" s="341">
        <v>45098230</v>
      </c>
      <c r="H47" s="341">
        <v>132</v>
      </c>
      <c r="I47" s="341" t="s">
        <v>1170</v>
      </c>
      <c r="J47" s="344">
        <v>0</v>
      </c>
      <c r="K47" s="341"/>
      <c r="L47" s="341"/>
      <c r="M47" s="342">
        <v>112213793</v>
      </c>
    </row>
    <row r="48" spans="1:13">
      <c r="A48" s="341">
        <v>47</v>
      </c>
      <c r="B48" s="341" t="s">
        <v>2905</v>
      </c>
      <c r="C48" s="341" t="s">
        <v>680</v>
      </c>
      <c r="D48" s="341">
        <v>107714431</v>
      </c>
      <c r="E48" s="344">
        <v>2.199074074074074E-4</v>
      </c>
      <c r="F48" s="341" t="s">
        <v>889</v>
      </c>
      <c r="G48" s="341">
        <v>310471305</v>
      </c>
      <c r="H48" s="341">
        <v>182</v>
      </c>
      <c r="I48" s="341" t="s">
        <v>1170</v>
      </c>
      <c r="J48" s="344">
        <v>0</v>
      </c>
      <c r="K48" s="341"/>
      <c r="L48" s="341"/>
      <c r="M48" s="342">
        <v>112213804</v>
      </c>
    </row>
    <row r="49" spans="1:13">
      <c r="A49" s="341">
        <v>48</v>
      </c>
      <c r="B49" s="341" t="s">
        <v>2982</v>
      </c>
      <c r="C49" s="341" t="s">
        <v>680</v>
      </c>
      <c r="D49" s="341">
        <v>112214612</v>
      </c>
      <c r="E49" s="344">
        <v>5.1967592592592595E-3</v>
      </c>
      <c r="F49" s="341" t="s">
        <v>889</v>
      </c>
      <c r="G49" s="341">
        <v>70832702</v>
      </c>
      <c r="H49" s="341">
        <v>186</v>
      </c>
      <c r="I49" s="341" t="s">
        <v>1170</v>
      </c>
      <c r="J49" s="344">
        <v>0</v>
      </c>
      <c r="K49" s="341"/>
      <c r="L49" s="341"/>
      <c r="M49" s="342">
        <v>112213805</v>
      </c>
    </row>
    <row r="50" spans="1:13">
      <c r="A50" s="341">
        <v>49</v>
      </c>
      <c r="B50" s="341" t="s">
        <v>2919</v>
      </c>
      <c r="C50" s="341" t="s">
        <v>680</v>
      </c>
      <c r="D50" s="341">
        <v>108976843</v>
      </c>
      <c r="E50" s="344">
        <v>3.0925925925925926E-2</v>
      </c>
      <c r="F50" s="341" t="s">
        <v>889</v>
      </c>
      <c r="G50" s="341">
        <v>245767502</v>
      </c>
      <c r="H50" s="341">
        <v>436</v>
      </c>
      <c r="I50" s="341" t="s">
        <v>1170</v>
      </c>
      <c r="J50" s="344">
        <v>0</v>
      </c>
      <c r="K50" s="341"/>
      <c r="L50" s="341"/>
      <c r="M50" s="342">
        <v>112213807</v>
      </c>
    </row>
    <row r="51" spans="1:13">
      <c r="A51" s="341">
        <v>50</v>
      </c>
      <c r="B51" s="341" t="s">
        <v>2859</v>
      </c>
      <c r="C51" s="341" t="s">
        <v>680</v>
      </c>
      <c r="D51" s="341">
        <v>105574327</v>
      </c>
      <c r="E51" s="344">
        <v>5.1967592592592595E-3</v>
      </c>
      <c r="F51" s="341" t="s">
        <v>889</v>
      </c>
      <c r="G51" s="341">
        <v>16138505</v>
      </c>
      <c r="H51" s="341">
        <v>131</v>
      </c>
      <c r="I51" s="341" t="s">
        <v>1170</v>
      </c>
      <c r="J51" s="344">
        <v>0</v>
      </c>
      <c r="K51" s="341"/>
      <c r="L51" s="341"/>
      <c r="M51" s="342">
        <v>112213863</v>
      </c>
    </row>
    <row r="52" spans="1:13">
      <c r="A52" s="341">
        <v>51</v>
      </c>
      <c r="B52" s="341" t="s">
        <v>3010</v>
      </c>
      <c r="C52" s="341" t="s">
        <v>680</v>
      </c>
      <c r="D52" s="341">
        <v>112684833</v>
      </c>
      <c r="E52" s="344">
        <v>3.0925925925925926E-2</v>
      </c>
      <c r="F52" s="341" t="s">
        <v>889</v>
      </c>
      <c r="G52" s="341">
        <v>163981102</v>
      </c>
      <c r="H52" s="341">
        <v>436</v>
      </c>
      <c r="I52" s="341" t="s">
        <v>1170</v>
      </c>
      <c r="J52" s="344">
        <v>0</v>
      </c>
      <c r="K52" s="341"/>
      <c r="L52" s="341"/>
      <c r="M52" s="342">
        <v>112213877</v>
      </c>
    </row>
    <row r="53" spans="1:13">
      <c r="A53" s="341">
        <v>52</v>
      </c>
      <c r="B53" s="341" t="s">
        <v>3805</v>
      </c>
      <c r="C53" s="341" t="s">
        <v>993</v>
      </c>
      <c r="D53" s="341">
        <v>112214158</v>
      </c>
      <c r="E53" s="344">
        <v>1.7361111111111112E-4</v>
      </c>
      <c r="F53" s="341" t="s">
        <v>889</v>
      </c>
      <c r="G53" s="341">
        <v>71474118</v>
      </c>
      <c r="H53" s="341">
        <v>476</v>
      </c>
      <c r="I53" s="341" t="s">
        <v>1170</v>
      </c>
      <c r="J53" s="344">
        <v>0</v>
      </c>
      <c r="K53" s="341"/>
      <c r="L53" s="341"/>
      <c r="M53" s="342">
        <v>112213907</v>
      </c>
    </row>
    <row r="54" spans="1:13">
      <c r="A54" s="341">
        <v>53</v>
      </c>
      <c r="B54" s="341" t="s">
        <v>2889</v>
      </c>
      <c r="C54" s="341" t="s">
        <v>680</v>
      </c>
      <c r="D54" s="341">
        <v>107713982</v>
      </c>
      <c r="E54" s="344">
        <v>1.2731481481481483E-3</v>
      </c>
      <c r="F54" s="341" t="s">
        <v>889</v>
      </c>
      <c r="G54" s="341">
        <v>8845707</v>
      </c>
      <c r="H54" s="341">
        <v>135</v>
      </c>
      <c r="I54" s="341" t="s">
        <v>1170</v>
      </c>
      <c r="J54" s="344">
        <v>0</v>
      </c>
      <c r="K54" s="341"/>
      <c r="L54" s="341"/>
      <c r="M54" s="342">
        <v>112213936</v>
      </c>
    </row>
    <row r="55" spans="1:13">
      <c r="A55" s="341">
        <v>54</v>
      </c>
      <c r="B55" s="341" t="s">
        <v>2942</v>
      </c>
      <c r="C55" s="341" t="s">
        <v>680</v>
      </c>
      <c r="D55" s="341">
        <v>112213761</v>
      </c>
      <c r="E55" s="344">
        <v>9.9421296296296289E-3</v>
      </c>
      <c r="F55" s="341" t="s">
        <v>889</v>
      </c>
      <c r="G55" s="341">
        <v>188303002</v>
      </c>
      <c r="H55" s="341">
        <v>436</v>
      </c>
      <c r="I55" s="341" t="s">
        <v>1170</v>
      </c>
      <c r="J55" s="344">
        <v>0</v>
      </c>
      <c r="K55" s="341"/>
      <c r="L55" s="341"/>
      <c r="M55" s="342">
        <v>112213951</v>
      </c>
    </row>
    <row r="56" spans="1:13">
      <c r="A56" s="341">
        <v>55</v>
      </c>
      <c r="B56" s="341" t="s">
        <v>2865</v>
      </c>
      <c r="C56" s="341" t="s">
        <v>680</v>
      </c>
      <c r="D56" s="341">
        <v>105574408</v>
      </c>
      <c r="E56" s="344">
        <v>2.5000000000000001E-3</v>
      </c>
      <c r="F56" s="341" t="s">
        <v>889</v>
      </c>
      <c r="G56" s="341">
        <v>130043006</v>
      </c>
      <c r="H56" s="341">
        <v>436</v>
      </c>
      <c r="I56" s="341" t="s">
        <v>1170</v>
      </c>
      <c r="J56" s="344">
        <v>0</v>
      </c>
      <c r="K56" s="341"/>
      <c r="L56" s="341"/>
      <c r="M56" s="342">
        <v>112214062</v>
      </c>
    </row>
    <row r="57" spans="1:13">
      <c r="A57" s="341">
        <v>56</v>
      </c>
      <c r="B57" s="341" t="s">
        <v>2901</v>
      </c>
      <c r="C57" s="341" t="s">
        <v>680</v>
      </c>
      <c r="D57" s="341">
        <v>107714185</v>
      </c>
      <c r="E57" s="344">
        <v>3.8391203703703705E-2</v>
      </c>
      <c r="F57" s="341" t="s">
        <v>889</v>
      </c>
      <c r="G57" s="341">
        <v>44275218</v>
      </c>
      <c r="H57" s="341">
        <v>131</v>
      </c>
      <c r="I57" s="341" t="s">
        <v>1170</v>
      </c>
      <c r="J57" s="344">
        <v>0</v>
      </c>
      <c r="K57" s="341"/>
      <c r="L57" s="341"/>
      <c r="M57" s="342">
        <v>112214158</v>
      </c>
    </row>
    <row r="58" spans="1:13">
      <c r="A58" s="341">
        <v>57</v>
      </c>
      <c r="B58" s="341" t="s">
        <v>2934</v>
      </c>
      <c r="C58" s="341" t="s">
        <v>680</v>
      </c>
      <c r="D58" s="341">
        <v>108977451</v>
      </c>
      <c r="E58" s="344">
        <v>3.3564814814814812E-4</v>
      </c>
      <c r="F58" s="341" t="s">
        <v>889</v>
      </c>
      <c r="G58" s="341">
        <v>36281809</v>
      </c>
      <c r="H58" s="341">
        <v>477</v>
      </c>
      <c r="I58" s="341" t="s">
        <v>1170</v>
      </c>
      <c r="J58" s="344">
        <v>0</v>
      </c>
      <c r="K58" s="341"/>
      <c r="L58" s="341"/>
      <c r="M58" s="342">
        <v>112214164</v>
      </c>
    </row>
    <row r="59" spans="1:13">
      <c r="A59" s="341">
        <v>58</v>
      </c>
      <c r="B59" s="341" t="s">
        <v>2891</v>
      </c>
      <c r="C59" s="341" t="s">
        <v>680</v>
      </c>
      <c r="D59" s="341">
        <v>107713994</v>
      </c>
      <c r="E59" s="344">
        <v>1.2152777777777778E-3</v>
      </c>
      <c r="F59" s="341" t="s">
        <v>889</v>
      </c>
      <c r="G59" s="341">
        <v>66451905</v>
      </c>
      <c r="H59" s="341">
        <v>131</v>
      </c>
      <c r="I59" s="341" t="s">
        <v>1170</v>
      </c>
      <c r="J59" s="344">
        <v>0</v>
      </c>
      <c r="K59" s="341"/>
      <c r="L59" s="341"/>
      <c r="M59" s="342">
        <v>112214182</v>
      </c>
    </row>
    <row r="60" spans="1:13">
      <c r="A60" s="341">
        <v>59</v>
      </c>
      <c r="B60" s="341" t="s">
        <v>2984</v>
      </c>
      <c r="C60" s="341" t="s">
        <v>680</v>
      </c>
      <c r="D60" s="341">
        <v>112214758</v>
      </c>
      <c r="E60" s="344">
        <v>9.9421296296296289E-3</v>
      </c>
      <c r="F60" s="341" t="s">
        <v>889</v>
      </c>
      <c r="G60" s="341">
        <v>27840504</v>
      </c>
      <c r="H60" s="341">
        <v>541</v>
      </c>
      <c r="I60" s="341" t="s">
        <v>1170</v>
      </c>
      <c r="J60" s="344">
        <v>0</v>
      </c>
      <c r="K60" s="341"/>
      <c r="L60" s="341"/>
      <c r="M60" s="342">
        <v>112214252</v>
      </c>
    </row>
    <row r="61" spans="1:13">
      <c r="A61" s="341">
        <v>60</v>
      </c>
      <c r="B61" s="341" t="s">
        <v>2948</v>
      </c>
      <c r="C61" s="341" t="s">
        <v>680</v>
      </c>
      <c r="D61" s="341">
        <v>112213805</v>
      </c>
      <c r="E61" s="344">
        <v>1.4699074074074074E-3</v>
      </c>
      <c r="F61" s="341" t="s">
        <v>889</v>
      </c>
      <c r="G61" s="341">
        <v>249908502</v>
      </c>
      <c r="H61" s="341">
        <v>436</v>
      </c>
      <c r="I61" s="341" t="s">
        <v>1170</v>
      </c>
      <c r="J61" s="344">
        <v>0</v>
      </c>
      <c r="K61" s="341"/>
      <c r="L61" s="341"/>
      <c r="M61" s="342">
        <v>112214258</v>
      </c>
    </row>
    <row r="62" spans="1:13">
      <c r="A62" s="341">
        <v>61</v>
      </c>
      <c r="B62" s="341" t="s">
        <v>3022</v>
      </c>
      <c r="C62" s="341" t="s">
        <v>680</v>
      </c>
      <c r="D62" s="341">
        <v>112685405</v>
      </c>
      <c r="E62" s="344">
        <v>1.7361111111111112E-4</v>
      </c>
      <c r="F62" s="341" t="s">
        <v>889</v>
      </c>
      <c r="G62" s="341">
        <v>60503105</v>
      </c>
      <c r="H62" s="341">
        <v>476</v>
      </c>
      <c r="I62" s="341" t="s">
        <v>1170</v>
      </c>
      <c r="J62" s="344">
        <v>0</v>
      </c>
      <c r="K62" s="341"/>
      <c r="L62" s="341"/>
      <c r="M62" s="343">
        <v>112214332</v>
      </c>
    </row>
    <row r="63" spans="1:13">
      <c r="A63" s="341">
        <v>62</v>
      </c>
      <c r="B63" s="341" t="s">
        <v>3028</v>
      </c>
      <c r="C63" s="341" t="s">
        <v>680</v>
      </c>
      <c r="D63" s="341">
        <v>112686132</v>
      </c>
      <c r="E63" s="344">
        <v>4.7569444444444447E-3</v>
      </c>
      <c r="F63" s="341" t="s">
        <v>889</v>
      </c>
      <c r="G63" s="341">
        <v>42841004</v>
      </c>
      <c r="H63" s="341">
        <v>215</v>
      </c>
      <c r="I63" s="341" t="s">
        <v>1170</v>
      </c>
      <c r="J63" s="344">
        <v>0</v>
      </c>
      <c r="K63" s="341"/>
      <c r="L63" s="341"/>
      <c r="M63" s="342">
        <v>112214354</v>
      </c>
    </row>
    <row r="64" spans="1:13">
      <c r="A64" s="341">
        <v>63</v>
      </c>
      <c r="B64" s="341" t="s">
        <v>2940</v>
      </c>
      <c r="C64" s="341" t="s">
        <v>680</v>
      </c>
      <c r="D64" s="341">
        <v>112213745</v>
      </c>
      <c r="E64" s="344">
        <v>2.0833333333333335E-4</v>
      </c>
      <c r="F64" s="341" t="s">
        <v>889</v>
      </c>
      <c r="G64" s="341">
        <v>112083716</v>
      </c>
      <c r="H64" s="341">
        <v>126</v>
      </c>
      <c r="I64" s="341" t="s">
        <v>1170</v>
      </c>
      <c r="J64" s="344">
        <v>0</v>
      </c>
      <c r="K64" s="341"/>
      <c r="L64" s="341"/>
      <c r="M64" s="342">
        <v>112214454</v>
      </c>
    </row>
    <row r="65" spans="1:13">
      <c r="A65" s="341">
        <v>64</v>
      </c>
      <c r="B65" s="341" t="s">
        <v>2978</v>
      </c>
      <c r="C65" s="341" t="s">
        <v>680</v>
      </c>
      <c r="D65" s="341">
        <v>112214545</v>
      </c>
      <c r="E65" s="344">
        <v>1.9675925925925926E-4</v>
      </c>
      <c r="F65" s="341" t="s">
        <v>889</v>
      </c>
      <c r="G65" s="341">
        <v>68357308</v>
      </c>
      <c r="H65" s="341">
        <v>436</v>
      </c>
      <c r="I65" s="341" t="s">
        <v>1170</v>
      </c>
      <c r="J65" s="344">
        <v>0</v>
      </c>
      <c r="K65" s="341"/>
      <c r="L65" s="341"/>
      <c r="M65" s="342">
        <v>112214537</v>
      </c>
    </row>
    <row r="66" spans="1:13">
      <c r="A66" s="341">
        <v>65</v>
      </c>
      <c r="B66" s="341" t="s">
        <v>3036</v>
      </c>
      <c r="C66" s="341" t="s">
        <v>680</v>
      </c>
      <c r="D66" s="341">
        <v>112686214</v>
      </c>
      <c r="E66" s="344">
        <v>4.7569444444444447E-3</v>
      </c>
      <c r="F66" s="341" t="s">
        <v>889</v>
      </c>
      <c r="G66" s="341">
        <v>22043708</v>
      </c>
      <c r="H66" s="341">
        <v>609</v>
      </c>
      <c r="I66" s="341" t="s">
        <v>1170</v>
      </c>
      <c r="J66" s="344">
        <v>0</v>
      </c>
      <c r="K66" s="341"/>
      <c r="L66" s="341"/>
      <c r="M66" s="342">
        <v>112214545</v>
      </c>
    </row>
    <row r="67" spans="1:13">
      <c r="A67" s="341">
        <v>66</v>
      </c>
      <c r="B67" s="341" t="s">
        <v>2964</v>
      </c>
      <c r="C67" s="341" t="s">
        <v>680</v>
      </c>
      <c r="D67" s="341">
        <v>112214164</v>
      </c>
      <c r="E67" s="344">
        <v>1.9675925925925926E-4</v>
      </c>
      <c r="F67" s="341" t="s">
        <v>889</v>
      </c>
      <c r="G67" s="341">
        <v>107914010</v>
      </c>
      <c r="H67" s="341">
        <v>476</v>
      </c>
      <c r="I67" s="341" t="s">
        <v>1170</v>
      </c>
      <c r="J67" s="344">
        <v>0</v>
      </c>
      <c r="K67" s="341"/>
      <c r="L67" s="341"/>
      <c r="M67" s="342">
        <v>112214572</v>
      </c>
    </row>
    <row r="68" spans="1:13">
      <c r="A68" s="341">
        <v>67</v>
      </c>
      <c r="B68" s="341" t="s">
        <v>2885</v>
      </c>
      <c r="C68" s="341" t="s">
        <v>680</v>
      </c>
      <c r="D68" s="341">
        <v>106776938</v>
      </c>
      <c r="E68" s="344">
        <v>9.9421296296296289E-3</v>
      </c>
      <c r="F68" s="341" t="s">
        <v>889</v>
      </c>
      <c r="G68" s="341">
        <v>110880504</v>
      </c>
      <c r="H68" s="341">
        <v>476</v>
      </c>
      <c r="I68" s="341" t="s">
        <v>1170</v>
      </c>
      <c r="J68" s="344">
        <v>0</v>
      </c>
      <c r="K68" s="341"/>
      <c r="L68" s="341"/>
      <c r="M68" s="342">
        <v>112214612</v>
      </c>
    </row>
    <row r="69" spans="1:13">
      <c r="A69" s="341">
        <v>68</v>
      </c>
      <c r="B69" s="341" t="s">
        <v>2998</v>
      </c>
      <c r="C69" s="341" t="s">
        <v>680</v>
      </c>
      <c r="D69" s="341">
        <v>112673156</v>
      </c>
      <c r="E69" s="344">
        <v>9.9421296296296289E-3</v>
      </c>
      <c r="F69" s="341" t="s">
        <v>889</v>
      </c>
      <c r="G69" s="341">
        <v>20207303</v>
      </c>
      <c r="H69" s="341">
        <v>580</v>
      </c>
      <c r="I69" s="341" t="s">
        <v>1170</v>
      </c>
      <c r="J69" s="344">
        <v>0</v>
      </c>
      <c r="K69" s="341"/>
      <c r="L69" s="341"/>
      <c r="M69" s="343">
        <v>112214668</v>
      </c>
    </row>
    <row r="70" spans="1:13">
      <c r="A70" s="341">
        <v>69</v>
      </c>
      <c r="B70" s="341" t="s">
        <v>2881</v>
      </c>
      <c r="C70" s="341" t="s">
        <v>680</v>
      </c>
      <c r="D70" s="341">
        <v>106776671</v>
      </c>
      <c r="E70" s="344">
        <v>9.4907407407407408E-4</v>
      </c>
      <c r="F70" s="341" t="s">
        <v>889</v>
      </c>
      <c r="G70" s="341">
        <v>35476504</v>
      </c>
      <c r="H70" s="341">
        <v>126</v>
      </c>
      <c r="I70" s="341" t="s">
        <v>1170</v>
      </c>
      <c r="J70" s="344">
        <v>0</v>
      </c>
      <c r="K70" s="341"/>
      <c r="L70" s="341"/>
      <c r="M70" s="343">
        <v>112214740</v>
      </c>
    </row>
    <row r="71" spans="1:13">
      <c r="A71" s="341">
        <v>70</v>
      </c>
      <c r="B71" s="341" t="s">
        <v>2954</v>
      </c>
      <c r="C71" s="341" t="s">
        <v>680</v>
      </c>
      <c r="D71" s="341">
        <v>112213877</v>
      </c>
      <c r="E71" s="344">
        <v>9.9421296296296289E-3</v>
      </c>
      <c r="F71" s="341" t="s">
        <v>889</v>
      </c>
      <c r="G71" s="341">
        <v>24467801</v>
      </c>
      <c r="H71" s="341">
        <v>214</v>
      </c>
      <c r="I71" s="341" t="s">
        <v>1170</v>
      </c>
      <c r="J71" s="344">
        <v>0</v>
      </c>
      <c r="K71" s="341"/>
      <c r="L71" s="341"/>
      <c r="M71" s="342">
        <v>112214758</v>
      </c>
    </row>
    <row r="72" spans="1:13">
      <c r="A72" s="341">
        <v>71</v>
      </c>
      <c r="B72" s="341" t="s">
        <v>2876</v>
      </c>
      <c r="C72" s="341" t="s">
        <v>680</v>
      </c>
      <c r="D72" s="341">
        <v>106776537</v>
      </c>
      <c r="E72" s="344">
        <v>1.1689814814814816E-3</v>
      </c>
      <c r="F72" s="341" t="s">
        <v>889</v>
      </c>
      <c r="G72" s="341">
        <v>62701204</v>
      </c>
      <c r="H72" s="341">
        <v>182</v>
      </c>
      <c r="I72" s="341" t="s">
        <v>1170</v>
      </c>
      <c r="J72" s="344">
        <v>0</v>
      </c>
      <c r="K72" s="341"/>
      <c r="L72" s="341"/>
      <c r="M72" s="343">
        <v>112214928</v>
      </c>
    </row>
    <row r="73" spans="1:13">
      <c r="A73" s="341">
        <v>72</v>
      </c>
      <c r="B73" s="341" t="s">
        <v>3806</v>
      </c>
      <c r="C73" s="341" t="s">
        <v>993</v>
      </c>
      <c r="D73" s="341">
        <v>108976843</v>
      </c>
      <c r="E73" s="344">
        <v>3.7534722222222219E-2</v>
      </c>
      <c r="F73" s="341" t="s">
        <v>889</v>
      </c>
      <c r="G73" s="341">
        <v>245767502</v>
      </c>
      <c r="H73" s="341">
        <v>436</v>
      </c>
      <c r="I73" s="341" t="s">
        <v>1170</v>
      </c>
      <c r="J73" s="344">
        <v>0</v>
      </c>
      <c r="K73" s="341"/>
      <c r="L73" s="341"/>
      <c r="M73" s="343">
        <v>112214948</v>
      </c>
    </row>
    <row r="74" spans="1:13">
      <c r="A74" s="341">
        <v>73</v>
      </c>
      <c r="B74" s="341" t="s">
        <v>3018</v>
      </c>
      <c r="C74" s="341" t="s">
        <v>680</v>
      </c>
      <c r="D74" s="341">
        <v>112685183</v>
      </c>
      <c r="E74" s="344">
        <v>2.0833333333333335E-4</v>
      </c>
      <c r="F74" s="341" t="s">
        <v>889</v>
      </c>
      <c r="G74" s="341">
        <v>20123305</v>
      </c>
      <c r="H74" s="341">
        <v>186</v>
      </c>
      <c r="I74" s="341" t="s">
        <v>1170</v>
      </c>
      <c r="J74" s="344">
        <v>0</v>
      </c>
      <c r="K74" s="341"/>
      <c r="L74" s="341"/>
      <c r="M74" s="342">
        <v>112672922</v>
      </c>
    </row>
    <row r="75" spans="1:13">
      <c r="A75" s="341">
        <v>74</v>
      </c>
      <c r="B75" s="341" t="s">
        <v>2974</v>
      </c>
      <c r="C75" s="341" t="s">
        <v>680</v>
      </c>
      <c r="D75" s="341">
        <v>112214454</v>
      </c>
      <c r="E75" s="344">
        <v>2.7777777777777778E-4</v>
      </c>
      <c r="F75" s="341" t="s">
        <v>889</v>
      </c>
      <c r="G75" s="341">
        <v>21465004</v>
      </c>
      <c r="H75" s="341">
        <v>436</v>
      </c>
      <c r="I75" s="341" t="s">
        <v>1170</v>
      </c>
      <c r="J75" s="344">
        <v>0</v>
      </c>
      <c r="K75" s="341"/>
      <c r="L75" s="341"/>
      <c r="M75" s="342">
        <v>112672944</v>
      </c>
    </row>
    <row r="76" spans="1:13">
      <c r="A76" s="341">
        <v>75</v>
      </c>
      <c r="B76" s="341" t="s">
        <v>2899</v>
      </c>
      <c r="C76" s="341" t="s">
        <v>680</v>
      </c>
      <c r="D76" s="341">
        <v>107714183</v>
      </c>
      <c r="E76" s="344">
        <v>3.9351851851851852E-4</v>
      </c>
      <c r="F76" s="341" t="s">
        <v>889</v>
      </c>
      <c r="G76" s="341">
        <v>30791206</v>
      </c>
      <c r="H76" s="341">
        <v>132</v>
      </c>
      <c r="I76" s="341" t="s">
        <v>1170</v>
      </c>
      <c r="J76" s="344">
        <v>0</v>
      </c>
      <c r="K76" s="341"/>
      <c r="L76" s="341"/>
      <c r="M76" s="342">
        <v>112672961</v>
      </c>
    </row>
    <row r="77" spans="1:13">
      <c r="A77" s="341">
        <v>76</v>
      </c>
      <c r="B77" s="341" t="s">
        <v>2897</v>
      </c>
      <c r="C77" s="341" t="s">
        <v>680</v>
      </c>
      <c r="D77" s="341">
        <v>107714181</v>
      </c>
      <c r="E77" s="344">
        <v>2.3148148148148149E-4</v>
      </c>
      <c r="F77" s="341" t="s">
        <v>889</v>
      </c>
      <c r="G77" s="341">
        <v>81399602</v>
      </c>
      <c r="H77" s="341">
        <v>132</v>
      </c>
      <c r="I77" s="341" t="s">
        <v>1170</v>
      </c>
      <c r="J77" s="344">
        <v>0</v>
      </c>
      <c r="K77" s="341"/>
      <c r="L77" s="341"/>
      <c r="M77" s="342">
        <v>112672991</v>
      </c>
    </row>
    <row r="78" spans="1:13">
      <c r="A78" s="341">
        <v>77</v>
      </c>
      <c r="B78" s="341" t="s">
        <v>2923</v>
      </c>
      <c r="C78" s="341" t="s">
        <v>680</v>
      </c>
      <c r="D78" s="341">
        <v>108976867</v>
      </c>
      <c r="E78" s="344">
        <v>2.4305555555555555E-4</v>
      </c>
      <c r="F78" s="341" t="s">
        <v>889</v>
      </c>
      <c r="G78" s="341">
        <v>107394602</v>
      </c>
      <c r="H78" s="341">
        <v>476</v>
      </c>
      <c r="I78" s="341" t="s">
        <v>1170</v>
      </c>
      <c r="J78" s="344">
        <v>0</v>
      </c>
      <c r="K78" s="341"/>
      <c r="L78" s="341"/>
      <c r="M78" s="342">
        <v>112673037</v>
      </c>
    </row>
    <row r="79" spans="1:13">
      <c r="A79" s="341">
        <v>78</v>
      </c>
      <c r="B79" s="341" t="s">
        <v>3012</v>
      </c>
      <c r="C79" s="341" t="s">
        <v>680</v>
      </c>
      <c r="D79" s="341">
        <v>112685023</v>
      </c>
      <c r="E79" s="344">
        <v>9.9421296296296289E-3</v>
      </c>
      <c r="F79" s="341" t="s">
        <v>889</v>
      </c>
      <c r="G79" s="341">
        <v>30466911</v>
      </c>
      <c r="H79" s="341">
        <v>580</v>
      </c>
      <c r="I79" s="341" t="s">
        <v>1170</v>
      </c>
      <c r="J79" s="344">
        <v>0</v>
      </c>
      <c r="K79" s="341"/>
      <c r="L79" s="341"/>
      <c r="M79" s="342">
        <v>112673103</v>
      </c>
    </row>
    <row r="80" spans="1:13">
      <c r="A80" s="341">
        <v>79</v>
      </c>
      <c r="B80" s="341" t="s">
        <v>2936</v>
      </c>
      <c r="C80" s="341" t="s">
        <v>680</v>
      </c>
      <c r="D80" s="341">
        <v>112180307</v>
      </c>
      <c r="E80" s="344">
        <v>1.3888888888888889E-4</v>
      </c>
      <c r="F80" s="341" t="s">
        <v>889</v>
      </c>
      <c r="G80" s="341">
        <v>49710203</v>
      </c>
      <c r="H80" s="341">
        <v>182</v>
      </c>
      <c r="I80" s="341" t="s">
        <v>1170</v>
      </c>
      <c r="J80" s="344">
        <v>0</v>
      </c>
      <c r="K80" s="341"/>
      <c r="L80" s="341"/>
      <c r="M80" s="342">
        <v>112673156</v>
      </c>
    </row>
    <row r="81" spans="1:13">
      <c r="A81" s="341">
        <v>80</v>
      </c>
      <c r="B81" s="341" t="s">
        <v>2930</v>
      </c>
      <c r="C81" s="341" t="s">
        <v>680</v>
      </c>
      <c r="D81" s="341">
        <v>108977365</v>
      </c>
      <c r="E81" s="344">
        <v>2.3148148148148149E-4</v>
      </c>
      <c r="F81" s="341" t="s">
        <v>889</v>
      </c>
      <c r="G81" s="341">
        <v>150668910</v>
      </c>
      <c r="H81" s="341">
        <v>436</v>
      </c>
      <c r="I81" s="341" t="s">
        <v>1170</v>
      </c>
      <c r="J81" s="344">
        <v>0</v>
      </c>
      <c r="K81" s="341"/>
      <c r="L81" s="341"/>
      <c r="M81" s="342">
        <v>112673182</v>
      </c>
    </row>
    <row r="82" spans="1:13">
      <c r="A82" s="341">
        <v>81</v>
      </c>
      <c r="B82" s="341" t="s">
        <v>2917</v>
      </c>
      <c r="C82" s="341" t="s">
        <v>680</v>
      </c>
      <c r="D82" s="341">
        <v>108591131</v>
      </c>
      <c r="E82" s="344">
        <v>3.2407407407407406E-4</v>
      </c>
      <c r="F82" s="341" t="s">
        <v>889</v>
      </c>
      <c r="G82" s="341">
        <v>226386501</v>
      </c>
      <c r="H82" s="341">
        <v>436</v>
      </c>
      <c r="I82" s="341" t="s">
        <v>1170</v>
      </c>
      <c r="J82" s="344">
        <v>0</v>
      </c>
      <c r="K82" s="341"/>
      <c r="L82" s="341"/>
      <c r="M82" s="342">
        <v>112673190</v>
      </c>
    </row>
    <row r="83" spans="1:13">
      <c r="A83" s="341">
        <v>82</v>
      </c>
      <c r="B83" s="341" t="s">
        <v>2988</v>
      </c>
      <c r="C83" s="341" t="s">
        <v>680</v>
      </c>
      <c r="D83" s="341">
        <v>112672944</v>
      </c>
      <c r="E83" s="344">
        <v>4.7453703703703703E-3</v>
      </c>
      <c r="F83" s="341" t="s">
        <v>889</v>
      </c>
      <c r="G83" s="341">
        <v>88734905</v>
      </c>
      <c r="H83" s="341">
        <v>541</v>
      </c>
      <c r="I83" s="341" t="s">
        <v>1170</v>
      </c>
      <c r="J83" s="344">
        <v>0</v>
      </c>
      <c r="K83" s="341"/>
      <c r="L83" s="341"/>
      <c r="M83" s="342">
        <v>112684798</v>
      </c>
    </row>
    <row r="84" spans="1:13">
      <c r="A84" s="341">
        <v>83</v>
      </c>
      <c r="B84" s="341" t="s">
        <v>2915</v>
      </c>
      <c r="C84" s="341" t="s">
        <v>680</v>
      </c>
      <c r="D84" s="341">
        <v>107714749</v>
      </c>
      <c r="E84" s="344">
        <v>3.9351851851851852E-4</v>
      </c>
      <c r="F84" s="341" t="s">
        <v>889</v>
      </c>
      <c r="G84" s="341">
        <v>20442605</v>
      </c>
      <c r="H84" s="341">
        <v>186</v>
      </c>
      <c r="I84" s="341" t="s">
        <v>1170</v>
      </c>
      <c r="J84" s="344">
        <v>0</v>
      </c>
      <c r="K84" s="341"/>
      <c r="L84" s="341"/>
      <c r="M84" s="342">
        <v>112684806</v>
      </c>
    </row>
    <row r="85" spans="1:13">
      <c r="A85" s="341">
        <v>84</v>
      </c>
      <c r="B85" s="341" t="s">
        <v>2994</v>
      </c>
      <c r="C85" s="341" t="s">
        <v>680</v>
      </c>
      <c r="D85" s="341">
        <v>112673037</v>
      </c>
      <c r="E85" s="344">
        <v>4.7453703703703703E-3</v>
      </c>
      <c r="F85" s="341" t="s">
        <v>889</v>
      </c>
      <c r="G85" s="341">
        <v>46708006</v>
      </c>
      <c r="H85" s="341">
        <v>215</v>
      </c>
      <c r="I85" s="341" t="s">
        <v>1170</v>
      </c>
      <c r="J85" s="344">
        <v>0</v>
      </c>
      <c r="K85" s="341"/>
      <c r="L85" s="341"/>
      <c r="M85" s="342">
        <v>112684819</v>
      </c>
    </row>
    <row r="86" spans="1:13">
      <c r="A86" s="341">
        <v>85</v>
      </c>
      <c r="B86" s="341" t="s">
        <v>2869</v>
      </c>
      <c r="C86" s="341" t="s">
        <v>680</v>
      </c>
      <c r="D86" s="341">
        <v>106776217</v>
      </c>
      <c r="E86" s="344">
        <v>3.7534722222222219E-2</v>
      </c>
      <c r="F86" s="341" t="s">
        <v>889</v>
      </c>
      <c r="G86" s="341">
        <v>43021202</v>
      </c>
      <c r="H86" s="341">
        <v>436</v>
      </c>
      <c r="I86" s="341" t="s">
        <v>1170</v>
      </c>
      <c r="J86" s="344">
        <v>0</v>
      </c>
      <c r="K86" s="341"/>
      <c r="L86" s="341"/>
      <c r="M86" s="342">
        <v>112684833</v>
      </c>
    </row>
    <row r="87" spans="1:13">
      <c r="A87" s="341">
        <v>86</v>
      </c>
      <c r="B87" s="341" t="s">
        <v>2928</v>
      </c>
      <c r="C87" s="341" t="s">
        <v>680</v>
      </c>
      <c r="D87" s="341">
        <v>108977203</v>
      </c>
      <c r="E87" s="344">
        <v>1.9675925925925926E-4</v>
      </c>
      <c r="F87" s="341" t="s">
        <v>889</v>
      </c>
      <c r="G87" s="341">
        <v>4963306</v>
      </c>
      <c r="H87" s="341">
        <v>333</v>
      </c>
      <c r="I87" s="341" t="s">
        <v>1170</v>
      </c>
      <c r="J87" s="344">
        <v>0</v>
      </c>
      <c r="K87" s="341"/>
      <c r="L87" s="341"/>
      <c r="M87" s="342">
        <v>112685023</v>
      </c>
    </row>
    <row r="88" spans="1:13">
      <c r="A88" s="341">
        <v>87</v>
      </c>
      <c r="B88" s="341" t="s">
        <v>2903</v>
      </c>
      <c r="C88" s="341" t="s">
        <v>680</v>
      </c>
      <c r="D88" s="341">
        <v>107714336</v>
      </c>
      <c r="E88" s="344">
        <v>3.1250000000000001E-4</v>
      </c>
      <c r="F88" s="341" t="s">
        <v>889</v>
      </c>
      <c r="G88" s="341">
        <v>21951402</v>
      </c>
      <c r="H88" s="341">
        <v>214</v>
      </c>
      <c r="I88" s="341" t="s">
        <v>1170</v>
      </c>
      <c r="J88" s="344">
        <v>0</v>
      </c>
      <c r="K88" s="341"/>
      <c r="L88" s="341"/>
      <c r="M88" s="342">
        <v>112685084</v>
      </c>
    </row>
    <row r="89" spans="1:13">
      <c r="A89" s="341">
        <v>88</v>
      </c>
      <c r="B89" s="341" t="s">
        <v>2867</v>
      </c>
      <c r="C89" s="341" t="s">
        <v>680</v>
      </c>
      <c r="D89" s="341">
        <v>106732858</v>
      </c>
      <c r="E89" s="344">
        <v>1.8518518518518519E-3</v>
      </c>
      <c r="F89" s="341" t="s">
        <v>889</v>
      </c>
      <c r="G89" s="341">
        <v>800051702</v>
      </c>
      <c r="H89" s="341">
        <v>215</v>
      </c>
      <c r="I89" s="341" t="s">
        <v>1170</v>
      </c>
      <c r="J89" s="344">
        <v>0</v>
      </c>
      <c r="K89" s="341"/>
      <c r="L89" s="341"/>
      <c r="M89" s="342">
        <v>112685174</v>
      </c>
    </row>
    <row r="90" spans="1:13">
      <c r="A90" s="341">
        <v>89</v>
      </c>
      <c r="B90" s="341" t="s">
        <v>2883</v>
      </c>
      <c r="C90" s="341" t="s">
        <v>680</v>
      </c>
      <c r="D90" s="341">
        <v>106776763</v>
      </c>
      <c r="E90" s="344">
        <v>1.0532407407407407E-3</v>
      </c>
      <c r="F90" s="341" t="s">
        <v>889</v>
      </c>
      <c r="G90" s="341">
        <v>97249805</v>
      </c>
      <c r="H90" s="341">
        <v>436</v>
      </c>
      <c r="I90" s="341" t="s">
        <v>1170</v>
      </c>
      <c r="J90" s="344">
        <v>0</v>
      </c>
      <c r="K90" s="341"/>
      <c r="L90" s="341"/>
      <c r="M90" s="342">
        <v>112685183</v>
      </c>
    </row>
    <row r="91" spans="1:13">
      <c r="A91" s="341">
        <v>90</v>
      </c>
      <c r="B91" s="341" t="s">
        <v>2911</v>
      </c>
      <c r="C91" s="341" t="s">
        <v>680</v>
      </c>
      <c r="D91" s="341">
        <v>107714709</v>
      </c>
      <c r="E91" s="344">
        <v>2.5462962962962961E-4</v>
      </c>
      <c r="F91" s="341" t="s">
        <v>889</v>
      </c>
      <c r="G91" s="341">
        <v>10428004</v>
      </c>
      <c r="H91" s="341">
        <v>126</v>
      </c>
      <c r="I91" s="341" t="s">
        <v>1170</v>
      </c>
      <c r="J91" s="344">
        <v>0</v>
      </c>
      <c r="K91" s="341"/>
      <c r="L91" s="341"/>
      <c r="M91" s="342">
        <v>112685295</v>
      </c>
    </row>
    <row r="92" spans="1:13">
      <c r="A92" s="341">
        <v>91</v>
      </c>
      <c r="B92" s="341" t="s">
        <v>2913</v>
      </c>
      <c r="C92" s="341" t="s">
        <v>680</v>
      </c>
      <c r="D92" s="341">
        <v>107714741</v>
      </c>
      <c r="E92" s="344">
        <v>1.4351851851851852E-3</v>
      </c>
      <c r="F92" s="341" t="s">
        <v>889</v>
      </c>
      <c r="G92" s="341">
        <v>15770002</v>
      </c>
      <c r="H92" s="341">
        <v>135</v>
      </c>
      <c r="I92" s="341" t="s">
        <v>1170</v>
      </c>
      <c r="J92" s="344">
        <v>0</v>
      </c>
      <c r="K92" s="341"/>
      <c r="L92" s="341"/>
      <c r="M92" s="342">
        <v>112685405</v>
      </c>
    </row>
    <row r="93" spans="1:13">
      <c r="A93" s="341">
        <v>92</v>
      </c>
      <c r="B93" s="341" t="s">
        <v>2893</v>
      </c>
      <c r="C93" s="341" t="s">
        <v>680</v>
      </c>
      <c r="D93" s="341">
        <v>107714005</v>
      </c>
      <c r="E93" s="344">
        <v>1.5393518518518519E-3</v>
      </c>
      <c r="F93" s="341" t="s">
        <v>889</v>
      </c>
      <c r="G93" s="341">
        <v>6620407</v>
      </c>
      <c r="H93" s="341">
        <v>609</v>
      </c>
      <c r="I93" s="341" t="s">
        <v>1170</v>
      </c>
      <c r="J93" s="344">
        <v>0</v>
      </c>
      <c r="K93" s="341"/>
      <c r="L93" s="341"/>
      <c r="M93" s="342">
        <v>112686088</v>
      </c>
    </row>
    <row r="94" spans="1:13">
      <c r="A94" s="341"/>
      <c r="B94" s="341"/>
      <c r="C94" s="341"/>
      <c r="D94" s="341"/>
      <c r="E94" s="341"/>
      <c r="F94" s="341"/>
      <c r="G94" s="341"/>
      <c r="H94" s="341"/>
      <c r="I94" s="341"/>
      <c r="J94" s="341"/>
      <c r="K94" s="341"/>
      <c r="L94" s="341"/>
      <c r="M94" s="342">
        <v>112686091</v>
      </c>
    </row>
    <row r="95" spans="1:13">
      <c r="A95" s="341"/>
      <c r="B95" s="341"/>
      <c r="C95" s="341"/>
      <c r="D95" s="341"/>
      <c r="E95" s="341"/>
      <c r="F95" s="341"/>
      <c r="G95" s="341"/>
      <c r="H95" s="341"/>
      <c r="I95" s="341"/>
      <c r="J95" s="341"/>
      <c r="K95" s="341"/>
      <c r="L95" s="341"/>
      <c r="M95" s="342">
        <v>112686132</v>
      </c>
    </row>
    <row r="96" spans="1:13">
      <c r="A96" s="341"/>
      <c r="B96" s="341"/>
      <c r="C96" s="341"/>
      <c r="D96" s="341"/>
      <c r="E96" s="341"/>
      <c r="F96" s="341"/>
      <c r="G96" s="341"/>
      <c r="H96" s="341"/>
      <c r="I96" s="341"/>
      <c r="J96" s="341"/>
      <c r="K96" s="341"/>
      <c r="L96" s="341"/>
      <c r="M96" s="343">
        <v>11268613</v>
      </c>
    </row>
    <row r="97" spans="1:13">
      <c r="A97" s="341"/>
      <c r="B97" s="341"/>
      <c r="C97" s="341"/>
      <c r="D97" s="341"/>
      <c r="E97" s="341"/>
      <c r="F97" s="341"/>
      <c r="G97" s="341"/>
      <c r="H97" s="341"/>
      <c r="I97" s="341"/>
      <c r="J97" s="341"/>
      <c r="K97" s="341"/>
      <c r="L97" s="341"/>
      <c r="M97" s="342">
        <v>112686139</v>
      </c>
    </row>
    <row r="98" spans="1:13">
      <c r="A98" s="341"/>
      <c r="B98" s="341"/>
      <c r="C98" s="341"/>
      <c r="D98" s="341"/>
      <c r="E98" s="341"/>
      <c r="F98" s="341"/>
      <c r="G98" s="341"/>
      <c r="H98" s="341"/>
      <c r="I98" s="341"/>
      <c r="J98" s="341"/>
      <c r="K98" s="341"/>
      <c r="L98" s="341"/>
      <c r="M98" s="342">
        <v>112686142</v>
      </c>
    </row>
    <row r="99" spans="1:13">
      <c r="A99" s="341"/>
      <c r="B99" s="341"/>
      <c r="C99" s="341"/>
      <c r="D99" s="341"/>
      <c r="E99" s="341"/>
      <c r="F99" s="341"/>
      <c r="G99" s="341"/>
      <c r="H99" s="341"/>
      <c r="I99" s="341"/>
      <c r="J99" s="341"/>
      <c r="K99" s="341"/>
      <c r="L99" s="341"/>
      <c r="M99" s="342">
        <v>112686167</v>
      </c>
    </row>
    <row r="100" spans="1:13">
      <c r="A100" s="341"/>
      <c r="B100" s="341"/>
      <c r="C100" s="341"/>
      <c r="D100" s="341"/>
      <c r="E100" s="341"/>
      <c r="F100" s="341"/>
      <c r="G100" s="341"/>
      <c r="H100" s="341"/>
      <c r="I100" s="341"/>
      <c r="J100" s="341"/>
      <c r="K100" s="341"/>
      <c r="L100" s="341"/>
      <c r="M100" s="342">
        <v>112686214</v>
      </c>
    </row>
    <row r="101" spans="1:13">
      <c r="A101" s="341"/>
      <c r="B101" s="341"/>
      <c r="C101" s="341"/>
      <c r="D101" s="341"/>
      <c r="E101" s="341"/>
      <c r="F101" s="341"/>
      <c r="G101" s="341"/>
      <c r="H101" s="341"/>
      <c r="I101" s="341"/>
      <c r="J101" s="341"/>
      <c r="K101" s="341"/>
      <c r="L101" s="341"/>
      <c r="M101" s="343">
        <v>112686228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1"/>
  <sheetViews>
    <sheetView topLeftCell="A7" workbookViewId="0">
      <selection activeCell="A18" sqref="A18"/>
    </sheetView>
  </sheetViews>
  <sheetFormatPr defaultColWidth="8.7109375" defaultRowHeight="15" customHeight="1"/>
  <cols>
    <col min="1" max="1" width="36.28515625" style="96" bestFit="1" customWidth="1"/>
    <col min="2" max="2" width="32.5703125" style="96" bestFit="1" customWidth="1"/>
    <col min="3" max="3" width="32.5703125" customWidth="1"/>
    <col min="4" max="4" width="20" bestFit="1" customWidth="1"/>
    <col min="5" max="5" width="23.85546875" bestFit="1" customWidth="1"/>
    <col min="6" max="6" width="49.42578125" bestFit="1" customWidth="1"/>
    <col min="7" max="7" width="46.5703125" customWidth="1"/>
    <col min="8" max="8" width="24.42578125" bestFit="1" customWidth="1"/>
    <col min="9" max="9" width="14.42578125" bestFit="1" customWidth="1"/>
    <col min="10" max="10" width="12.140625" bestFit="1" customWidth="1"/>
    <col min="11" max="11" width="25" bestFit="1" customWidth="1"/>
    <col min="12" max="12" width="20.85546875" bestFit="1" customWidth="1"/>
    <col min="13" max="13" width="27.85546875" bestFit="1" customWidth="1"/>
    <col min="14" max="14" width="14" bestFit="1" customWidth="1"/>
    <col min="15" max="15" width="15.85546875" bestFit="1" customWidth="1"/>
    <col min="16" max="16" width="13.42578125" bestFit="1" customWidth="1"/>
    <col min="17" max="17" width="18.140625" bestFit="1" customWidth="1"/>
    <col min="18" max="18" width="42.5703125" bestFit="1" customWidth="1"/>
    <col min="19" max="19" width="21.7109375" bestFit="1" customWidth="1"/>
    <col min="25" max="25" width="15.42578125" bestFit="1" customWidth="1"/>
    <col min="26" max="26" width="25.7109375" bestFit="1" customWidth="1"/>
    <col min="28" max="28" width="7.5703125" bestFit="1" customWidth="1"/>
    <col min="29" max="29" width="15.7109375" bestFit="1" customWidth="1"/>
    <col min="30" max="30" width="15.28515625" bestFit="1" customWidth="1"/>
    <col min="34" max="34" width="20.85546875" bestFit="1" customWidth="1"/>
  </cols>
  <sheetData>
    <row r="1" spans="1:8" s="1" customFormat="1" ht="14.45">
      <c r="A1" s="95" t="s">
        <v>331</v>
      </c>
      <c r="B1" s="92" t="s">
        <v>332</v>
      </c>
      <c r="C1" s="87" t="s">
        <v>3807</v>
      </c>
      <c r="D1" s="87" t="s">
        <v>3808</v>
      </c>
      <c r="E1" s="87" t="s">
        <v>3809</v>
      </c>
      <c r="F1" s="87" t="s">
        <v>3810</v>
      </c>
      <c r="G1" s="87" t="s">
        <v>3811</v>
      </c>
      <c r="H1" s="1" t="s">
        <v>3812</v>
      </c>
    </row>
    <row r="2" spans="1:8" ht="14.45">
      <c r="A2" s="95" t="s">
        <v>336</v>
      </c>
      <c r="B2" s="95" t="s">
        <v>3813</v>
      </c>
      <c r="C2" s="88" t="s">
        <v>338</v>
      </c>
      <c r="D2" s="87" t="s">
        <v>338</v>
      </c>
      <c r="E2" s="88" t="s">
        <v>239</v>
      </c>
      <c r="F2" s="88" t="s">
        <v>163</v>
      </c>
      <c r="G2" s="88" t="s">
        <v>3814</v>
      </c>
      <c r="H2" s="91" t="s">
        <v>197</v>
      </c>
    </row>
    <row r="3" spans="1:8" ht="14.45">
      <c r="A3" s="499" t="s">
        <v>3815</v>
      </c>
      <c r="B3" s="499" t="s">
        <v>3816</v>
      </c>
      <c r="C3" s="89"/>
      <c r="D3" s="87" t="s">
        <v>338</v>
      </c>
      <c r="E3" s="88"/>
      <c r="F3" s="88" t="s">
        <v>163</v>
      </c>
      <c r="G3" s="88" t="s">
        <v>3817</v>
      </c>
      <c r="H3" s="91" t="s">
        <v>197</v>
      </c>
    </row>
    <row r="4" spans="1:8" ht="14.45">
      <c r="A4" s="499"/>
      <c r="B4" s="499"/>
      <c r="C4" s="89"/>
      <c r="D4" s="87" t="s">
        <v>3818</v>
      </c>
      <c r="E4" s="88" t="s">
        <v>239</v>
      </c>
      <c r="F4" s="88" t="s">
        <v>3819</v>
      </c>
      <c r="G4" s="88" t="s">
        <v>3820</v>
      </c>
    </row>
    <row r="5" spans="1:8" ht="14.45">
      <c r="A5" s="94" t="s">
        <v>3821</v>
      </c>
      <c r="B5" s="94" t="s">
        <v>3822</v>
      </c>
      <c r="C5" s="90" t="s">
        <v>3823</v>
      </c>
      <c r="D5" s="87" t="s">
        <v>3824</v>
      </c>
      <c r="E5" s="88" t="s">
        <v>3825</v>
      </c>
      <c r="F5" s="88" t="s">
        <v>3826</v>
      </c>
      <c r="G5" s="88" t="s">
        <v>3827</v>
      </c>
    </row>
    <row r="6" spans="1:8" ht="14.45">
      <c r="A6" s="94" t="s">
        <v>3828</v>
      </c>
      <c r="B6" s="94" t="s">
        <v>3829</v>
      </c>
      <c r="C6" s="127" t="s">
        <v>381</v>
      </c>
      <c r="D6" s="128" t="s">
        <v>16</v>
      </c>
      <c r="E6" s="88"/>
      <c r="F6" s="88" t="s">
        <v>3830</v>
      </c>
      <c r="G6" s="88"/>
    </row>
    <row r="7" spans="1:8" ht="29.1">
      <c r="A7" s="94" t="s">
        <v>3831</v>
      </c>
      <c r="B7" s="94" t="s">
        <v>3832</v>
      </c>
      <c r="C7" s="127" t="s">
        <v>409</v>
      </c>
      <c r="D7" s="87" t="s">
        <v>3833</v>
      </c>
      <c r="E7" s="88"/>
      <c r="F7" s="88" t="s">
        <v>3834</v>
      </c>
      <c r="G7" s="88"/>
    </row>
    <row r="8" spans="1:8" ht="43.5">
      <c r="A8" s="95" t="s">
        <v>3835</v>
      </c>
      <c r="B8" s="94" t="s">
        <v>3836</v>
      </c>
      <c r="C8" s="127" t="s">
        <v>3837</v>
      </c>
      <c r="D8" s="87" t="s">
        <v>3838</v>
      </c>
      <c r="E8" s="88" t="s">
        <v>240</v>
      </c>
      <c r="F8" s="88" t="s">
        <v>3839</v>
      </c>
      <c r="G8" s="88"/>
    </row>
    <row r="9" spans="1:8" ht="14.45">
      <c r="A9" s="95" t="s">
        <v>3840</v>
      </c>
      <c r="B9" s="95" t="s">
        <v>3841</v>
      </c>
      <c r="C9" s="88" t="s">
        <v>3842</v>
      </c>
      <c r="D9" s="87" t="s">
        <v>3843</v>
      </c>
      <c r="E9" s="88" t="s">
        <v>240</v>
      </c>
      <c r="F9" s="88" t="s">
        <v>173</v>
      </c>
      <c r="G9" s="88" t="s">
        <v>3844</v>
      </c>
    </row>
    <row r="10" spans="1:8" ht="14.45">
      <c r="A10" s="95" t="s">
        <v>3845</v>
      </c>
      <c r="B10" s="95" t="s">
        <v>3846</v>
      </c>
      <c r="C10" s="88" t="s">
        <v>3847</v>
      </c>
      <c r="D10" s="87" t="s">
        <v>3848</v>
      </c>
      <c r="E10" s="88" t="s">
        <v>240</v>
      </c>
      <c r="F10" s="88" t="s">
        <v>3849</v>
      </c>
      <c r="G10" s="88" t="s">
        <v>3850</v>
      </c>
    </row>
    <row r="11" spans="1:8" ht="14.45">
      <c r="A11" s="95" t="s">
        <v>423</v>
      </c>
      <c r="B11" s="95" t="s">
        <v>3851</v>
      </c>
      <c r="C11" s="88" t="s">
        <v>3852</v>
      </c>
      <c r="D11" s="87" t="s">
        <v>300</v>
      </c>
      <c r="E11" s="88" t="s">
        <v>676</v>
      </c>
      <c r="F11" s="88" t="s">
        <v>3853</v>
      </c>
      <c r="G11" s="88" t="s">
        <v>3854</v>
      </c>
    </row>
    <row r="12" spans="1:8" ht="14.45">
      <c r="A12" s="95" t="s">
        <v>3855</v>
      </c>
      <c r="B12" s="95" t="s">
        <v>427</v>
      </c>
      <c r="C12" s="88" t="s">
        <v>3856</v>
      </c>
      <c r="D12" s="87" t="s">
        <v>376</v>
      </c>
      <c r="E12" s="88" t="s">
        <v>240</v>
      </c>
      <c r="F12" s="88" t="s">
        <v>253</v>
      </c>
      <c r="G12" s="88" t="s">
        <v>3857</v>
      </c>
    </row>
    <row r="13" spans="1:8" ht="14.45">
      <c r="A13" s="95" t="s">
        <v>3858</v>
      </c>
      <c r="B13" s="95" t="s">
        <v>429</v>
      </c>
      <c r="C13" s="88" t="s">
        <v>3859</v>
      </c>
      <c r="D13" s="87" t="s">
        <v>381</v>
      </c>
      <c r="E13" s="88" t="s">
        <v>243</v>
      </c>
      <c r="F13" s="88" t="s">
        <v>3860</v>
      </c>
      <c r="G13" s="88" t="s">
        <v>3861</v>
      </c>
    </row>
    <row r="14" spans="1:8" ht="14.45">
      <c r="A14" s="95" t="s">
        <v>3862</v>
      </c>
      <c r="B14" s="95" t="s">
        <v>431</v>
      </c>
      <c r="C14" s="88" t="s">
        <v>3856</v>
      </c>
      <c r="D14" s="87" t="s">
        <v>126</v>
      </c>
      <c r="E14" s="88"/>
      <c r="F14" s="88"/>
      <c r="G14" s="88"/>
    </row>
    <row r="15" spans="1:8" ht="14.45">
      <c r="A15" s="95" t="s">
        <v>3863</v>
      </c>
      <c r="B15" s="95" t="s">
        <v>3864</v>
      </c>
      <c r="C15" s="88"/>
      <c r="D15" s="87" t="s">
        <v>130</v>
      </c>
      <c r="E15" s="88" t="s">
        <v>240</v>
      </c>
      <c r="F15" s="88" t="s">
        <v>3865</v>
      </c>
      <c r="G15" s="88" t="s">
        <v>3866</v>
      </c>
    </row>
    <row r="16" spans="1:8" ht="14.45">
      <c r="A16" s="95" t="s">
        <v>391</v>
      </c>
      <c r="B16" s="95" t="s">
        <v>3836</v>
      </c>
      <c r="C16" s="88" t="s">
        <v>3837</v>
      </c>
      <c r="D16" s="87" t="s">
        <v>3867</v>
      </c>
      <c r="E16" s="88" t="s">
        <v>239</v>
      </c>
      <c r="F16" s="88" t="s">
        <v>3868</v>
      </c>
      <c r="G16" s="88" t="s">
        <v>3869</v>
      </c>
    </row>
    <row r="17" spans="1:8" ht="14.45">
      <c r="A17" s="95" t="s">
        <v>395</v>
      </c>
      <c r="B17" s="95" t="s">
        <v>3841</v>
      </c>
      <c r="C17" s="88" t="s">
        <v>3842</v>
      </c>
      <c r="D17" s="87" t="s">
        <v>3870</v>
      </c>
      <c r="E17" s="88" t="s">
        <v>240</v>
      </c>
      <c r="F17" s="88" t="s">
        <v>3865</v>
      </c>
      <c r="G17" s="88" t="s">
        <v>3871</v>
      </c>
      <c r="H17" s="91"/>
    </row>
    <row r="18" spans="1:8" ht="14.45">
      <c r="A18" s="95" t="s">
        <v>398</v>
      </c>
      <c r="B18" s="95" t="s">
        <v>3872</v>
      </c>
      <c r="C18" s="88" t="s">
        <v>3873</v>
      </c>
      <c r="D18" s="87" t="s">
        <v>3874</v>
      </c>
      <c r="E18" s="88" t="s">
        <v>240</v>
      </c>
      <c r="F18" s="88" t="s">
        <v>3865</v>
      </c>
      <c r="G18" s="88" t="s">
        <v>3875</v>
      </c>
    </row>
    <row r="19" spans="1:8" ht="14.45">
      <c r="A19" s="95"/>
      <c r="B19" s="95"/>
      <c r="C19" s="88"/>
      <c r="D19" s="87" t="s">
        <v>3876</v>
      </c>
      <c r="E19" s="88" t="s">
        <v>240</v>
      </c>
      <c r="F19" s="88" t="s">
        <v>3865</v>
      </c>
      <c r="G19" s="88" t="s">
        <v>3877</v>
      </c>
    </row>
    <row r="20" spans="1:8" ht="14.45">
      <c r="A20" s="95"/>
      <c r="B20" s="95"/>
      <c r="C20" s="88"/>
      <c r="D20" s="87" t="s">
        <v>3878</v>
      </c>
      <c r="E20" s="88" t="s">
        <v>240</v>
      </c>
      <c r="F20" s="88" t="s">
        <v>3879</v>
      </c>
      <c r="G20" s="88" t="s">
        <v>3880</v>
      </c>
    </row>
    <row r="21" spans="1:8" ht="14.45">
      <c r="A21" s="95"/>
      <c r="B21" s="95"/>
      <c r="C21" s="88"/>
      <c r="D21" s="87" t="s">
        <v>298</v>
      </c>
      <c r="E21" s="88" t="s">
        <v>240</v>
      </c>
      <c r="F21" s="88" t="s">
        <v>312</v>
      </c>
      <c r="G21" s="88" t="s">
        <v>3881</v>
      </c>
    </row>
    <row r="22" spans="1:8" ht="14.45">
      <c r="A22" s="95" t="s">
        <v>3882</v>
      </c>
      <c r="B22" s="95" t="s">
        <v>3883</v>
      </c>
      <c r="C22" s="88" t="s">
        <v>3884</v>
      </c>
      <c r="D22" s="88"/>
      <c r="E22" s="88"/>
      <c r="F22" s="88"/>
      <c r="G22" s="88"/>
    </row>
    <row r="23" spans="1:8" ht="14.45">
      <c r="A23" s="95" t="s">
        <v>565</v>
      </c>
      <c r="B23" s="95" t="s">
        <v>3885</v>
      </c>
      <c r="C23" s="88" t="s">
        <v>3884</v>
      </c>
      <c r="D23" s="87" t="s">
        <v>3886</v>
      </c>
      <c r="E23" s="88" t="s">
        <v>3887</v>
      </c>
      <c r="F23" s="88" t="s">
        <v>3887</v>
      </c>
      <c r="G23" s="88" t="s">
        <v>3888</v>
      </c>
    </row>
    <row r="24" spans="1:8" ht="14.45">
      <c r="A24" s="95"/>
      <c r="B24" s="95"/>
      <c r="C24" s="88"/>
      <c r="D24" s="87" t="s">
        <v>3889</v>
      </c>
      <c r="E24" s="88" t="s">
        <v>240</v>
      </c>
      <c r="F24" s="88" t="s">
        <v>3865</v>
      </c>
      <c r="G24" s="88"/>
    </row>
    <row r="25" spans="1:8" ht="14.45">
      <c r="A25" s="95"/>
      <c r="B25" s="95"/>
      <c r="C25" s="88"/>
      <c r="D25" s="87" t="s">
        <v>3890</v>
      </c>
      <c r="E25" s="88" t="s">
        <v>240</v>
      </c>
      <c r="F25" s="88" t="s">
        <v>3891</v>
      </c>
      <c r="G25" s="88"/>
    </row>
    <row r="26" spans="1:8" ht="14.45">
      <c r="A26" s="95"/>
      <c r="B26" s="95"/>
      <c r="C26" s="88"/>
      <c r="D26" s="87" t="s">
        <v>133</v>
      </c>
      <c r="E26" s="88" t="s">
        <v>240</v>
      </c>
      <c r="F26" s="88" t="s">
        <v>3891</v>
      </c>
      <c r="G26" s="88"/>
    </row>
    <row r="27" spans="1:8" ht="14.45">
      <c r="A27" s="95"/>
      <c r="B27" s="95"/>
      <c r="C27" s="88"/>
      <c r="D27" s="93" t="s">
        <v>3892</v>
      </c>
      <c r="E27" s="88"/>
      <c r="F27" s="88" t="s">
        <v>3893</v>
      </c>
      <c r="G27" s="88"/>
    </row>
    <row r="28" spans="1:8" ht="14.45">
      <c r="A28" s="95"/>
      <c r="B28" s="95"/>
      <c r="C28" s="88"/>
      <c r="D28" s="93"/>
      <c r="E28" s="88"/>
      <c r="F28" s="88"/>
      <c r="G28" s="88"/>
    </row>
    <row r="29" spans="1:8" ht="14.45"/>
    <row r="30" spans="1:8" ht="14.45"/>
    <row r="31" spans="1:8" ht="14.45"/>
  </sheetData>
  <mergeCells count="2">
    <mergeCell ref="B3:B4"/>
    <mergeCell ref="A3:A4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0"/>
  <sheetViews>
    <sheetView workbookViewId="0">
      <selection activeCell="F1" sqref="D1:F1"/>
    </sheetView>
  </sheetViews>
  <sheetFormatPr defaultRowHeight="14.45"/>
  <cols>
    <col min="1" max="1" width="21.42578125" customWidth="1"/>
    <col min="2" max="2" width="37.42578125" bestFit="1" customWidth="1"/>
    <col min="3" max="3" width="28.7109375" customWidth="1"/>
    <col min="4" max="4" width="11.85546875" customWidth="1"/>
    <col min="5" max="5" width="28.7109375" bestFit="1" customWidth="1"/>
    <col min="6" max="6" width="48.28515625" bestFit="1" customWidth="1"/>
  </cols>
  <sheetData>
    <row r="1" spans="1:6" s="3" customFormat="1" ht="23.25" customHeight="1">
      <c r="A1" s="121" t="s">
        <v>331</v>
      </c>
      <c r="B1" s="121" t="s">
        <v>332</v>
      </c>
      <c r="C1" s="121" t="s">
        <v>333</v>
      </c>
      <c r="D1" s="121" t="s">
        <v>3809</v>
      </c>
      <c r="E1" s="121" t="s">
        <v>3810</v>
      </c>
      <c r="F1" s="121" t="s">
        <v>3811</v>
      </c>
    </row>
    <row r="2" spans="1:6">
      <c r="A2" s="89" t="s">
        <v>336</v>
      </c>
      <c r="B2" s="89" t="s">
        <v>3813</v>
      </c>
      <c r="C2" s="89" t="s">
        <v>338</v>
      </c>
      <c r="D2" s="89" t="s">
        <v>239</v>
      </c>
      <c r="E2" s="89" t="s">
        <v>163</v>
      </c>
      <c r="F2" s="89" t="s">
        <v>3814</v>
      </c>
    </row>
    <row r="3" spans="1:6" ht="15" customHeight="1">
      <c r="A3" s="500" t="s">
        <v>3894</v>
      </c>
      <c r="B3" s="500" t="s">
        <v>3816</v>
      </c>
      <c r="C3" s="89" t="s">
        <v>338</v>
      </c>
      <c r="D3" s="89" t="s">
        <v>239</v>
      </c>
      <c r="E3" s="89" t="s">
        <v>163</v>
      </c>
      <c r="F3" s="89" t="s">
        <v>3817</v>
      </c>
    </row>
    <row r="4" spans="1:6" ht="14.25" customHeight="1">
      <c r="A4" s="500"/>
      <c r="B4" s="500"/>
      <c r="C4" s="89" t="s">
        <v>3818</v>
      </c>
      <c r="D4" s="89" t="s">
        <v>239</v>
      </c>
      <c r="E4" s="89" t="s">
        <v>3819</v>
      </c>
      <c r="F4" s="89" t="s">
        <v>3820</v>
      </c>
    </row>
    <row r="5" spans="1:6" ht="27.95">
      <c r="A5" s="89" t="s">
        <v>340</v>
      </c>
      <c r="B5" s="89" t="s">
        <v>3895</v>
      </c>
      <c r="C5" s="113" t="s">
        <v>3823</v>
      </c>
      <c r="D5" s="89" t="s">
        <v>3825</v>
      </c>
      <c r="E5" s="89" t="s">
        <v>3826</v>
      </c>
      <c r="F5" s="89" t="s">
        <v>3827</v>
      </c>
    </row>
    <row r="6" spans="1:6" ht="29.1">
      <c r="A6" s="89" t="s">
        <v>3828</v>
      </c>
      <c r="B6" s="89" t="s">
        <v>3896</v>
      </c>
      <c r="C6" s="89" t="s">
        <v>381</v>
      </c>
      <c r="D6" s="89" t="s">
        <v>243</v>
      </c>
      <c r="E6" s="89" t="s">
        <v>3860</v>
      </c>
      <c r="F6" s="89" t="s">
        <v>3861</v>
      </c>
    </row>
    <row r="7" spans="1:6" ht="29.1">
      <c r="A7" s="89" t="s">
        <v>3831</v>
      </c>
      <c r="B7" s="89" t="s">
        <v>3832</v>
      </c>
      <c r="C7" s="89" t="s">
        <v>390</v>
      </c>
      <c r="D7" s="89" t="s">
        <v>240</v>
      </c>
      <c r="E7" s="89" t="s">
        <v>3865</v>
      </c>
      <c r="F7" s="89" t="s">
        <v>3814</v>
      </c>
    </row>
    <row r="8" spans="1:6" ht="29.1">
      <c r="A8" s="89" t="s">
        <v>3835</v>
      </c>
      <c r="B8" s="89" t="s">
        <v>3836</v>
      </c>
      <c r="C8" s="89" t="s">
        <v>3897</v>
      </c>
      <c r="D8" s="89" t="s">
        <v>240</v>
      </c>
      <c r="E8" s="89" t="s">
        <v>3865</v>
      </c>
      <c r="F8" s="89" t="s">
        <v>3871</v>
      </c>
    </row>
    <row r="9" spans="1:6" ht="29.1">
      <c r="A9" s="89" t="s">
        <v>3840</v>
      </c>
      <c r="B9" s="89" t="s">
        <v>3841</v>
      </c>
      <c r="C9" s="89" t="s">
        <v>3898</v>
      </c>
      <c r="D9" s="89" t="s">
        <v>240</v>
      </c>
      <c r="E9" s="89" t="s">
        <v>3865</v>
      </c>
      <c r="F9" s="89" t="s">
        <v>3875</v>
      </c>
    </row>
    <row r="10" spans="1:6" ht="29.1">
      <c r="A10" s="89" t="s">
        <v>3845</v>
      </c>
      <c r="B10" s="89" t="s">
        <v>3846</v>
      </c>
      <c r="C10" s="89" t="s">
        <v>3867</v>
      </c>
      <c r="D10" s="89" t="s">
        <v>239</v>
      </c>
      <c r="E10" s="89" t="s">
        <v>3868</v>
      </c>
      <c r="F10" s="89" t="s">
        <v>3869</v>
      </c>
    </row>
    <row r="11" spans="1:6" ht="29.1">
      <c r="A11" s="89" t="s">
        <v>3876</v>
      </c>
      <c r="B11" s="89" t="s">
        <v>3851</v>
      </c>
      <c r="C11" s="89" t="s">
        <v>425</v>
      </c>
      <c r="D11" s="89" t="s">
        <v>240</v>
      </c>
      <c r="E11" s="89" t="s">
        <v>3865</v>
      </c>
      <c r="F11" s="89" t="s">
        <v>3877</v>
      </c>
    </row>
    <row r="12" spans="1:6" ht="29.1">
      <c r="A12" s="89" t="s">
        <v>3855</v>
      </c>
      <c r="B12" s="89" t="s">
        <v>427</v>
      </c>
      <c r="C12" s="89" t="s">
        <v>3899</v>
      </c>
      <c r="D12" s="89" t="s">
        <v>240</v>
      </c>
      <c r="E12" s="89" t="s">
        <v>3865</v>
      </c>
      <c r="F12" s="89" t="s">
        <v>3871</v>
      </c>
    </row>
    <row r="13" spans="1:6">
      <c r="A13" s="89" t="s">
        <v>3858</v>
      </c>
      <c r="B13" s="89" t="s">
        <v>429</v>
      </c>
      <c r="C13" s="89" t="s">
        <v>3900</v>
      </c>
      <c r="D13" s="89" t="s">
        <v>240</v>
      </c>
      <c r="E13" s="89" t="s">
        <v>3865</v>
      </c>
      <c r="F13" s="89" t="s">
        <v>3901</v>
      </c>
    </row>
    <row r="14" spans="1:6" ht="29.1">
      <c r="A14" s="89" t="s">
        <v>3902</v>
      </c>
      <c r="B14" s="89" t="s">
        <v>431</v>
      </c>
      <c r="C14" s="89" t="s">
        <v>3903</v>
      </c>
      <c r="D14" s="89" t="s">
        <v>240</v>
      </c>
      <c r="E14" s="89" t="s">
        <v>3865</v>
      </c>
      <c r="F14" s="89" t="s">
        <v>3904</v>
      </c>
    </row>
    <row r="15" spans="1:6" ht="41.25" customHeight="1">
      <c r="A15" s="89" t="s">
        <v>3863</v>
      </c>
      <c r="B15" s="89" t="s">
        <v>3864</v>
      </c>
      <c r="C15" s="89" t="s">
        <v>381</v>
      </c>
      <c r="D15" s="89" t="s">
        <v>243</v>
      </c>
      <c r="E15" s="89" t="s">
        <v>3860</v>
      </c>
      <c r="F15" s="89" t="s">
        <v>3905</v>
      </c>
    </row>
    <row r="16" spans="1:6" ht="29.1">
      <c r="A16" s="89" t="s">
        <v>391</v>
      </c>
      <c r="B16" s="89" t="s">
        <v>3836</v>
      </c>
      <c r="C16" s="89" t="s">
        <v>3837</v>
      </c>
      <c r="D16" s="89" t="s">
        <v>240</v>
      </c>
      <c r="E16" s="89" t="s">
        <v>3865</v>
      </c>
      <c r="F16" s="89" t="s">
        <v>3871</v>
      </c>
    </row>
    <row r="17" spans="1:6" ht="29.1">
      <c r="A17" s="89" t="s">
        <v>395</v>
      </c>
      <c r="B17" s="89" t="s">
        <v>3841</v>
      </c>
      <c r="C17" s="89" t="s">
        <v>3842</v>
      </c>
      <c r="D17" s="89" t="s">
        <v>240</v>
      </c>
      <c r="E17" s="89" t="s">
        <v>3865</v>
      </c>
      <c r="F17" s="89" t="s">
        <v>3901</v>
      </c>
    </row>
    <row r="18" spans="1:6" ht="43.5">
      <c r="A18" s="89" t="s">
        <v>398</v>
      </c>
      <c r="B18" s="89" t="s">
        <v>3906</v>
      </c>
      <c r="C18" s="89" t="s">
        <v>3873</v>
      </c>
      <c r="D18" s="89" t="s">
        <v>240</v>
      </c>
      <c r="E18" s="89" t="s">
        <v>3865</v>
      </c>
      <c r="F18" s="89" t="s">
        <v>3907</v>
      </c>
    </row>
    <row r="19" spans="1:6" ht="43.5">
      <c r="A19" s="89" t="s">
        <v>3882</v>
      </c>
      <c r="B19" s="89" t="s">
        <v>3883</v>
      </c>
      <c r="C19" s="89" t="s">
        <v>3884</v>
      </c>
      <c r="D19" s="89" t="s">
        <v>239</v>
      </c>
      <c r="E19" s="89"/>
      <c r="F19" s="89"/>
    </row>
    <row r="20" spans="1:6" ht="43.5">
      <c r="A20" s="117" t="s">
        <v>565</v>
      </c>
      <c r="B20" s="117" t="s">
        <v>3885</v>
      </c>
      <c r="C20" s="117" t="s">
        <v>3884</v>
      </c>
      <c r="D20" s="89" t="s">
        <v>239</v>
      </c>
      <c r="E20" s="117"/>
      <c r="F20" s="117"/>
    </row>
    <row r="21" spans="1:6" ht="24.75" customHeight="1">
      <c r="A21" s="89" t="s">
        <v>3908</v>
      </c>
      <c r="B21" s="89" t="s">
        <v>3909</v>
      </c>
      <c r="C21" s="89" t="s">
        <v>3830</v>
      </c>
      <c r="D21" s="89" t="s">
        <v>240</v>
      </c>
      <c r="E21" s="89" t="s">
        <v>3865</v>
      </c>
      <c r="F21" s="89"/>
    </row>
    <row r="22" spans="1:6">
      <c r="A22" s="89" t="s">
        <v>3833</v>
      </c>
      <c r="B22" s="89" t="s">
        <v>3910</v>
      </c>
      <c r="C22" s="89" t="s">
        <v>3911</v>
      </c>
      <c r="D22" s="89" t="s">
        <v>240</v>
      </c>
      <c r="E22" s="89" t="s">
        <v>3865</v>
      </c>
      <c r="F22" s="89"/>
    </row>
    <row r="23" spans="1:6">
      <c r="A23" s="89" t="s">
        <v>402</v>
      </c>
      <c r="B23" s="89"/>
      <c r="C23" s="89" t="s">
        <v>3912</v>
      </c>
      <c r="D23" s="89" t="s">
        <v>240</v>
      </c>
      <c r="E23" s="89" t="s">
        <v>3839</v>
      </c>
      <c r="F23" s="89"/>
    </row>
    <row r="24" spans="1:6">
      <c r="A24" s="89" t="s">
        <v>335</v>
      </c>
      <c r="B24" s="89"/>
      <c r="C24" s="89"/>
      <c r="D24" s="89" t="s">
        <v>240</v>
      </c>
      <c r="E24" s="89" t="s">
        <v>173</v>
      </c>
      <c r="F24" s="89"/>
    </row>
    <row r="25" spans="1:6">
      <c r="A25" s="89" t="s">
        <v>3913</v>
      </c>
      <c r="B25" s="89" t="s">
        <v>3914</v>
      </c>
      <c r="C25" s="89" t="s">
        <v>3913</v>
      </c>
      <c r="D25" s="89" t="s">
        <v>240</v>
      </c>
      <c r="E25" s="89" t="s">
        <v>3849</v>
      </c>
      <c r="F25" s="89"/>
    </row>
    <row r="26" spans="1:6">
      <c r="A26" s="89" t="s">
        <v>3915</v>
      </c>
      <c r="B26" s="89" t="s">
        <v>3916</v>
      </c>
      <c r="C26" s="89" t="s">
        <v>3917</v>
      </c>
      <c r="D26" s="89" t="s">
        <v>239</v>
      </c>
      <c r="E26" s="89" t="s">
        <v>3853</v>
      </c>
      <c r="F26" s="89"/>
    </row>
    <row r="27" spans="1:6" ht="29.1">
      <c r="A27" s="89" t="s">
        <v>376</v>
      </c>
      <c r="B27" s="89"/>
      <c r="C27" s="89" t="s">
        <v>3918</v>
      </c>
      <c r="D27" s="89" t="s">
        <v>240</v>
      </c>
      <c r="E27" s="89" t="s">
        <v>3919</v>
      </c>
      <c r="F27" s="89"/>
    </row>
    <row r="28" spans="1:6">
      <c r="A28" s="89" t="s">
        <v>3920</v>
      </c>
      <c r="B28" s="89" t="s">
        <v>3921</v>
      </c>
      <c r="C28" s="89" t="s">
        <v>3889</v>
      </c>
      <c r="D28" s="89" t="s">
        <v>240</v>
      </c>
      <c r="E28" s="89" t="s">
        <v>3865</v>
      </c>
      <c r="F28" s="89"/>
    </row>
    <row r="29" spans="1:6">
      <c r="A29" s="89" t="s">
        <v>3922</v>
      </c>
      <c r="B29" s="89" t="s">
        <v>3923</v>
      </c>
      <c r="C29" s="89" t="s">
        <v>3890</v>
      </c>
      <c r="D29" s="89" t="s">
        <v>240</v>
      </c>
      <c r="E29" s="89" t="s">
        <v>3865</v>
      </c>
      <c r="F29" s="89"/>
    </row>
    <row r="30" spans="1:6">
      <c r="A30" s="89"/>
      <c r="B30" s="89"/>
      <c r="C30" s="89"/>
      <c r="D30" s="89"/>
      <c r="E30" s="89"/>
      <c r="F30" s="89"/>
    </row>
  </sheetData>
  <mergeCells count="2">
    <mergeCell ref="A3:A4"/>
    <mergeCell ref="B3:B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56"/>
  <sheetViews>
    <sheetView workbookViewId="0">
      <pane ySplit="1" topLeftCell="A9" activePane="bottomLeft" state="frozen"/>
      <selection pane="bottomLeft" activeCell="A9" sqref="A9"/>
    </sheetView>
  </sheetViews>
  <sheetFormatPr defaultColWidth="8.7109375" defaultRowHeight="14.45"/>
  <cols>
    <col min="1" max="1" width="24.140625" style="100" customWidth="1"/>
    <col min="2" max="2" width="18.5703125" style="100" customWidth="1"/>
    <col min="3" max="3" width="26.85546875" style="100" customWidth="1"/>
    <col min="4" max="4" width="22.5703125" style="100" customWidth="1"/>
    <col min="5" max="5" width="39.5703125" style="100" customWidth="1"/>
    <col min="6" max="6" width="28.28515625" style="100" customWidth="1"/>
    <col min="7" max="16384" width="8.7109375" style="100"/>
  </cols>
  <sheetData>
    <row r="1" spans="1:7" s="97" customFormat="1" ht="29.1">
      <c r="A1" s="129" t="s">
        <v>442</v>
      </c>
      <c r="B1" s="129" t="s">
        <v>332</v>
      </c>
      <c r="C1" s="129" t="s">
        <v>333</v>
      </c>
      <c r="D1" s="97" t="s">
        <v>149</v>
      </c>
      <c r="E1" s="97" t="s">
        <v>3810</v>
      </c>
      <c r="F1" s="97" t="s">
        <v>3811</v>
      </c>
      <c r="G1" s="97" t="s">
        <v>3924</v>
      </c>
    </row>
    <row r="2" spans="1:7" s="97" customFormat="1"/>
    <row r="3" spans="1:7" s="98" customFormat="1" ht="63.75" customHeight="1">
      <c r="A3" s="98" t="s">
        <v>3925</v>
      </c>
      <c r="B3" s="98" t="s">
        <v>3926</v>
      </c>
      <c r="C3" s="98" t="s">
        <v>3927</v>
      </c>
      <c r="D3" s="104" t="s">
        <v>3928</v>
      </c>
      <c r="E3" s="98" t="s">
        <v>3929</v>
      </c>
      <c r="F3" s="98" t="s">
        <v>3930</v>
      </c>
    </row>
    <row r="4" spans="1:7" s="99" customFormat="1" ht="68.25" customHeight="1">
      <c r="A4" s="99" t="s">
        <v>3931</v>
      </c>
      <c r="B4" s="99" t="s">
        <v>3932</v>
      </c>
      <c r="C4" s="102" t="s">
        <v>3933</v>
      </c>
      <c r="D4" s="101" t="s">
        <v>3934</v>
      </c>
      <c r="E4" s="103" t="s">
        <v>3935</v>
      </c>
      <c r="F4" s="99" t="s">
        <v>3936</v>
      </c>
    </row>
    <row r="5" spans="1:7" s="105" customFormat="1" ht="68.25" customHeight="1">
      <c r="A5" s="99" t="s">
        <v>3937</v>
      </c>
      <c r="B5" s="99" t="s">
        <v>3938</v>
      </c>
      <c r="C5" s="102" t="s">
        <v>3939</v>
      </c>
      <c r="D5" s="101" t="s">
        <v>3940</v>
      </c>
      <c r="E5" s="103" t="s">
        <v>3941</v>
      </c>
      <c r="F5" s="99" t="s">
        <v>3942</v>
      </c>
      <c r="G5" s="99"/>
    </row>
    <row r="6" spans="1:7" s="105" customFormat="1" ht="68.25" customHeight="1">
      <c r="A6" s="99" t="s">
        <v>3943</v>
      </c>
      <c r="B6" s="99" t="s">
        <v>3944</v>
      </c>
      <c r="C6" s="102" t="s">
        <v>3939</v>
      </c>
      <c r="D6" s="106" t="s">
        <v>3940</v>
      </c>
      <c r="E6" s="103" t="s">
        <v>3941</v>
      </c>
      <c r="F6" s="99" t="s">
        <v>3945</v>
      </c>
      <c r="G6" s="99"/>
    </row>
    <row r="7" spans="1:7" s="105" customFormat="1" ht="121.5" customHeight="1">
      <c r="A7" s="99" t="s">
        <v>3946</v>
      </c>
      <c r="B7" s="99" t="s">
        <v>3947</v>
      </c>
      <c r="C7" s="102" t="s">
        <v>3918</v>
      </c>
      <c r="D7" s="101" t="s">
        <v>3948</v>
      </c>
      <c r="E7" s="103" t="s">
        <v>3949</v>
      </c>
      <c r="F7" s="99" t="s">
        <v>3950</v>
      </c>
      <c r="G7" s="99"/>
    </row>
    <row r="8" spans="1:7" s="105" customFormat="1" ht="121.5" customHeight="1">
      <c r="A8" s="99" t="s">
        <v>3951</v>
      </c>
      <c r="B8" s="99" t="s">
        <v>3952</v>
      </c>
      <c r="C8" s="102" t="s">
        <v>3918</v>
      </c>
      <c r="D8" s="101" t="s">
        <v>3953</v>
      </c>
      <c r="E8" s="103" t="s">
        <v>3949</v>
      </c>
      <c r="F8" s="99" t="s">
        <v>3954</v>
      </c>
      <c r="G8" s="99"/>
    </row>
    <row r="9" spans="1:7" s="105" customFormat="1" ht="121.5" customHeight="1">
      <c r="A9" s="99" t="s">
        <v>3955</v>
      </c>
      <c r="B9" s="99" t="s">
        <v>3956</v>
      </c>
      <c r="C9" s="102" t="s">
        <v>3918</v>
      </c>
      <c r="D9" s="101" t="s">
        <v>3953</v>
      </c>
      <c r="E9" s="103" t="s">
        <v>3957</v>
      </c>
      <c r="F9" s="99" t="s">
        <v>3958</v>
      </c>
      <c r="G9" s="99"/>
    </row>
    <row r="10" spans="1:7" s="105" customFormat="1" ht="121.5" customHeight="1">
      <c r="A10" s="99" t="s">
        <v>3959</v>
      </c>
      <c r="B10" s="99" t="s">
        <v>3960</v>
      </c>
      <c r="C10" s="102" t="s">
        <v>3918</v>
      </c>
      <c r="D10" s="101" t="s">
        <v>3953</v>
      </c>
      <c r="E10" s="103" t="s">
        <v>3957</v>
      </c>
      <c r="F10" s="99" t="s">
        <v>3961</v>
      </c>
      <c r="G10" s="99"/>
    </row>
    <row r="11" spans="1:7" s="105" customFormat="1" ht="121.5" customHeight="1">
      <c r="A11" s="109" t="s">
        <v>3962</v>
      </c>
      <c r="B11" s="109" t="s">
        <v>3963</v>
      </c>
      <c r="C11" s="110" t="s">
        <v>3964</v>
      </c>
      <c r="D11" s="106" t="s">
        <v>3965</v>
      </c>
      <c r="E11" s="111" t="s">
        <v>3966</v>
      </c>
      <c r="F11" s="109" t="s">
        <v>3967</v>
      </c>
      <c r="G11" s="109"/>
    </row>
    <row r="12" spans="1:7" s="108" customFormat="1" ht="121.5" customHeight="1">
      <c r="A12" s="108" t="s">
        <v>3968</v>
      </c>
      <c r="B12" s="101" t="s">
        <v>488</v>
      </c>
      <c r="C12" s="108" t="s">
        <v>3969</v>
      </c>
      <c r="D12" s="101" t="s">
        <v>3970</v>
      </c>
      <c r="E12" s="108" t="s">
        <v>3971</v>
      </c>
      <c r="F12" s="108" t="s">
        <v>3972</v>
      </c>
    </row>
    <row r="13" spans="1:7" s="108" customFormat="1" ht="121.5" customHeight="1">
      <c r="A13" s="108" t="s">
        <v>3973</v>
      </c>
      <c r="B13" s="101" t="s">
        <v>492</v>
      </c>
      <c r="C13" s="108" t="s">
        <v>3969</v>
      </c>
      <c r="D13" s="101" t="s">
        <v>3970</v>
      </c>
      <c r="E13" s="108" t="s">
        <v>3971</v>
      </c>
      <c r="F13" s="108" t="s">
        <v>3974</v>
      </c>
    </row>
    <row r="14" spans="1:7" s="112" customFormat="1" ht="121.5" customHeight="1">
      <c r="A14" s="112" t="s">
        <v>3975</v>
      </c>
      <c r="B14" s="106" t="s">
        <v>494</v>
      </c>
      <c r="C14" s="112" t="s">
        <v>3969</v>
      </c>
      <c r="D14" s="106" t="s">
        <v>3970</v>
      </c>
      <c r="E14" s="112" t="s">
        <v>3971</v>
      </c>
      <c r="F14" s="112" t="s">
        <v>3976</v>
      </c>
    </row>
    <row r="15" spans="1:7" s="108" customFormat="1" ht="121.5" customHeight="1">
      <c r="A15" s="108" t="s">
        <v>3977</v>
      </c>
      <c r="B15" s="113" t="s">
        <v>3978</v>
      </c>
      <c r="C15" s="108" t="s">
        <v>3876</v>
      </c>
      <c r="D15" s="101" t="s">
        <v>3979</v>
      </c>
      <c r="E15" s="108" t="s">
        <v>3980</v>
      </c>
      <c r="F15" s="108" t="s">
        <v>3981</v>
      </c>
    </row>
    <row r="16" spans="1:7" s="108" customFormat="1" ht="121.5" customHeight="1">
      <c r="A16" s="108" t="s">
        <v>3982</v>
      </c>
      <c r="B16" s="113" t="s">
        <v>3983</v>
      </c>
      <c r="C16" s="108" t="s">
        <v>3984</v>
      </c>
      <c r="D16" s="101" t="s">
        <v>3985</v>
      </c>
      <c r="E16" s="108" t="s">
        <v>3986</v>
      </c>
      <c r="F16" s="108" t="s">
        <v>3987</v>
      </c>
    </row>
    <row r="17" spans="1:7" s="108" customFormat="1" ht="121.5" customHeight="1">
      <c r="A17" s="108" t="s">
        <v>3988</v>
      </c>
      <c r="B17" s="113" t="s">
        <v>3989</v>
      </c>
      <c r="C17" s="108" t="s">
        <v>3984</v>
      </c>
      <c r="D17" s="101" t="s">
        <v>3985</v>
      </c>
      <c r="E17" s="108" t="s">
        <v>3986</v>
      </c>
      <c r="F17" s="108" t="s">
        <v>3990</v>
      </c>
    </row>
    <row r="18" spans="1:7" ht="60.75" customHeight="1">
      <c r="A18" s="112" t="s">
        <v>3991</v>
      </c>
      <c r="B18" s="114" t="s">
        <v>3992</v>
      </c>
      <c r="C18" s="112" t="s">
        <v>3984</v>
      </c>
      <c r="D18" s="106" t="s">
        <v>3985</v>
      </c>
      <c r="E18" s="112" t="s">
        <v>3986</v>
      </c>
      <c r="F18" s="112" t="s">
        <v>3993</v>
      </c>
      <c r="G18" s="112"/>
    </row>
    <row r="19" spans="1:7" s="116" customFormat="1" ht="60.75" customHeight="1">
      <c r="A19" s="112" t="s">
        <v>3994</v>
      </c>
      <c r="B19" s="115" t="s">
        <v>3995</v>
      </c>
      <c r="C19" s="112" t="s">
        <v>3996</v>
      </c>
      <c r="D19" s="106" t="s">
        <v>3997</v>
      </c>
      <c r="E19" s="112" t="s">
        <v>3998</v>
      </c>
      <c r="F19" s="112" t="s">
        <v>3999</v>
      </c>
      <c r="G19" s="112"/>
    </row>
    <row r="20" spans="1:7" s="116" customFormat="1" ht="60.75" customHeight="1">
      <c r="A20" s="117" t="s">
        <v>578</v>
      </c>
      <c r="B20" s="118" t="s">
        <v>4000</v>
      </c>
      <c r="C20" s="112" t="s">
        <v>4001</v>
      </c>
      <c r="D20" s="106" t="s">
        <v>4002</v>
      </c>
      <c r="E20" s="112"/>
      <c r="F20" s="112" t="s">
        <v>4003</v>
      </c>
      <c r="G20" s="112"/>
    </row>
    <row r="21" spans="1:7" s="116" customFormat="1" ht="98.25" customHeight="1">
      <c r="A21" s="117" t="s">
        <v>4004</v>
      </c>
      <c r="B21" s="118" t="s">
        <v>4005</v>
      </c>
      <c r="C21" s="112" t="s">
        <v>4006</v>
      </c>
      <c r="D21" s="106"/>
      <c r="E21" s="112" t="s">
        <v>4007</v>
      </c>
      <c r="F21" s="112"/>
      <c r="G21" s="112"/>
    </row>
    <row r="22" spans="1:7" s="116" customFormat="1" ht="98.25" customHeight="1">
      <c r="A22" s="124" t="s">
        <v>4008</v>
      </c>
      <c r="B22" s="107" t="s">
        <v>4009</v>
      </c>
      <c r="C22" s="125" t="s">
        <v>3876</v>
      </c>
      <c r="D22" s="106" t="s">
        <v>153</v>
      </c>
      <c r="E22" s="116" t="s">
        <v>3865</v>
      </c>
      <c r="F22" s="112"/>
      <c r="G22" s="112"/>
    </row>
    <row r="23" spans="1:7" s="94" customFormat="1" ht="98.25" customHeight="1">
      <c r="A23" s="89" t="s">
        <v>4010</v>
      </c>
      <c r="B23" s="126" t="s">
        <v>4011</v>
      </c>
      <c r="C23" s="119" t="s">
        <v>4012</v>
      </c>
      <c r="D23" s="119" t="s">
        <v>4013</v>
      </c>
      <c r="E23" s="119" t="s">
        <v>4014</v>
      </c>
      <c r="F23" s="108" t="s">
        <v>4015</v>
      </c>
      <c r="G23" s="108"/>
    </row>
    <row r="24" spans="1:7" ht="98.25" customHeight="1">
      <c r="A24" s="89" t="s">
        <v>4016</v>
      </c>
      <c r="B24" s="120" t="s">
        <v>553</v>
      </c>
      <c r="C24" s="119" t="s">
        <v>4017</v>
      </c>
      <c r="D24" s="119" t="s">
        <v>243</v>
      </c>
      <c r="E24" s="119"/>
      <c r="F24" s="108" t="s">
        <v>4018</v>
      </c>
      <c r="G24" s="108"/>
    </row>
    <row r="25" spans="1:7" ht="98.25" customHeight="1">
      <c r="A25" s="89" t="s">
        <v>4019</v>
      </c>
      <c r="B25" s="120" t="s">
        <v>557</v>
      </c>
      <c r="C25" s="119" t="s">
        <v>4020</v>
      </c>
      <c r="D25" s="119" t="s">
        <v>243</v>
      </c>
      <c r="E25" s="119"/>
      <c r="F25" s="108" t="s">
        <v>4021</v>
      </c>
      <c r="G25" s="108"/>
    </row>
    <row r="26" spans="1:7" ht="98.25" customHeight="1">
      <c r="A26" s="89" t="s">
        <v>4022</v>
      </c>
      <c r="B26" s="120" t="s">
        <v>4023</v>
      </c>
      <c r="C26" s="119" t="s">
        <v>4024</v>
      </c>
      <c r="D26" s="119" t="s">
        <v>243</v>
      </c>
      <c r="E26" s="119"/>
      <c r="F26" s="108" t="s">
        <v>4025</v>
      </c>
      <c r="G26" s="108"/>
    </row>
    <row r="27" spans="1:7" ht="98.25" customHeight="1">
      <c r="A27" s="89" t="s">
        <v>561</v>
      </c>
      <c r="B27" s="120" t="s">
        <v>4026</v>
      </c>
      <c r="C27" s="119" t="s">
        <v>4027</v>
      </c>
      <c r="D27" s="119" t="s">
        <v>4028</v>
      </c>
      <c r="E27" s="119"/>
      <c r="F27" s="108" t="s">
        <v>4029</v>
      </c>
      <c r="G27" s="108"/>
    </row>
    <row r="28" spans="1:7" ht="98.25" customHeight="1">
      <c r="A28" s="89" t="s">
        <v>565</v>
      </c>
      <c r="B28" s="120" t="s">
        <v>4030</v>
      </c>
      <c r="C28" s="119" t="s">
        <v>3884</v>
      </c>
      <c r="D28" s="119" t="s">
        <v>4031</v>
      </c>
      <c r="E28" s="119"/>
      <c r="F28" s="108" t="s">
        <v>4032</v>
      </c>
      <c r="G28" s="108"/>
    </row>
    <row r="29" spans="1:7" ht="98.25" customHeight="1">
      <c r="A29" s="89" t="s">
        <v>568</v>
      </c>
      <c r="B29" s="120" t="s">
        <v>4033</v>
      </c>
      <c r="C29" s="119" t="s">
        <v>4034</v>
      </c>
      <c r="D29" s="119" t="s">
        <v>4035</v>
      </c>
      <c r="E29" s="119"/>
      <c r="F29" s="108" t="s">
        <v>4036</v>
      </c>
      <c r="G29" s="108"/>
    </row>
    <row r="30" spans="1:7" ht="98.25" customHeight="1">
      <c r="A30" s="89" t="s">
        <v>4037</v>
      </c>
      <c r="B30" s="120"/>
      <c r="C30" s="119"/>
      <c r="D30" s="119"/>
      <c r="E30" s="119"/>
      <c r="F30" s="108"/>
      <c r="G30" s="108"/>
    </row>
    <row r="31" spans="1:7" ht="98.25" customHeight="1">
      <c r="A31" s="89" t="s">
        <v>574</v>
      </c>
      <c r="B31" s="120"/>
      <c r="C31" s="119"/>
      <c r="D31" s="119"/>
      <c r="E31" s="119"/>
      <c r="F31" s="108"/>
      <c r="G31" s="108"/>
    </row>
    <row r="32" spans="1:7" ht="98.25" customHeight="1">
      <c r="A32" s="66"/>
      <c r="B32" s="122"/>
      <c r="C32" s="123"/>
      <c r="D32" s="123"/>
      <c r="E32" s="123"/>
      <c r="F32" s="105"/>
      <c r="G32" s="105"/>
    </row>
    <row r="33" spans="3:6" ht="14.45" customHeight="1">
      <c r="C33" s="100" t="s">
        <v>207</v>
      </c>
      <c r="D33" s="100" t="s">
        <v>240</v>
      </c>
      <c r="E33" s="100" t="s">
        <v>4038</v>
      </c>
      <c r="F33" s="100" t="s">
        <v>4039</v>
      </c>
    </row>
    <row r="34" spans="3:6" ht="15.75" customHeight="1">
      <c r="C34" s="100" t="s">
        <v>4040</v>
      </c>
      <c r="D34" s="100" t="s">
        <v>243</v>
      </c>
      <c r="F34" s="100" t="s">
        <v>4041</v>
      </c>
    </row>
    <row r="35" spans="3:6" ht="14.45" customHeight="1">
      <c r="C35" s="100" t="s">
        <v>210</v>
      </c>
      <c r="D35" s="100" t="s">
        <v>243</v>
      </c>
      <c r="F35" s="100" t="s">
        <v>4042</v>
      </c>
    </row>
    <row r="36" spans="3:6" ht="14.45" customHeight="1">
      <c r="C36" s="100" t="s">
        <v>211</v>
      </c>
      <c r="D36" s="100" t="s">
        <v>240</v>
      </c>
      <c r="E36" s="100" t="s">
        <v>251</v>
      </c>
      <c r="F36" s="100" t="s">
        <v>4043</v>
      </c>
    </row>
    <row r="37" spans="3:6" ht="57.95">
      <c r="C37" s="100" t="s">
        <v>4044</v>
      </c>
    </row>
    <row r="38" spans="3:6" ht="14.45" customHeight="1">
      <c r="C38" s="100" t="s">
        <v>215</v>
      </c>
      <c r="D38" s="100" t="s">
        <v>243</v>
      </c>
      <c r="F38" s="100" t="s">
        <v>4045</v>
      </c>
    </row>
    <row r="39" spans="3:6" ht="14.45" customHeight="1">
      <c r="C39" s="100" t="s">
        <v>458</v>
      </c>
      <c r="D39" s="100" t="s">
        <v>244</v>
      </c>
      <c r="E39" s="100" t="s">
        <v>4046</v>
      </c>
      <c r="F39" s="100" t="s">
        <v>4047</v>
      </c>
    </row>
    <row r="40" spans="3:6" ht="47.25" customHeight="1">
      <c r="C40" s="100" t="s">
        <v>217</v>
      </c>
      <c r="D40" s="100" t="s">
        <v>244</v>
      </c>
      <c r="E40" s="100" t="s">
        <v>254</v>
      </c>
      <c r="F40" s="100" t="s">
        <v>4048</v>
      </c>
    </row>
    <row r="41" spans="3:6" ht="14.45" customHeight="1">
      <c r="C41" s="100" t="s">
        <v>458</v>
      </c>
      <c r="D41" s="100" t="s">
        <v>244</v>
      </c>
      <c r="E41" s="100" t="s">
        <v>255</v>
      </c>
      <c r="F41" s="100" t="s">
        <v>4049</v>
      </c>
    </row>
    <row r="42" spans="3:6" ht="14.45" customHeight="1">
      <c r="C42" s="100" t="s">
        <v>4050</v>
      </c>
      <c r="D42" s="100" t="s">
        <v>242</v>
      </c>
      <c r="E42" s="100" t="s">
        <v>4051</v>
      </c>
    </row>
    <row r="43" spans="3:6" ht="14.45" customHeight="1">
      <c r="C43" s="100" t="s">
        <v>220</v>
      </c>
      <c r="D43" s="100" t="s">
        <v>239</v>
      </c>
      <c r="F43" s="100" t="s">
        <v>4052</v>
      </c>
    </row>
    <row r="44" spans="3:6" ht="14.45" customHeight="1">
      <c r="C44" s="100" t="s">
        <v>221</v>
      </c>
      <c r="D44" s="100" t="s">
        <v>240</v>
      </c>
      <c r="F44" s="100" t="s">
        <v>4053</v>
      </c>
    </row>
    <row r="45" spans="3:6" ht="14.45" customHeight="1">
      <c r="C45" s="100" t="s">
        <v>222</v>
      </c>
      <c r="D45" s="100" t="s">
        <v>239</v>
      </c>
      <c r="F45" s="100" t="s">
        <v>4054</v>
      </c>
    </row>
    <row r="46" spans="3:6" ht="14.45" customHeight="1">
      <c r="C46" s="100" t="s">
        <v>223</v>
      </c>
      <c r="D46" s="100" t="s">
        <v>240</v>
      </c>
      <c r="E46" s="100" t="s">
        <v>260</v>
      </c>
      <c r="F46" s="100" t="s">
        <v>4055</v>
      </c>
    </row>
    <row r="47" spans="3:6" ht="47.25" customHeight="1">
      <c r="C47" s="100" t="s">
        <v>224</v>
      </c>
      <c r="D47" s="100" t="s">
        <v>240</v>
      </c>
      <c r="E47" s="100" t="s">
        <v>261</v>
      </c>
      <c r="F47" s="100" t="s">
        <v>4056</v>
      </c>
    </row>
    <row r="48" spans="3:6" ht="14.45" customHeight="1">
      <c r="C48" s="100" t="s">
        <v>225</v>
      </c>
      <c r="D48" s="100" t="s">
        <v>243</v>
      </c>
      <c r="F48" s="100" t="s">
        <v>4057</v>
      </c>
    </row>
    <row r="49" spans="3:6" ht="14.45" customHeight="1">
      <c r="C49" s="100" t="s">
        <v>226</v>
      </c>
      <c r="D49" s="100" t="s">
        <v>243</v>
      </c>
      <c r="F49" s="100" t="s">
        <v>4058</v>
      </c>
    </row>
    <row r="50" spans="3:6" ht="14.45" customHeight="1">
      <c r="C50" s="100" t="s">
        <v>227</v>
      </c>
      <c r="D50" s="100" t="s">
        <v>240</v>
      </c>
      <c r="E50" s="100" t="s">
        <v>4059</v>
      </c>
      <c r="F50" s="100" t="s">
        <v>4060</v>
      </c>
    </row>
    <row r="51" spans="3:6" ht="14.45" customHeight="1">
      <c r="C51" s="100" t="s">
        <v>234</v>
      </c>
      <c r="D51" s="100" t="s">
        <v>239</v>
      </c>
      <c r="F51" s="100" t="s">
        <v>4061</v>
      </c>
    </row>
    <row r="52" spans="3:6" ht="32.25" customHeight="1">
      <c r="C52" s="100" t="s">
        <v>458</v>
      </c>
      <c r="D52" s="100" t="s">
        <v>240</v>
      </c>
      <c r="E52" s="100" t="s">
        <v>268</v>
      </c>
      <c r="F52" s="100" t="s">
        <v>4062</v>
      </c>
    </row>
    <row r="53" spans="3:6" ht="14.45" customHeight="1">
      <c r="C53" s="100" t="s">
        <v>207</v>
      </c>
      <c r="D53" s="100" t="s">
        <v>240</v>
      </c>
      <c r="E53" s="100" t="s">
        <v>269</v>
      </c>
      <c r="F53" s="100" t="s">
        <v>4039</v>
      </c>
    </row>
    <row r="54" spans="3:6" ht="29.1">
      <c r="C54" s="100" t="s">
        <v>237</v>
      </c>
      <c r="D54" s="100" t="s">
        <v>240</v>
      </c>
      <c r="E54" s="100" t="s">
        <v>270</v>
      </c>
      <c r="F54" s="100" t="s">
        <v>4063</v>
      </c>
    </row>
    <row r="55" spans="3:6" ht="14.45" customHeight="1">
      <c r="C55" s="100" t="s">
        <v>238</v>
      </c>
      <c r="D55" s="100" t="s">
        <v>240</v>
      </c>
      <c r="F55" s="100" t="s">
        <v>4064</v>
      </c>
    </row>
    <row r="56" spans="3:6" ht="14.45" customHeight="1">
      <c r="C56" s="100" t="s">
        <v>4065</v>
      </c>
      <c r="D56" s="100" t="s">
        <v>240</v>
      </c>
      <c r="E56" s="100" t="s">
        <v>3865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F33"/>
  <sheetViews>
    <sheetView workbookViewId="0">
      <pane ySplit="2" topLeftCell="A18" activePane="bottomLeft" state="frozen"/>
      <selection pane="bottomLeft" activeCell="C26" sqref="C26"/>
      <selection activeCell="G5" sqref="G5"/>
    </sheetView>
  </sheetViews>
  <sheetFormatPr defaultColWidth="8.7109375" defaultRowHeight="14.45"/>
  <cols>
    <col min="1" max="1" width="35.5703125" style="66" customWidth="1"/>
    <col min="2" max="2" width="35.5703125" style="67" customWidth="1"/>
    <col min="3" max="3" width="18.140625" style="67" customWidth="1"/>
    <col min="4" max="4" width="30.7109375" customWidth="1"/>
  </cols>
  <sheetData>
    <row r="2" spans="1:6" s="65" customFormat="1">
      <c r="A2" s="78" t="s">
        <v>331</v>
      </c>
      <c r="B2" s="79" t="s">
        <v>332</v>
      </c>
      <c r="C2" s="79" t="s">
        <v>4066</v>
      </c>
      <c r="D2" s="80" t="s">
        <v>334</v>
      </c>
    </row>
    <row r="3" spans="1:6" s="83" customFormat="1">
      <c r="A3" s="81" t="s">
        <v>4067</v>
      </c>
      <c r="B3" s="82"/>
      <c r="C3" s="82"/>
    </row>
    <row r="4" spans="1:6">
      <c r="A4" s="66" t="s">
        <v>336</v>
      </c>
      <c r="B4" s="67" t="s">
        <v>4068</v>
      </c>
      <c r="C4" s="67" t="s">
        <v>4069</v>
      </c>
      <c r="D4" t="s">
        <v>2778</v>
      </c>
      <c r="E4" t="s">
        <v>122</v>
      </c>
    </row>
    <row r="5" spans="1:6" ht="29.1">
      <c r="A5" s="483" t="s">
        <v>4070</v>
      </c>
      <c r="B5" s="484" t="s">
        <v>4071</v>
      </c>
      <c r="C5" s="67" t="s">
        <v>4072</v>
      </c>
      <c r="D5" t="s">
        <v>2776</v>
      </c>
      <c r="E5" t="s">
        <v>4073</v>
      </c>
    </row>
    <row r="6" spans="1:6">
      <c r="A6" s="483"/>
      <c r="B6" s="484"/>
      <c r="E6" t="s">
        <v>336</v>
      </c>
    </row>
    <row r="7" spans="1:6">
      <c r="A7" s="483" t="s">
        <v>4074</v>
      </c>
      <c r="B7" s="484" t="s">
        <v>4075</v>
      </c>
      <c r="C7" s="484" t="s">
        <v>4076</v>
      </c>
      <c r="E7" t="s">
        <v>122</v>
      </c>
    </row>
    <row r="8" spans="1:6">
      <c r="A8" s="483"/>
      <c r="B8" s="484"/>
      <c r="C8" s="484"/>
      <c r="E8" t="s">
        <v>4077</v>
      </c>
    </row>
    <row r="9" spans="1:6" ht="43.5">
      <c r="A9" s="66" t="s">
        <v>4078</v>
      </c>
      <c r="B9" s="67" t="s">
        <v>4079</v>
      </c>
      <c r="C9" s="67" t="s">
        <v>4080</v>
      </c>
      <c r="D9" t="s">
        <v>4081</v>
      </c>
    </row>
    <row r="10" spans="1:6" ht="29.1">
      <c r="A10" s="66" t="s">
        <v>4082</v>
      </c>
      <c r="B10" s="67" t="s">
        <v>4083</v>
      </c>
      <c r="C10" s="67" t="s">
        <v>4084</v>
      </c>
      <c r="D10" t="s">
        <v>4081</v>
      </c>
    </row>
    <row r="11" spans="1:6" ht="43.5">
      <c r="A11" s="66" t="s">
        <v>4085</v>
      </c>
      <c r="B11" s="67" t="s">
        <v>4086</v>
      </c>
      <c r="C11" s="67" t="s">
        <v>4087</v>
      </c>
      <c r="D11" t="s">
        <v>4081</v>
      </c>
    </row>
    <row r="12" spans="1:6" ht="29.1">
      <c r="A12" s="66" t="s">
        <v>4088</v>
      </c>
      <c r="B12" s="67" t="s">
        <v>4089</v>
      </c>
      <c r="C12" s="67" t="s">
        <v>4090</v>
      </c>
      <c r="D12" t="s">
        <v>4081</v>
      </c>
    </row>
    <row r="13" spans="1:6" ht="87">
      <c r="A13" s="66" t="s">
        <v>440</v>
      </c>
      <c r="B13" s="67" t="s">
        <v>4091</v>
      </c>
      <c r="C13" s="67" t="s">
        <v>4092</v>
      </c>
      <c r="F13" s="67" t="s">
        <v>4093</v>
      </c>
    </row>
    <row r="14" spans="1:6" s="83" customFormat="1">
      <c r="A14" s="81" t="s">
        <v>551</v>
      </c>
      <c r="B14" s="82"/>
      <c r="C14" s="82"/>
    </row>
    <row r="16" spans="1:6" ht="43.5">
      <c r="A16" s="66" t="s">
        <v>4016</v>
      </c>
      <c r="B16" s="67" t="s">
        <v>553</v>
      </c>
      <c r="C16" s="67" t="s">
        <v>4017</v>
      </c>
    </row>
    <row r="17" spans="1:5" ht="29.1">
      <c r="A17" s="66" t="s">
        <v>4019</v>
      </c>
      <c r="B17" s="67" t="s">
        <v>557</v>
      </c>
      <c r="C17" s="67" t="s">
        <v>4020</v>
      </c>
    </row>
    <row r="18" spans="1:5" ht="43.5">
      <c r="A18" s="66" t="s">
        <v>4022</v>
      </c>
      <c r="B18" s="67" t="s">
        <v>4023</v>
      </c>
      <c r="C18" s="67" t="s">
        <v>4024</v>
      </c>
      <c r="D18" s="67" t="s">
        <v>4094</v>
      </c>
    </row>
    <row r="19" spans="1:5" ht="43.5">
      <c r="A19" s="66" t="s">
        <v>561</v>
      </c>
      <c r="B19" s="67" t="s">
        <v>4095</v>
      </c>
      <c r="C19" s="67" t="s">
        <v>4027</v>
      </c>
    </row>
    <row r="20" spans="1:5" ht="43.5">
      <c r="A20" s="66" t="s">
        <v>565</v>
      </c>
      <c r="B20" s="67" t="s">
        <v>3885</v>
      </c>
      <c r="C20" s="67" t="s">
        <v>3884</v>
      </c>
      <c r="E20" s="67" t="s">
        <v>4096</v>
      </c>
    </row>
    <row r="21" spans="1:5" ht="43.5">
      <c r="A21" s="66" t="s">
        <v>568</v>
      </c>
      <c r="B21" s="67" t="s">
        <v>4097</v>
      </c>
      <c r="C21" s="67" t="s">
        <v>4034</v>
      </c>
    </row>
    <row r="22" spans="1:5" s="83" customFormat="1">
      <c r="A22" s="81" t="s">
        <v>4098</v>
      </c>
      <c r="B22" s="82"/>
      <c r="C22" s="82"/>
    </row>
    <row r="23" spans="1:5" ht="29.1">
      <c r="A23" s="66" t="s">
        <v>4099</v>
      </c>
      <c r="B23" s="67" t="s">
        <v>4100</v>
      </c>
      <c r="C23" s="67" t="s">
        <v>4101</v>
      </c>
    </row>
    <row r="24" spans="1:5" ht="29.1">
      <c r="A24" s="66" t="s">
        <v>578</v>
      </c>
      <c r="B24" s="67" t="s">
        <v>4102</v>
      </c>
      <c r="C24" s="67" t="s">
        <v>3884</v>
      </c>
    </row>
    <row r="25" spans="1:5" ht="29.1">
      <c r="A25" s="66" t="s">
        <v>4103</v>
      </c>
      <c r="B25" s="67" t="s">
        <v>4104</v>
      </c>
      <c r="C25" s="67" t="s">
        <v>4105</v>
      </c>
    </row>
    <row r="26" spans="1:5" ht="29.1">
      <c r="A26" s="66" t="s">
        <v>4004</v>
      </c>
      <c r="B26" s="67" t="s">
        <v>4005</v>
      </c>
      <c r="C26" s="67" t="s">
        <v>4006</v>
      </c>
    </row>
    <row r="27" spans="1:5" ht="43.5">
      <c r="A27" s="66" t="s">
        <v>4106</v>
      </c>
      <c r="B27" s="67" t="s">
        <v>4107</v>
      </c>
      <c r="C27" s="67" t="s">
        <v>3876</v>
      </c>
    </row>
    <row r="28" spans="1:5" ht="29.1">
      <c r="A28" s="66" t="s">
        <v>4108</v>
      </c>
      <c r="B28" s="67" t="s">
        <v>4109</v>
      </c>
      <c r="C28" s="67" t="s">
        <v>4110</v>
      </c>
    </row>
    <row r="29" spans="1:5" s="2" customFormat="1" ht="29.1">
      <c r="A29" s="84" t="s">
        <v>4008</v>
      </c>
      <c r="B29" s="77" t="s">
        <v>4111</v>
      </c>
      <c r="C29" s="77" t="s">
        <v>3876</v>
      </c>
    </row>
    <row r="30" spans="1:5" ht="29.1">
      <c r="A30" s="66" t="s">
        <v>4112</v>
      </c>
      <c r="B30" s="67" t="s">
        <v>4113</v>
      </c>
      <c r="C30" s="67" t="s">
        <v>4114</v>
      </c>
    </row>
    <row r="31" spans="1:5" ht="29.1">
      <c r="A31" s="66" t="s">
        <v>4010</v>
      </c>
      <c r="B31" s="67" t="s">
        <v>4115</v>
      </c>
      <c r="C31" s="67" t="s">
        <v>4116</v>
      </c>
    </row>
    <row r="33" spans="1:1" s="86" customFormat="1">
      <c r="A33" s="85" t="s">
        <v>4117</v>
      </c>
    </row>
  </sheetData>
  <mergeCells count="5">
    <mergeCell ref="B5:B6"/>
    <mergeCell ref="A5:A6"/>
    <mergeCell ref="C7:C8"/>
    <mergeCell ref="B7:B8"/>
    <mergeCell ref="A7:A8"/>
  </mergeCells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6"/>
  <sheetViews>
    <sheetView topLeftCell="A19" workbookViewId="0">
      <selection activeCell="B20" sqref="B20"/>
    </sheetView>
  </sheetViews>
  <sheetFormatPr defaultColWidth="8.7109375" defaultRowHeight="14.45"/>
  <cols>
    <col min="1" max="1" width="32.85546875" customWidth="1"/>
    <col min="2" max="2" width="24.7109375" customWidth="1"/>
    <col min="3" max="3" width="28.85546875" customWidth="1"/>
  </cols>
  <sheetData>
    <row r="1" spans="1:4" s="65" customFormat="1">
      <c r="A1" s="63" t="s">
        <v>331</v>
      </c>
      <c r="B1" s="64" t="s">
        <v>332</v>
      </c>
      <c r="C1" s="64" t="s">
        <v>4066</v>
      </c>
      <c r="D1" s="65" t="s">
        <v>334</v>
      </c>
    </row>
    <row r="2" spans="1:4">
      <c r="A2" s="66"/>
      <c r="B2" s="67"/>
      <c r="C2" s="67"/>
    </row>
    <row r="3" spans="1:4" ht="29.1">
      <c r="A3" s="68" t="s">
        <v>382</v>
      </c>
      <c r="B3" s="67" t="s">
        <v>4118</v>
      </c>
      <c r="C3" s="67" t="s">
        <v>4119</v>
      </c>
    </row>
    <row r="4" spans="1:4" ht="29.1">
      <c r="A4" s="66" t="s">
        <v>4120</v>
      </c>
      <c r="B4" s="67" t="s">
        <v>3829</v>
      </c>
      <c r="C4" s="67" t="s">
        <v>322</v>
      </c>
    </row>
    <row r="5" spans="1:4" ht="29.1">
      <c r="A5" s="66" t="s">
        <v>3831</v>
      </c>
      <c r="B5" s="67" t="s">
        <v>3832</v>
      </c>
      <c r="C5" s="67" t="s">
        <v>409</v>
      </c>
    </row>
    <row r="6" spans="1:4" ht="57.95">
      <c r="A6" s="69" t="s">
        <v>391</v>
      </c>
      <c r="B6" s="67" t="s">
        <v>3836</v>
      </c>
      <c r="C6" s="67" t="s">
        <v>3837</v>
      </c>
    </row>
    <row r="7" spans="1:4" ht="57.95">
      <c r="A7" s="69" t="s">
        <v>395</v>
      </c>
      <c r="B7" s="67" t="s">
        <v>3841</v>
      </c>
      <c r="C7" s="67" t="s">
        <v>3842</v>
      </c>
    </row>
    <row r="8" spans="1:4" ht="57.95">
      <c r="A8" s="69" t="s">
        <v>398</v>
      </c>
      <c r="B8" s="67" t="s">
        <v>3872</v>
      </c>
      <c r="C8" s="67" t="s">
        <v>3873</v>
      </c>
    </row>
    <row r="9" spans="1:4" s="72" customFormat="1">
      <c r="A9" s="70" t="s">
        <v>3863</v>
      </c>
      <c r="B9" s="71" t="s">
        <v>3864</v>
      </c>
      <c r="C9" s="71"/>
    </row>
    <row r="10" spans="1:4">
      <c r="A10" s="73" t="s">
        <v>4121</v>
      </c>
      <c r="B10" s="67" t="s">
        <v>4122</v>
      </c>
      <c r="C10" s="67" t="s">
        <v>4123</v>
      </c>
    </row>
    <row r="11" spans="1:4" ht="29.1">
      <c r="A11" s="66" t="s">
        <v>3855</v>
      </c>
      <c r="B11" s="67" t="s">
        <v>4083</v>
      </c>
      <c r="C11" s="67" t="s">
        <v>4084</v>
      </c>
    </row>
    <row r="12" spans="1:4" ht="29.1">
      <c r="A12" s="66" t="s">
        <v>3858</v>
      </c>
      <c r="B12" s="67" t="s">
        <v>4086</v>
      </c>
      <c r="C12" s="67" t="s">
        <v>4087</v>
      </c>
    </row>
    <row r="13" spans="1:4" ht="43.5">
      <c r="A13" s="66" t="s">
        <v>4124</v>
      </c>
      <c r="B13" s="67" t="s">
        <v>4125</v>
      </c>
      <c r="C13" s="67" t="s">
        <v>4126</v>
      </c>
    </row>
    <row r="14" spans="1:4" ht="29.1">
      <c r="A14" s="73" t="s">
        <v>423</v>
      </c>
      <c r="B14" s="67" t="s">
        <v>3851</v>
      </c>
      <c r="C14" s="67" t="s">
        <v>3852</v>
      </c>
    </row>
    <row r="15" spans="1:4">
      <c r="A15" s="74" t="s">
        <v>4127</v>
      </c>
      <c r="B15" s="67" t="s">
        <v>4128</v>
      </c>
      <c r="C15" s="67" t="s">
        <v>4129</v>
      </c>
    </row>
    <row r="16" spans="1:4" ht="29.1">
      <c r="A16" s="75" t="s">
        <v>319</v>
      </c>
      <c r="B16" s="67" t="s">
        <v>4130</v>
      </c>
      <c r="C16" s="67" t="s">
        <v>4129</v>
      </c>
    </row>
    <row r="17" spans="1:3" ht="43.5">
      <c r="A17" s="66" t="s">
        <v>4131</v>
      </c>
      <c r="B17" s="67" t="s">
        <v>4132</v>
      </c>
      <c r="C17" s="67" t="s">
        <v>4129</v>
      </c>
    </row>
    <row r="18" spans="1:3" s="2" customFormat="1" ht="57.95">
      <c r="A18" s="76" t="s">
        <v>4133</v>
      </c>
      <c r="B18" s="77" t="s">
        <v>4005</v>
      </c>
      <c r="C18" s="77" t="s">
        <v>4006</v>
      </c>
    </row>
    <row r="19" spans="1:3" ht="43.5">
      <c r="A19" s="66" t="s">
        <v>395</v>
      </c>
      <c r="B19" s="67" t="s">
        <v>4089</v>
      </c>
      <c r="C19" s="67" t="s">
        <v>4090</v>
      </c>
    </row>
    <row r="20" spans="1:3" ht="43.5">
      <c r="A20" s="74" t="s">
        <v>4134</v>
      </c>
      <c r="B20" s="67" t="s">
        <v>4107</v>
      </c>
      <c r="C20" s="67" t="s">
        <v>3876</v>
      </c>
    </row>
    <row r="21" spans="1:3" ht="29.1">
      <c r="A21" s="66" t="s">
        <v>4135</v>
      </c>
      <c r="B21" s="67" t="s">
        <v>429</v>
      </c>
      <c r="C21" s="67" t="s">
        <v>3859</v>
      </c>
    </row>
    <row r="22" spans="1:3" ht="29.1">
      <c r="A22" s="66" t="s">
        <v>4136</v>
      </c>
      <c r="B22" s="67" t="s">
        <v>431</v>
      </c>
      <c r="C22" s="67" t="s">
        <v>3856</v>
      </c>
    </row>
    <row r="23" spans="1:3" ht="29.1">
      <c r="A23" s="66" t="s">
        <v>391</v>
      </c>
      <c r="B23" s="67" t="s">
        <v>427</v>
      </c>
      <c r="C23" s="67" t="s">
        <v>3856</v>
      </c>
    </row>
    <row r="24" spans="1:3" ht="43.5">
      <c r="A24" s="66" t="s">
        <v>4137</v>
      </c>
      <c r="B24" s="67" t="s">
        <v>4138</v>
      </c>
      <c r="C24" s="67" t="s">
        <v>4139</v>
      </c>
    </row>
    <row r="25" spans="1:3" ht="43.5">
      <c r="A25" s="66" t="s">
        <v>4140</v>
      </c>
      <c r="B25" s="67" t="s">
        <v>4141</v>
      </c>
      <c r="C25" s="67" t="s">
        <v>4139</v>
      </c>
    </row>
    <row r="26" spans="1:3">
      <c r="A26" s="66"/>
      <c r="B26" s="67"/>
      <c r="C26" s="67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47"/>
  <sheetViews>
    <sheetView topLeftCell="A35" workbookViewId="0">
      <selection activeCell="A43" sqref="A43:D47"/>
    </sheetView>
  </sheetViews>
  <sheetFormatPr defaultRowHeight="14.45"/>
  <cols>
    <col min="1" max="1" width="26.85546875" customWidth="1"/>
    <col min="2" max="2" width="22.5703125" bestFit="1" customWidth="1"/>
    <col min="3" max="3" width="39.5703125" bestFit="1" customWidth="1"/>
    <col min="4" max="4" width="28.28515625" customWidth="1"/>
  </cols>
  <sheetData>
    <row r="1" spans="1:4" s="26" customFormat="1">
      <c r="A1" s="26" t="s">
        <v>333</v>
      </c>
      <c r="B1" s="26" t="s">
        <v>149</v>
      </c>
      <c r="C1" s="26" t="s">
        <v>3810</v>
      </c>
      <c r="D1" s="26" t="s">
        <v>3811</v>
      </c>
    </row>
    <row r="2" spans="1:4" s="501" customFormat="1">
      <c r="A2" s="501" t="s">
        <v>4142</v>
      </c>
    </row>
    <row r="3" spans="1:4">
      <c r="A3" t="s">
        <v>205</v>
      </c>
      <c r="B3" t="s">
        <v>239</v>
      </c>
      <c r="D3" t="s">
        <v>4143</v>
      </c>
    </row>
    <row r="4" spans="1:4">
      <c r="A4" t="s">
        <v>206</v>
      </c>
      <c r="B4" t="s">
        <v>239</v>
      </c>
      <c r="D4" t="s">
        <v>3814</v>
      </c>
    </row>
    <row r="5" spans="1:4">
      <c r="A5" t="s">
        <v>207</v>
      </c>
      <c r="B5" t="s">
        <v>240</v>
      </c>
      <c r="C5" t="s">
        <v>4038</v>
      </c>
      <c r="D5" t="s">
        <v>4039</v>
      </c>
    </row>
    <row r="6" spans="1:4">
      <c r="A6" t="s">
        <v>208</v>
      </c>
      <c r="B6" t="s">
        <v>241</v>
      </c>
      <c r="C6" t="s">
        <v>4144</v>
      </c>
      <c r="D6" t="s">
        <v>4145</v>
      </c>
    </row>
    <row r="7" spans="1:4" s="501" customFormat="1">
      <c r="A7" s="501" t="s">
        <v>4146</v>
      </c>
    </row>
    <row r="8" spans="1:4">
      <c r="A8" s="31" t="s">
        <v>209</v>
      </c>
      <c r="B8" t="s">
        <v>242</v>
      </c>
      <c r="D8" t="s">
        <v>4147</v>
      </c>
    </row>
    <row r="9" spans="1:4">
      <c r="A9" t="s">
        <v>4040</v>
      </c>
      <c r="B9" t="s">
        <v>243</v>
      </c>
      <c r="D9" t="s">
        <v>4041</v>
      </c>
    </row>
    <row r="10" spans="1:4">
      <c r="A10" t="s">
        <v>210</v>
      </c>
      <c r="B10" t="s">
        <v>243</v>
      </c>
      <c r="D10" t="s">
        <v>4042</v>
      </c>
    </row>
    <row r="11" spans="1:4">
      <c r="A11" t="s">
        <v>211</v>
      </c>
      <c r="B11" t="s">
        <v>240</v>
      </c>
      <c r="C11" t="s">
        <v>251</v>
      </c>
      <c r="D11" t="s">
        <v>4043</v>
      </c>
    </row>
    <row r="12" spans="1:4" s="501" customFormat="1">
      <c r="A12" s="501" t="s">
        <v>4148</v>
      </c>
    </row>
    <row r="13" spans="1:4">
      <c r="A13" t="s">
        <v>212</v>
      </c>
      <c r="B13" t="s">
        <v>239</v>
      </c>
      <c r="D13" t="s">
        <v>4149</v>
      </c>
    </row>
    <row r="14" spans="1:4">
      <c r="A14" t="s">
        <v>213</v>
      </c>
      <c r="B14" t="s">
        <v>243</v>
      </c>
      <c r="D14" t="s">
        <v>4150</v>
      </c>
    </row>
    <row r="15" spans="1:4">
      <c r="A15" t="s">
        <v>214</v>
      </c>
      <c r="B15" t="s">
        <v>243</v>
      </c>
      <c r="D15" t="s">
        <v>4151</v>
      </c>
    </row>
    <row r="16" spans="1:4" s="501" customFormat="1">
      <c r="A16" s="501" t="s">
        <v>4152</v>
      </c>
    </row>
    <row r="17" spans="1:4">
      <c r="A17" t="s">
        <v>4044</v>
      </c>
    </row>
    <row r="18" spans="1:4" s="2" customFormat="1">
      <c r="A18" s="2" t="s">
        <v>215</v>
      </c>
      <c r="B18" s="2" t="s">
        <v>243</v>
      </c>
      <c r="D18" s="2" t="s">
        <v>4045</v>
      </c>
    </row>
    <row r="19" spans="1:4">
      <c r="A19" t="s">
        <v>458</v>
      </c>
      <c r="B19" t="s">
        <v>244</v>
      </c>
      <c r="C19" t="s">
        <v>253</v>
      </c>
      <c r="D19" t="s">
        <v>4047</v>
      </c>
    </row>
    <row r="20" spans="1:4">
      <c r="A20" t="s">
        <v>217</v>
      </c>
      <c r="B20" t="s">
        <v>244</v>
      </c>
      <c r="C20" t="s">
        <v>254</v>
      </c>
      <c r="D20" t="s">
        <v>4048</v>
      </c>
    </row>
    <row r="21" spans="1:4" s="501" customFormat="1">
      <c r="A21" s="501" t="s">
        <v>4153</v>
      </c>
    </row>
    <row r="22" spans="1:4">
      <c r="A22" t="s">
        <v>4154</v>
      </c>
    </row>
    <row r="23" spans="1:4">
      <c r="A23" t="s">
        <v>458</v>
      </c>
      <c r="B23" t="s">
        <v>244</v>
      </c>
      <c r="C23" t="s">
        <v>255</v>
      </c>
      <c r="D23" t="s">
        <v>4049</v>
      </c>
    </row>
    <row r="24" spans="1:4">
      <c r="A24" t="s">
        <v>4050</v>
      </c>
      <c r="B24" t="s">
        <v>242</v>
      </c>
      <c r="C24" t="s">
        <v>256</v>
      </c>
    </row>
    <row r="25" spans="1:4">
      <c r="A25" t="s">
        <v>220</v>
      </c>
      <c r="B25" t="s">
        <v>239</v>
      </c>
      <c r="D25" t="s">
        <v>4052</v>
      </c>
    </row>
    <row r="26" spans="1:4">
      <c r="A26" t="s">
        <v>221</v>
      </c>
      <c r="B26" t="s">
        <v>240</v>
      </c>
      <c r="D26" t="s">
        <v>4053</v>
      </c>
    </row>
    <row r="27" spans="1:4" s="501" customFormat="1">
      <c r="A27" s="501" t="s">
        <v>4155</v>
      </c>
    </row>
    <row r="28" spans="1:4">
      <c r="A28" t="s">
        <v>222</v>
      </c>
      <c r="B28" t="s">
        <v>239</v>
      </c>
      <c r="D28" t="s">
        <v>4054</v>
      </c>
    </row>
    <row r="29" spans="1:4">
      <c r="A29" t="s">
        <v>223</v>
      </c>
      <c r="B29" t="s">
        <v>240</v>
      </c>
      <c r="C29" t="s">
        <v>260</v>
      </c>
      <c r="D29" t="s">
        <v>4055</v>
      </c>
    </row>
    <row r="30" spans="1:4">
      <c r="A30" t="s">
        <v>224</v>
      </c>
      <c r="B30" t="s">
        <v>240</v>
      </c>
      <c r="C30" t="s">
        <v>261</v>
      </c>
      <c r="D30" t="s">
        <v>4056</v>
      </c>
    </row>
    <row r="31" spans="1:4">
      <c r="A31" t="s">
        <v>225</v>
      </c>
      <c r="B31" t="s">
        <v>243</v>
      </c>
      <c r="D31" t="s">
        <v>4057</v>
      </c>
    </row>
    <row r="32" spans="1:4">
      <c r="A32" t="s">
        <v>226</v>
      </c>
      <c r="B32" t="s">
        <v>243</v>
      </c>
      <c r="D32" t="s">
        <v>4058</v>
      </c>
    </row>
    <row r="33" spans="1:4">
      <c r="A33" t="s">
        <v>227</v>
      </c>
      <c r="B33" t="s">
        <v>240</v>
      </c>
      <c r="D33" t="s">
        <v>4060</v>
      </c>
    </row>
    <row r="34" spans="1:4">
      <c r="A34" t="s">
        <v>228</v>
      </c>
    </row>
    <row r="35" spans="1:4">
      <c r="A35" t="s">
        <v>129</v>
      </c>
      <c r="B35" t="s">
        <v>4156</v>
      </c>
      <c r="D35" t="s">
        <v>4157</v>
      </c>
    </row>
    <row r="36" spans="1:4">
      <c r="A36" t="s">
        <v>229</v>
      </c>
      <c r="B36" t="s">
        <v>240</v>
      </c>
      <c r="C36" t="s">
        <v>265</v>
      </c>
    </row>
    <row r="37" spans="1:4">
      <c r="A37" t="s">
        <v>4158</v>
      </c>
      <c r="B37" t="s">
        <v>240</v>
      </c>
      <c r="D37" t="s">
        <v>4159</v>
      </c>
    </row>
    <row r="38" spans="1:4">
      <c r="A38" t="s">
        <v>229</v>
      </c>
      <c r="B38" t="s">
        <v>240</v>
      </c>
      <c r="C38" t="s">
        <v>265</v>
      </c>
    </row>
    <row r="39" spans="1:4">
      <c r="A39" t="s">
        <v>4160</v>
      </c>
    </row>
    <row r="40" spans="1:4">
      <c r="A40" t="s">
        <v>4161</v>
      </c>
      <c r="B40" t="s">
        <v>240</v>
      </c>
      <c r="D40" t="s">
        <v>4162</v>
      </c>
    </row>
    <row r="41" spans="1:4">
      <c r="A41" t="s">
        <v>4163</v>
      </c>
      <c r="B41" t="s">
        <v>240</v>
      </c>
      <c r="C41" t="s">
        <v>4164</v>
      </c>
    </row>
    <row r="42" spans="1:4" s="501" customFormat="1">
      <c r="A42" s="501" t="s">
        <v>4165</v>
      </c>
    </row>
    <row r="43" spans="1:4">
      <c r="A43" t="s">
        <v>234</v>
      </c>
      <c r="B43" t="s">
        <v>239</v>
      </c>
      <c r="D43" t="s">
        <v>4061</v>
      </c>
    </row>
    <row r="44" spans="1:4">
      <c r="A44" t="s">
        <v>458</v>
      </c>
      <c r="B44" t="s">
        <v>240</v>
      </c>
      <c r="C44" t="s">
        <v>268</v>
      </c>
      <c r="D44" t="s">
        <v>4062</v>
      </c>
    </row>
    <row r="45" spans="1:4">
      <c r="A45" t="s">
        <v>207</v>
      </c>
      <c r="B45" t="s">
        <v>240</v>
      </c>
      <c r="C45" t="s">
        <v>269</v>
      </c>
      <c r="D45" t="s">
        <v>4039</v>
      </c>
    </row>
    <row r="46" spans="1:4">
      <c r="A46" t="s">
        <v>237</v>
      </c>
      <c r="B46" t="s">
        <v>240</v>
      </c>
      <c r="C46" t="s">
        <v>270</v>
      </c>
      <c r="D46" t="s">
        <v>4063</v>
      </c>
    </row>
    <row r="47" spans="1:4">
      <c r="A47" t="s">
        <v>238</v>
      </c>
      <c r="B47" t="s">
        <v>243</v>
      </c>
      <c r="D47" t="s">
        <v>4064</v>
      </c>
    </row>
  </sheetData>
  <mergeCells count="7">
    <mergeCell ref="A16:XFD16"/>
    <mergeCell ref="A21:XFD21"/>
    <mergeCell ref="A27:XFD27"/>
    <mergeCell ref="A42:XFD42"/>
    <mergeCell ref="A2:XFD2"/>
    <mergeCell ref="A7:XFD7"/>
    <mergeCell ref="A12:XFD12"/>
  </mergeCells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E9D62-E9EE-40FA-988D-24A505C340D4}">
  <dimension ref="A1:AO201"/>
  <sheetViews>
    <sheetView workbookViewId="0">
      <selection activeCell="H2" sqref="H2"/>
    </sheetView>
  </sheetViews>
  <sheetFormatPr defaultRowHeight="15"/>
  <cols>
    <col min="1" max="1" width="25.5703125" style="67" customWidth="1"/>
    <col min="2" max="2" width="17.5703125" customWidth="1"/>
    <col min="3" max="3" width="18.140625" customWidth="1"/>
    <col min="4" max="4" width="16.42578125" bestFit="1" customWidth="1"/>
    <col min="5" max="5" width="19.42578125" customWidth="1"/>
    <col min="6" max="6" width="12.85546875" customWidth="1"/>
    <col min="7" max="7" width="9.28515625" bestFit="1" customWidth="1"/>
    <col min="8" max="8" width="14.28515625" customWidth="1"/>
    <col min="9" max="9" width="12.28515625" customWidth="1"/>
    <col min="10" max="10" width="9.140625" style="67"/>
    <col min="17" max="20" width="9.140625" style="315"/>
    <col min="41" max="41" width="18.140625" customWidth="1"/>
  </cols>
  <sheetData>
    <row r="1" spans="1:41" ht="76.5">
      <c r="A1" s="369" t="s">
        <v>4166</v>
      </c>
      <c r="B1" s="369" t="s">
        <v>4167</v>
      </c>
      <c r="C1" s="369" t="s">
        <v>4168</v>
      </c>
      <c r="D1" s="369" t="s">
        <v>381</v>
      </c>
      <c r="E1" s="369" t="s">
        <v>4169</v>
      </c>
      <c r="F1" s="369" t="s">
        <v>126</v>
      </c>
      <c r="G1" s="370" t="s">
        <v>3040</v>
      </c>
      <c r="H1" s="370" t="s">
        <v>4170</v>
      </c>
      <c r="I1" s="369" t="s">
        <v>4171</v>
      </c>
      <c r="J1" s="370" t="s">
        <v>4172</v>
      </c>
      <c r="K1" s="369" t="s">
        <v>4173</v>
      </c>
      <c r="L1" s="370" t="s">
        <v>4174</v>
      </c>
      <c r="M1" s="370" t="s">
        <v>4175</v>
      </c>
      <c r="N1" s="370" t="s">
        <v>4176</v>
      </c>
      <c r="O1" s="370" t="s">
        <v>4177</v>
      </c>
      <c r="P1" s="370" t="s">
        <v>230</v>
      </c>
      <c r="Q1" s="373" t="s">
        <v>4178</v>
      </c>
      <c r="R1" s="373" t="s">
        <v>4179</v>
      </c>
      <c r="S1" s="373" t="s">
        <v>4180</v>
      </c>
      <c r="T1" s="373" t="s">
        <v>4181</v>
      </c>
      <c r="U1" s="373" t="s">
        <v>535</v>
      </c>
      <c r="V1" s="373" t="s">
        <v>4182</v>
      </c>
      <c r="W1" s="370" t="s">
        <v>4183</v>
      </c>
      <c r="X1" s="370" t="s">
        <v>4184</v>
      </c>
      <c r="Y1" s="370" t="s">
        <v>4185</v>
      </c>
      <c r="Z1" s="370" t="s">
        <v>4186</v>
      </c>
      <c r="AA1" s="370" t="s">
        <v>4187</v>
      </c>
      <c r="AB1" s="370" t="s">
        <v>4188</v>
      </c>
      <c r="AC1" s="370" t="s">
        <v>4189</v>
      </c>
      <c r="AD1" s="370" t="s">
        <v>4190</v>
      </c>
      <c r="AE1" s="370" t="s">
        <v>4191</v>
      </c>
      <c r="AF1" s="370" t="s">
        <v>4192</v>
      </c>
      <c r="AG1" s="370" t="s">
        <v>4193</v>
      </c>
      <c r="AH1" s="370" t="s">
        <v>4194</v>
      </c>
      <c r="AI1" s="370" t="s">
        <v>4195</v>
      </c>
      <c r="AJ1" s="370" t="s">
        <v>2784</v>
      </c>
      <c r="AK1" s="370" t="s">
        <v>4196</v>
      </c>
      <c r="AL1" s="370" t="s">
        <v>2787</v>
      </c>
      <c r="AM1" s="370" t="s">
        <v>4197</v>
      </c>
      <c r="AN1" s="370" t="s">
        <v>4198</v>
      </c>
      <c r="AO1" s="369" t="s">
        <v>4168</v>
      </c>
    </row>
    <row r="2" spans="1:41" ht="30.75">
      <c r="A2" s="67" t="str">
        <f ca="1">LOWER(DEC2HEX(RANDBETWEEN(0,4294967295),8)) &amp;"-"&amp; LOWER(SUBSTITUTE(DEC2HEX(RANDBETWEEN(0,16777215),6) &amp;"gfjg","0","g")) &amp;"-"&amp; LOWER(DEC2HEX(RANDBETWEEN(0, 65535),4)) &amp; "-a2dd"</f>
        <v>aef0ff77-6e4442gfjg-449e-a2dd</v>
      </c>
      <c r="B2" t="str" cm="1">
        <f t="array" aca="1" ref="B2" ca="1">INDEX(Profile_helper_columns!$A$2:$A$201, MATCH(TRUE, Profile_helper_columns!$C$2:$C$201 &gt;= ROW(A2)-1,0))</f>
        <v>0001126615</v>
      </c>
      <c r="C2" t="str" cm="1">
        <f t="array" aca="1" ref="C2" ca="1">INDEX(Profile_helper_columns!$D$2:$D$201, MATCH(TRUE, Profile_helper_columns!$B$2:$B$201 &gt;= ROW(B2)-1,0))</f>
        <v>AG0000009059</v>
      </c>
      <c r="D2" s="315">
        <f ca="1">IFERROR(VLOOKUP($B2, Profile_helper_columns!$A$2:$E$201, 5, FALSE), "Date Not Found")</f>
        <v>45159</v>
      </c>
      <c r="E2">
        <f ca="1">IFERROR(VLOOKUP($B2, Profile_helper_columns!$A$2:$F$201,6, FALSE), "Date Not Found")</f>
        <v>775</v>
      </c>
      <c r="F2" s="315">
        <f ca="1">IFERROR(VLOOKUP($B2, Profile_helper_columns!$A$2:$G$201,7, FALSE), "Date Not Found")</f>
        <v>44937</v>
      </c>
      <c r="G2" s="315" t="str">
        <f ca="1">IFERROR(VLOOKUP($B2, Profile_helper_columns!$A$2:$H$201,8, FALSE), "Date Not Found")</f>
        <v>Active</v>
      </c>
      <c r="H2" s="315" t="str">
        <f ca="1">IFERROR(VLOOKUP($B2, Profile_helper_columns!$A$2:$I$201,9, FALSE), "Date Not Found")</f>
        <v>Pheonix</v>
      </c>
      <c r="I2" t="str">
        <f ca="1">IFERROR(VLOOKUP($B2, Profile_helper_columns!$A$2:$J$201,10, FALSE), "Date Not Found")</f>
        <v>R</v>
      </c>
      <c r="J2" s="67" t="str">
        <f ca="1">IFERROR(VLOOKUP($B2, Profile_helper_columns!$A$2:$K$201,11, FALSE), "Date Not Found")</f>
        <v>Revenue Share -Apts</v>
      </c>
      <c r="K2" s="67" t="str">
        <f ca="1">IFERROR(VLOOKUP($B2, Profile_helper_columns!$A$2:$L$201,12, FALSE), "Date Not Found")</f>
        <v>N</v>
      </c>
      <c r="L2" s="67">
        <f ca="1">IFERROR(VLOOKUP($B2, Profile_helper_columns!$A$2:$M$201,13, FALSE), "Date Not Found")</f>
        <v>0</v>
      </c>
      <c r="M2" s="67">
        <f ca="1">IFERROR(VLOOKUP($B2, Profile_helper_columns!$A$2:$N$201,14, FALSE), "Date Not Found")</f>
        <v>0</v>
      </c>
      <c r="N2" s="67">
        <f ca="1">IFERROR(VLOOKUP($B2, Profile_helper_columns!$A$2:$O$201,15, FALSE), "Date Not Found")</f>
        <v>0</v>
      </c>
      <c r="O2" s="67">
        <f ca="1">IFERROR(VLOOKUP($B2, Profile_helper_columns!$A$2:$P$201,16, FALSE), "Date Not Found")</f>
        <v>0</v>
      </c>
      <c r="P2" s="67">
        <f ca="1">IFERROR(VLOOKUP($B2, Profile_helper_columns!$A$2:$Q$201,17, FALSE), "Date Not Found")</f>
        <v>0</v>
      </c>
      <c r="Q2" s="375" t="str">
        <f ca="1">IFERROR(VLOOKUP($B2, Profile_helper_columns!$A$2:$R$201,18, FALSE), "Date Not Found")</f>
        <v/>
      </c>
      <c r="R2" s="375" t="str">
        <f ca="1">IFERROR(VLOOKUP($B2, Profile_helper_columns!$A$2:$S$201,19, FALSE), "Date Not Found")</f>
        <v/>
      </c>
      <c r="S2" s="375" t="str">
        <f ca="1">IFERROR(VLOOKUP($B2, Profile_helper_columns!$A$2:$T$201,20, FALSE), "Date Not Found")</f>
        <v/>
      </c>
      <c r="T2" s="375" t="str">
        <f ca="1">IFERROR(VLOOKUP($B2, Profile_helper_columns!$A$2:$U$201,21, FALSE), "Date Not Found")</f>
        <v/>
      </c>
      <c r="U2" s="67" t="str">
        <f ca="1">IFERROR(VLOOKUP($B2, Profile_helper_columns!$A$2:$V$201,22, FALSE), "Date Not Found")</f>
        <v>Offline</v>
      </c>
      <c r="V2" s="67" t="str">
        <f ca="1">IFERROR(VLOOKUP($B2, Profile_helper_columns!$A$2:$W$201,23, FALSE), "Date Not Found")</f>
        <v>IVR</v>
      </c>
      <c r="W2" s="67">
        <f ca="1">IFERROR(VLOOKUP($B2, Profile_helper_columns!$A$2:$X$201,24, FALSE), "Date Not Found")</f>
        <v>0</v>
      </c>
      <c r="X2" s="67">
        <f ca="1">IFERROR(VLOOKUP($B2, Profile_helper_columns!$A$2:$Y$201,25, FALSE), "Date Not Found")</f>
        <v>0</v>
      </c>
      <c r="Y2" s="67">
        <f ca="1">IFERROR(VLOOKUP($B2, Profile_helper_columns!$A$2:$Z$201,26, FALSE), "Date Not Found")</f>
        <v>1</v>
      </c>
      <c r="Z2" s="67">
        <f ca="1">IFERROR(VLOOKUP($B2, Profile_helper_columns!$A$2:$AA$201,27, FALSE), "Date Not Found")</f>
        <v>0</v>
      </c>
      <c r="AA2" s="67">
        <f ca="1">IFERROR(VLOOKUP($B2, Profile_helper_columns!$A$2:$AB$201,28, FALSE), "Date Not Found")</f>
        <v>1</v>
      </c>
      <c r="AB2" s="67">
        <f ca="1">IFERROR(VLOOKUP($B2, Profile_helper_columns!$A$2:$AC$201,29, FALSE), "Date Not Found")</f>
        <v>0</v>
      </c>
      <c r="AC2" s="67">
        <f ca="1">IFERROR(VLOOKUP($B2, Profile_helper_columns!$A$2:$AD$201,30, FALSE), "Date Not Found")</f>
        <v>1</v>
      </c>
      <c r="AD2" s="67">
        <f ca="1">IFERROR(VLOOKUP($B2, Profile_helper_columns!$A$2:$AE$201,31, FALSE), "Date Not Found")</f>
        <v>1</v>
      </c>
      <c r="AE2" s="67">
        <f ca="1">IFERROR(VLOOKUP($B2, Profile_helper_columns!$A$2:$AF$201,32, FALSE), "Date Not Found")</f>
        <v>1</v>
      </c>
      <c r="AF2" s="67">
        <f ca="1">IFERROR(VLOOKUP($B2, Profile_helper_columns!$A$2:$AG$201,33, FALSE), "Date Not Found")</f>
        <v>0</v>
      </c>
      <c r="AG2" s="67">
        <f ca="1">IFERROR(VLOOKUP($B2, Profile_helper_columns!$A$2:$AH$201,34, FALSE), "Date Not Found")</f>
        <v>0</v>
      </c>
      <c r="AH2" s="67">
        <f ca="1">IFERROR(VLOOKUP($B2, Profile_helper_columns!$A$2:$AI$201,35, FALSE), "Date Not Found")</f>
        <v>1</v>
      </c>
      <c r="AI2" s="67">
        <f ca="1">IFERROR(VLOOKUP($B2, Profile_helper_columns!$A$2:$AJ$201,36, FALSE), "Date Not Found")</f>
        <v>1</v>
      </c>
      <c r="AJ2" s="67">
        <f ca="1">IFERROR(VLOOKUP($B2, Profile_helper_columns!$A$2:$AK$201,37, FALSE), "Date Not Found")</f>
        <v>0</v>
      </c>
      <c r="AK2" s="67">
        <f ca="1">IFERROR(VLOOKUP($B2, Profile_helper_columns!$A$2:$AL$201,38, FALSE), "Date Not Found")</f>
        <v>1</v>
      </c>
      <c r="AL2" s="67">
        <f ca="1">IFERROR(VLOOKUP($B2, Profile_helper_columns!$A$2:$AM$201,39, FALSE), "Date Not Found")</f>
        <v>1</v>
      </c>
      <c r="AM2" cm="1">
        <f t="array" aca="1" ref="AM2:AM201" ca="1">MONTH(D2:D201)</f>
        <v>8</v>
      </c>
      <c r="AN2" cm="1">
        <f t="array" aca="1" ref="AN2:AN201" ca="1">YEAR(D2:D201)</f>
        <v>2023</v>
      </c>
      <c r="AO2" t="str" cm="1">
        <f t="array" aca="1" ref="AO2" ca="1">INDEX(Profile_helper_columns!$D$2:$D$201, MATCH(TRUE, Profile_helper_columns!$B$2:$B$201 &gt;= ROW(AN2)-1,0))</f>
        <v>AG0000009059</v>
      </c>
    </row>
    <row r="3" spans="1:41" ht="30.75">
      <c r="A3" s="67" t="str">
        <f t="shared" ref="A3:A66" ca="1" si="0">LOWER(DEC2HEX(RANDBETWEEN(0,4294967295),8)) &amp;"-"&amp; LOWER(SUBSTITUTE(DEC2HEX(RANDBETWEEN(0,16777215),6) &amp;"gfjg","0","g")) &amp;"-"&amp; LOWER(DEC2HEX(RANDBETWEEN(0, 65535),4)) &amp; "-a2dd"</f>
        <v>1be40262-f36gb3gfjg-10eb-a2dd</v>
      </c>
      <c r="B3" t="str" cm="1">
        <f t="array" aca="1" ref="B3" ca="1">INDEX(Profile_helper_columns!$A$2:$A$201, MATCH(TRUE, Profile_helper_columns!$C$2:$C$201 &gt;= ROW(A3)-1,0))</f>
        <v>0001124087</v>
      </c>
      <c r="C3" t="str" cm="1">
        <f t="array" aca="1" ref="C3" ca="1">INDEX(Profile_helper_columns!$D$2:$D$201, MATCH(TRUE, Profile_helper_columns!$C$2:$C$201 &gt;= ROW(B3)-1,0))</f>
        <v>AG0000006876</v>
      </c>
      <c r="D3" s="315">
        <f ca="1">IFERROR(VLOOKUP($B3, Profile_helper_columns!$A$2:$E$201, 5, FALSE), "Date Not Found")</f>
        <v>45254</v>
      </c>
      <c r="E3">
        <f ca="1">IFERROR(VLOOKUP($B3, Profile_helper_columns!$A$2:$F$201,6, FALSE), "Date Not Found")</f>
        <v>766</v>
      </c>
      <c r="F3" s="315">
        <f ca="1">IFERROR(VLOOKUP($B3, Profile_helper_columns!$A$2:$G$201,7, FALSE), "Date Not Found")</f>
        <v>45167</v>
      </c>
      <c r="G3" s="315" t="str">
        <f ca="1">IFERROR(VLOOKUP($B3, Profile_helper_columns!$A$2:$H$201,8, FALSE), "Date Not Found")</f>
        <v>Active</v>
      </c>
      <c r="H3" s="315" t="str">
        <f ca="1">IFERROR(VLOOKUP($B3, Profile_helper_columns!$A$2:$I$201,9, FALSE), "Date Not Found")</f>
        <v>Boston</v>
      </c>
      <c r="I3" t="str">
        <f ca="1">IFERROR(VLOOKUP($B3, Profile_helper_columns!$A$2:$J$201,10, FALSE), "Date Not Found")</f>
        <v>R</v>
      </c>
      <c r="J3" s="67" t="str">
        <f ca="1">IFERROR(VLOOKUP($B3, Profile_helper_columns!$A$2:$K$201,11, FALSE), "Date Not Found")</f>
        <v>Revenue Share -Apts</v>
      </c>
      <c r="K3" s="67" t="str">
        <f ca="1">IFERROR(VLOOKUP($B3, Profile_helper_columns!$A$2:$L$201,12, FALSE), "Date Not Found")</f>
        <v>N</v>
      </c>
      <c r="L3" s="67">
        <f ca="1">IFERROR(VLOOKUP($B3, Profile_helper_columns!$A$2:$M$201,13, FALSE), "Date Not Found")</f>
        <v>1</v>
      </c>
      <c r="M3" s="67">
        <f ca="1">IFERROR(VLOOKUP($B3, Profile_helper_columns!$A$2:$N$201,14, FALSE), "Date Not Found")</f>
        <v>0</v>
      </c>
      <c r="N3" s="67">
        <f ca="1">IFERROR(VLOOKUP($B3, Profile_helper_columns!$A$2:$O$201,15, FALSE), "Date Not Found")</f>
        <v>0</v>
      </c>
      <c r="O3" s="67">
        <f ca="1">IFERROR(VLOOKUP($B3, Profile_helper_columns!$A$2:$P$201,16, FALSE), "Date Not Found")</f>
        <v>0</v>
      </c>
      <c r="P3" s="67">
        <f ca="1">IFERROR(VLOOKUP($B3, Profile_helper_columns!$A$2:$Q$201,17, FALSE), "Date Not Found")</f>
        <v>0</v>
      </c>
      <c r="Q3" s="375">
        <f ca="1">IFERROR(VLOOKUP($B3, Profile_helper_columns!$A$2:$R$201,18, FALSE), "Date Not Found")</f>
        <v>44990</v>
      </c>
      <c r="U3" s="67" t="str">
        <f ca="1">IFERROR(VLOOKUP($B3, Profile_helper_columns!$A$2:$V$201,22, FALSE), "Date Not Found")</f>
        <v>Digital</v>
      </c>
      <c r="V3" s="67" t="str">
        <f ca="1">IFERROR(VLOOKUP($B3, Profile_helper_columns!$A$2:$W$201,23, FALSE), "Date Not Found")</f>
        <v>App</v>
      </c>
      <c r="W3" s="67">
        <f ca="1">IFERROR(VLOOKUP($B3, Profile_helper_columns!$A$2:$X$201,24, FALSE), "Date Not Found")</f>
        <v>1</v>
      </c>
      <c r="X3" s="67">
        <f ca="1">IFERROR(VLOOKUP($B3, Profile_helper_columns!$A$2:$Y$201,25, FALSE), "Date Not Found")</f>
        <v>0</v>
      </c>
      <c r="Y3" s="67">
        <f ca="1">IFERROR(VLOOKUP($B3, Profile_helper_columns!$A$2:$Z$201,26, FALSE), "Date Not Found")</f>
        <v>0</v>
      </c>
      <c r="Z3" s="67">
        <f ca="1">IFERROR(VLOOKUP($B3, Profile_helper_columns!$A$2:$AA$201,27, FALSE), "Date Not Found")</f>
        <v>0</v>
      </c>
      <c r="AA3" s="67">
        <f ca="1">IFERROR(VLOOKUP($B3, Profile_helper_columns!$A$2:$AB$201,28, FALSE), "Date Not Found")</f>
        <v>1</v>
      </c>
      <c r="AB3" s="67">
        <f ca="1">IFERROR(VLOOKUP($B3, Profile_helper_columns!$A$2:$AC$201,29, FALSE), "Date Not Found")</f>
        <v>0</v>
      </c>
      <c r="AC3" s="67">
        <f ca="1">IFERROR(VLOOKUP($B3, Profile_helper_columns!$A$2:$AD$201,30, FALSE), "Date Not Found")</f>
        <v>0</v>
      </c>
      <c r="AD3" s="67">
        <f ca="1">IFERROR(VLOOKUP($B3, Profile_helper_columns!$A$2:$AE$201,31, FALSE), "Date Not Found")</f>
        <v>1</v>
      </c>
      <c r="AE3" s="67">
        <f ca="1">IFERROR(VLOOKUP($B3, Profile_helper_columns!$A$2:$AF$201,32, FALSE), "Date Not Found")</f>
        <v>0</v>
      </c>
      <c r="AF3" s="67">
        <f ca="1">IFERROR(VLOOKUP($B3, Profile_helper_columns!$A$2:$AG$201,33, FALSE), "Date Not Found")</f>
        <v>0</v>
      </c>
      <c r="AG3" s="67">
        <f ca="1">IFERROR(VLOOKUP($B3, Profile_helper_columns!$A$2:$AH$201,34, FALSE), "Date Not Found")</f>
        <v>0</v>
      </c>
      <c r="AH3" s="67">
        <f ca="1">IFERROR(VLOOKUP($B3, Profile_helper_columns!$A$2:$AI$201,35, FALSE), "Date Not Found")</f>
        <v>1</v>
      </c>
      <c r="AI3" s="67">
        <f ca="1">IFERROR(VLOOKUP($B3, Profile_helper_columns!$A$2:$AJ$201,36, FALSE), "Date Not Found")</f>
        <v>1</v>
      </c>
      <c r="AJ3" s="67">
        <f ca="1">IFERROR(VLOOKUP($B3, Profile_helper_columns!$A$2:$AK$201,37, FALSE), "Date Not Found")</f>
        <v>0</v>
      </c>
      <c r="AK3" s="67">
        <f ca="1">IFERROR(VLOOKUP($B3, Profile_helper_columns!$A$2:$AL$201,38, FALSE), "Date Not Found")</f>
        <v>0</v>
      </c>
      <c r="AL3" s="67">
        <f ca="1">IFERROR(VLOOKUP($B3, Profile_helper_columns!$A$2:$AM$201,39, FALSE), "Date Not Found")</f>
        <v>1</v>
      </c>
      <c r="AM3">
        <f ca="1"/>
        <v>11</v>
      </c>
      <c r="AN3">
        <f ca="1"/>
        <v>2023</v>
      </c>
      <c r="AO3" t="str" cm="1">
        <f t="array" aca="1" ref="AO3" ca="1">INDEX(Profile_helper_columns!$D$2:$D$201, MATCH(TRUE, Profile_helper_columns!$C$2:$C$201 &gt;= ROW(AN3)-1,0))</f>
        <v>AG0000006876</v>
      </c>
    </row>
    <row r="4" spans="1:41" ht="30.75">
      <c r="A4" s="67" t="str">
        <f t="shared" ca="1" si="0"/>
        <v>5cf7d005-68f5dfgfjg-8c09-a2dd</v>
      </c>
      <c r="B4" t="str" cm="1">
        <f t="array" aca="1" ref="B4" ca="1">INDEX(Profile_helper_columns!$A$2:$A$201, MATCH(TRUE, Profile_helper_columns!$C$2:$C$201 &gt;= ROW(A4)-1,0))</f>
        <v>0001124087</v>
      </c>
      <c r="C4" t="str" cm="1">
        <f t="array" aca="1" ref="C4" ca="1">INDEX(Profile_helper_columns!$D$2:$D$201, MATCH(TRUE, Profile_helper_columns!$C$2:$C$201 &gt;= ROW(B4)-1,0))</f>
        <v>AG0000006876</v>
      </c>
      <c r="D4" s="315">
        <f ca="1">IFERROR(VLOOKUP($B4, Profile_helper_columns!$A$2:$E$201, 5, FALSE), "Date Not Found")</f>
        <v>45254</v>
      </c>
      <c r="E4">
        <f ca="1">IFERROR(VLOOKUP($B4, Profile_helper_columns!$A$2:$F$201,6, FALSE), "Date Not Found")</f>
        <v>766</v>
      </c>
      <c r="F4" s="315">
        <f ca="1">IFERROR(VLOOKUP($B4, Profile_helper_columns!$A$2:$G$201,7, FALSE), "Date Not Found")</f>
        <v>45167</v>
      </c>
      <c r="G4" s="315" t="str">
        <f ca="1">IFERROR(VLOOKUP($B4, Profile_helper_columns!$A$2:$H$201,8, FALSE), "Date Not Found")</f>
        <v>Active</v>
      </c>
      <c r="H4" s="315" t="str">
        <f ca="1">IFERROR(VLOOKUP($B4, Profile_helper_columns!$A$2:$I$201,9, FALSE), "Date Not Found")</f>
        <v>Boston</v>
      </c>
      <c r="I4" t="str">
        <f ca="1">IFERROR(VLOOKUP($B4, Profile_helper_columns!$A$2:$J$201,10, FALSE), "Date Not Found")</f>
        <v>R</v>
      </c>
      <c r="J4" s="67" t="str">
        <f ca="1">IFERROR(VLOOKUP($B4, Profile_helper_columns!$A$2:$K$201,11, FALSE), "Date Not Found")</f>
        <v>Revenue Share -Apts</v>
      </c>
      <c r="K4" s="67" t="str">
        <f ca="1">IFERROR(VLOOKUP($B4, Profile_helper_columns!$A$2:$L$201,12, FALSE), "Date Not Found")</f>
        <v>N</v>
      </c>
      <c r="L4" s="67">
        <f ca="1">IFERROR(VLOOKUP($B4, Profile_helper_columns!$A$2:$M$201,13, FALSE), "Date Not Found")</f>
        <v>1</v>
      </c>
      <c r="M4" s="67">
        <f ca="1">IFERROR(VLOOKUP($B4, Profile_helper_columns!$A$2:$N$201,14, FALSE), "Date Not Found")</f>
        <v>0</v>
      </c>
      <c r="N4" s="67">
        <f ca="1">IFERROR(VLOOKUP($B4, Profile_helper_columns!$A$2:$O$201,15, FALSE), "Date Not Found")</f>
        <v>0</v>
      </c>
      <c r="O4" s="67">
        <f ca="1">IFERROR(VLOOKUP($B4, Profile_helper_columns!$A$2:$P$201,16, FALSE), "Date Not Found")</f>
        <v>0</v>
      </c>
      <c r="P4" s="67">
        <f ca="1">IFERROR(VLOOKUP($B4, Profile_helper_columns!$A$2:$Q$201,17, FALSE), "Date Not Found")</f>
        <v>0</v>
      </c>
      <c r="Q4" s="375">
        <f ca="1">IFERROR(VLOOKUP($B4, Profile_helper_columns!$A$2:$R$201,18, FALSE), "Date Not Found")</f>
        <v>44990</v>
      </c>
      <c r="U4" s="67" t="str">
        <f ca="1">IFERROR(VLOOKUP($B4, Profile_helper_columns!$A$2:$V$201,22, FALSE), "Date Not Found")</f>
        <v>Digital</v>
      </c>
      <c r="V4" s="67" t="str">
        <f ca="1">IFERROR(VLOOKUP($B4, Profile_helper_columns!$A$2:$W$201,23, FALSE), "Date Not Found")</f>
        <v>App</v>
      </c>
      <c r="W4" s="67">
        <f ca="1">IFERROR(VLOOKUP($B4, Profile_helper_columns!$A$2:$X$201,24, FALSE), "Date Not Found")</f>
        <v>1</v>
      </c>
      <c r="X4" s="67">
        <f ca="1">IFERROR(VLOOKUP($B4, Profile_helper_columns!$A$2:$Y$201,25, FALSE), "Date Not Found")</f>
        <v>0</v>
      </c>
      <c r="Y4" s="67">
        <f ca="1">IFERROR(VLOOKUP($B4, Profile_helper_columns!$A$2:$Z$201,26, FALSE), "Date Not Found")</f>
        <v>0</v>
      </c>
      <c r="Z4" s="67">
        <f ca="1">IFERROR(VLOOKUP($B4, Profile_helper_columns!$A$2:$AA$201,27, FALSE), "Date Not Found")</f>
        <v>0</v>
      </c>
      <c r="AA4" s="67">
        <f ca="1">IFERROR(VLOOKUP($B4, Profile_helper_columns!$A$2:$AB$201,28, FALSE), "Date Not Found")</f>
        <v>1</v>
      </c>
      <c r="AB4" s="67">
        <f ca="1">IFERROR(VLOOKUP($B4, Profile_helper_columns!$A$2:$AC$201,29, FALSE), "Date Not Found")</f>
        <v>0</v>
      </c>
      <c r="AC4" s="67">
        <f ca="1">IFERROR(VLOOKUP($B4, Profile_helper_columns!$A$2:$AD$201,30, FALSE), "Date Not Found")</f>
        <v>0</v>
      </c>
      <c r="AD4" s="67">
        <f ca="1">IFERROR(VLOOKUP($B4, Profile_helper_columns!$A$2:$AE$201,31, FALSE), "Date Not Found")</f>
        <v>1</v>
      </c>
      <c r="AE4" s="67">
        <f ca="1">IFERROR(VLOOKUP($B4, Profile_helper_columns!$A$2:$AF$201,32, FALSE), "Date Not Found")</f>
        <v>0</v>
      </c>
      <c r="AF4" s="67">
        <f ca="1">IFERROR(VLOOKUP($B4, Profile_helper_columns!$A$2:$AG$201,33, FALSE), "Date Not Found")</f>
        <v>0</v>
      </c>
      <c r="AG4" s="67">
        <f ca="1">IFERROR(VLOOKUP($B4, Profile_helper_columns!$A$2:$AH$201,34, FALSE), "Date Not Found")</f>
        <v>0</v>
      </c>
      <c r="AH4" s="67">
        <f ca="1">IFERROR(VLOOKUP($B4, Profile_helper_columns!$A$2:$AI$201,35, FALSE), "Date Not Found")</f>
        <v>1</v>
      </c>
      <c r="AI4" s="67">
        <f ca="1">IFERROR(VLOOKUP($B4, Profile_helper_columns!$A$2:$AJ$201,36, FALSE), "Date Not Found")</f>
        <v>1</v>
      </c>
      <c r="AJ4" s="67">
        <f ca="1">IFERROR(VLOOKUP($B4, Profile_helper_columns!$A$2:$AK$201,37, FALSE), "Date Not Found")</f>
        <v>0</v>
      </c>
      <c r="AK4" s="67">
        <f ca="1">IFERROR(VLOOKUP($B4, Profile_helper_columns!$A$2:$AL$201,38, FALSE), "Date Not Found")</f>
        <v>0</v>
      </c>
      <c r="AL4" s="67">
        <f ca="1">IFERROR(VLOOKUP($B4, Profile_helper_columns!$A$2:$AM$201,39, FALSE), "Date Not Found")</f>
        <v>1</v>
      </c>
      <c r="AM4">
        <f ca="1"/>
        <v>11</v>
      </c>
      <c r="AN4">
        <f ca="1"/>
        <v>2023</v>
      </c>
      <c r="AO4" t="str" cm="1">
        <f t="array" aca="1" ref="AO4" ca="1">INDEX(Profile_helper_columns!$D$2:$D$201, MATCH(TRUE, Profile_helper_columns!$C$2:$C$201 &gt;= ROW(AN4)-1,0))</f>
        <v>AG0000006876</v>
      </c>
    </row>
    <row r="5" spans="1:41" ht="30.75">
      <c r="A5" s="67" t="str">
        <f t="shared" ca="1" si="0"/>
        <v>85bde00d-819b35gfjg-9add-a2dd</v>
      </c>
      <c r="B5" t="str" cm="1">
        <f t="array" aca="1" ref="B5" ca="1">INDEX(Profile_helper_columns!$A$2:$A$201, MATCH(TRUE, Profile_helper_columns!$C$2:$C$201 &gt;= ROW(A5)-1,0))</f>
        <v>0001127180</v>
      </c>
      <c r="C5" t="str" cm="1">
        <f t="array" aca="1" ref="C5" ca="1">INDEX(Profile_helper_columns!$D$2:$D$201, MATCH(TRUE, Profile_helper_columns!$C$2:$C$201 &gt;= ROW(B5)-1,0))</f>
        <v>AG0000007283</v>
      </c>
      <c r="D5" s="315">
        <f ca="1">IFERROR(VLOOKUP($B5, Profile_helper_columns!$A$2:$E$201, 5, FALSE), "Date Not Found")</f>
        <v>45061</v>
      </c>
      <c r="E5">
        <f ca="1">IFERROR(VLOOKUP($B5, Profile_helper_columns!$A$2:$F$201,6, FALSE), "Date Not Found")</f>
        <v>250</v>
      </c>
      <c r="F5" s="315">
        <f ca="1">IFERROR(VLOOKUP($B5, Profile_helper_columns!$A$2:$G$201,7, FALSE), "Date Not Found")</f>
        <v>45591</v>
      </c>
      <c r="G5" s="315" t="str">
        <f ca="1">IFERROR(VLOOKUP($B5, Profile_helper_columns!$A$2:$H$201,8, FALSE), "Date Not Found")</f>
        <v>Active</v>
      </c>
      <c r="H5" s="315" t="str">
        <f ca="1">IFERROR(VLOOKUP($B5, Profile_helper_columns!$A$2:$I$201,9, FALSE), "Date Not Found")</f>
        <v>San Francisco</v>
      </c>
      <c r="I5" t="str">
        <f ca="1">IFERROR(VLOOKUP($B5, Profile_helper_columns!$A$2:$J$201,10, FALSE), "Date Not Found")</f>
        <v>R</v>
      </c>
      <c r="J5" s="67" t="str">
        <f ca="1">IFERROR(VLOOKUP($B5, Profile_helper_columns!$A$2:$K$201,11, FALSE), "Date Not Found")</f>
        <v>Condominiums</v>
      </c>
      <c r="K5" s="67" t="str">
        <f ca="1">IFERROR(VLOOKUP($B5, Profile_helper_columns!$A$2:$L$201,12, FALSE), "Date Not Found")</f>
        <v>N</v>
      </c>
      <c r="L5" s="67">
        <f ca="1">IFERROR(VLOOKUP($B5, Profile_helper_columns!$A$2:$M$201,13, FALSE), "Date Not Found")</f>
        <v>0</v>
      </c>
      <c r="M5" s="67">
        <f ca="1">IFERROR(VLOOKUP($B5, Profile_helper_columns!$A$2:$N$201,14, FALSE), "Date Not Found")</f>
        <v>0</v>
      </c>
      <c r="N5" s="67">
        <f ca="1">IFERROR(VLOOKUP($B5, Profile_helper_columns!$A$2:$O$201,15, FALSE), "Date Not Found")</f>
        <v>0</v>
      </c>
      <c r="O5" s="67">
        <f ca="1">IFERROR(VLOOKUP($B5, Profile_helper_columns!$A$2:$P$201,16, FALSE), "Date Not Found")</f>
        <v>0</v>
      </c>
      <c r="P5" s="67">
        <f ca="1">IFERROR(VLOOKUP($B5, Profile_helper_columns!$A$2:$Q$201,17, FALSE), "Date Not Found")</f>
        <v>0</v>
      </c>
      <c r="Q5" s="375" t="str">
        <f ca="1">IFERROR(VLOOKUP($B5, Profile_helper_columns!$A$2:$R$201,18, FALSE), "Date Not Found")</f>
        <v/>
      </c>
      <c r="U5" s="67" t="str">
        <f ca="1">IFERROR(VLOOKUP($B5, Profile_helper_columns!$A$2:$V$201,22, FALSE), "Date Not Found")</f>
        <v>Offline</v>
      </c>
      <c r="V5" s="67" t="str">
        <f ca="1">IFERROR(VLOOKUP($B5, Profile_helper_columns!$A$2:$W$201,23, FALSE), "Date Not Found")</f>
        <v>IVR</v>
      </c>
      <c r="W5" s="67">
        <f ca="1">IFERROR(VLOOKUP($B5, Profile_helper_columns!$A$2:$X$201,24, FALSE), "Date Not Found")</f>
        <v>0</v>
      </c>
      <c r="X5" s="67">
        <f ca="1">IFERROR(VLOOKUP($B5, Profile_helper_columns!$A$2:$Y$201,25, FALSE), "Date Not Found")</f>
        <v>0</v>
      </c>
      <c r="Y5" s="67">
        <f ca="1">IFERROR(VLOOKUP($B5, Profile_helper_columns!$A$2:$Z$201,26, FALSE), "Date Not Found")</f>
        <v>1</v>
      </c>
      <c r="Z5" s="67">
        <f ca="1">IFERROR(VLOOKUP($B5, Profile_helper_columns!$A$2:$AA$201,27, FALSE), "Date Not Found")</f>
        <v>0</v>
      </c>
      <c r="AA5" s="67">
        <f ca="1">IFERROR(VLOOKUP($B5, Profile_helper_columns!$A$2:$AB$201,28, FALSE), "Date Not Found")</f>
        <v>1</v>
      </c>
      <c r="AB5" s="67">
        <f ca="1">IFERROR(VLOOKUP($B5, Profile_helper_columns!$A$2:$AC$201,29, FALSE), "Date Not Found")</f>
        <v>0</v>
      </c>
      <c r="AC5" s="67">
        <f ca="1">IFERROR(VLOOKUP($B5, Profile_helper_columns!$A$2:$AD$201,30, FALSE), "Date Not Found")</f>
        <v>0</v>
      </c>
      <c r="AD5" s="67">
        <f ca="1">IFERROR(VLOOKUP($B5, Profile_helper_columns!$A$2:$AE$201,31, FALSE), "Date Not Found")</f>
        <v>0</v>
      </c>
      <c r="AE5" s="67">
        <f ca="1">IFERROR(VLOOKUP($B5, Profile_helper_columns!$A$2:$AF$201,32, FALSE), "Date Not Found")</f>
        <v>0</v>
      </c>
      <c r="AF5" s="67">
        <f ca="1">IFERROR(VLOOKUP($B5, Profile_helper_columns!$A$2:$AG$201,33, FALSE), "Date Not Found")</f>
        <v>1</v>
      </c>
      <c r="AG5" s="67">
        <f ca="1">IFERROR(VLOOKUP($B5, Profile_helper_columns!$A$2:$AH$201,34, FALSE), "Date Not Found")</f>
        <v>1</v>
      </c>
      <c r="AH5" s="67">
        <f ca="1">IFERROR(VLOOKUP($B5, Profile_helper_columns!$A$2:$AI$201,35, FALSE), "Date Not Found")</f>
        <v>0</v>
      </c>
      <c r="AI5" s="67">
        <f ca="1">IFERROR(VLOOKUP($B5, Profile_helper_columns!$A$2:$AJ$201,36, FALSE), "Date Not Found")</f>
        <v>1</v>
      </c>
      <c r="AJ5" s="67">
        <f ca="1">IFERROR(VLOOKUP($B5, Profile_helper_columns!$A$2:$AK$201,37, FALSE), "Date Not Found")</f>
        <v>0</v>
      </c>
      <c r="AK5" s="67">
        <f ca="1">IFERROR(VLOOKUP($B5, Profile_helper_columns!$A$2:$AL$201,38, FALSE), "Date Not Found")</f>
        <v>0</v>
      </c>
      <c r="AL5" s="67">
        <f ca="1">IFERROR(VLOOKUP($B5, Profile_helper_columns!$A$2:$AM$201,39, FALSE), "Date Not Found")</f>
        <v>0</v>
      </c>
      <c r="AM5">
        <f ca="1"/>
        <v>5</v>
      </c>
      <c r="AN5">
        <f ca="1"/>
        <v>2023</v>
      </c>
      <c r="AO5" t="str" cm="1">
        <f t="array" aca="1" ref="AO5" ca="1">INDEX(Profile_helper_columns!$D$2:$D$201, MATCH(TRUE, Profile_helper_columns!$C$2:$C$201 &gt;= ROW(AN5)-1,0))</f>
        <v>AG0000007283</v>
      </c>
    </row>
    <row r="6" spans="1:41" ht="30.75">
      <c r="A6" s="67" t="str">
        <f t="shared" ca="1" si="0"/>
        <v>ca4b3a5e-7d4629gfjg-cd23-a2dd</v>
      </c>
      <c r="B6" t="str" cm="1">
        <f t="array" aca="1" ref="B6" ca="1">INDEX(Profile_helper_columns!$A$2:$A$201, MATCH(TRUE, Profile_helper_columns!$C$2:$C$201 &gt;= ROW(A6)-1,0))</f>
        <v>0001122408</v>
      </c>
      <c r="C6" t="str" cm="1">
        <f t="array" aca="1" ref="C6" ca="1">INDEX(Profile_helper_columns!$D$2:$D$201, MATCH(TRUE, Profile_helper_columns!$C$2:$C$201 &gt;= ROW(B6)-1,0))</f>
        <v>AG0000008635</v>
      </c>
      <c r="D6" s="315">
        <f ca="1">IFERROR(VLOOKUP($B6, Profile_helper_columns!$A$2:$E$201, 5, FALSE), "Date Not Found")</f>
        <v>45083</v>
      </c>
      <c r="E6">
        <f ca="1">IFERROR(VLOOKUP($B6, Profile_helper_columns!$A$2:$F$201,6, FALSE), "Date Not Found")</f>
        <v>358</v>
      </c>
      <c r="F6" s="315">
        <f ca="1">IFERROR(VLOOKUP($B6, Profile_helper_columns!$A$2:$G$201,7, FALSE), "Date Not Found")</f>
        <v>45491</v>
      </c>
      <c r="G6" s="315" t="str">
        <f ca="1">IFERROR(VLOOKUP($B6, Profile_helper_columns!$A$2:$H$201,8, FALSE), "Date Not Found")</f>
        <v>Active</v>
      </c>
      <c r="H6" s="315" t="str">
        <f ca="1">IFERROR(VLOOKUP($B6, Profile_helper_columns!$A$2:$I$201,9, FALSE), "Date Not Found")</f>
        <v>Boston</v>
      </c>
      <c r="I6" t="str">
        <f ca="1">IFERROR(VLOOKUP($B6, Profile_helper_columns!$A$2:$J$201,10, FALSE), "Date Not Found")</f>
        <v>R</v>
      </c>
      <c r="J6" s="67" t="str">
        <f ca="1">IFERROR(VLOOKUP($B6, Profile_helper_columns!$A$2:$K$201,11, FALSE), "Date Not Found")</f>
        <v>Apartments</v>
      </c>
      <c r="K6" s="67" t="str">
        <f ca="1">IFERROR(VLOOKUP($B6, Profile_helper_columns!$A$2:$L$201,12, FALSE), "Date Not Found")</f>
        <v>Y</v>
      </c>
      <c r="L6" s="67">
        <f ca="1">IFERROR(VLOOKUP($B6, Profile_helper_columns!$A$2:$M$201,13, FALSE), "Date Not Found")</f>
        <v>1</v>
      </c>
      <c r="M6" s="67">
        <f ca="1">IFERROR(VLOOKUP($B6, Profile_helper_columns!$A$2:$N$201,14, FALSE), "Date Not Found")</f>
        <v>0</v>
      </c>
      <c r="N6" s="67">
        <f ca="1">IFERROR(VLOOKUP($B6, Profile_helper_columns!$A$2:$O$201,15, FALSE), "Date Not Found")</f>
        <v>1</v>
      </c>
      <c r="O6" s="67">
        <f ca="1">IFERROR(VLOOKUP($B6, Profile_helper_columns!$A$2:$P$201,16, FALSE), "Date Not Found")</f>
        <v>0</v>
      </c>
      <c r="P6" s="67">
        <f ca="1">IFERROR(VLOOKUP($B6, Profile_helper_columns!$A$2:$Q$201,17, FALSE), "Date Not Found")</f>
        <v>0</v>
      </c>
      <c r="Q6" s="375">
        <f ca="1">IFERROR(VLOOKUP($B6, Profile_helper_columns!$A$2:$R$201,18, FALSE), "Date Not Found")</f>
        <v>45638</v>
      </c>
      <c r="U6" s="67" t="str">
        <f ca="1">IFERROR(VLOOKUP($B6, Profile_helper_columns!$A$2:$V$201,22, FALSE), "Date Not Found")</f>
        <v>Offline</v>
      </c>
      <c r="V6" s="67" t="str">
        <f ca="1">IFERROR(VLOOKUP($B6, Profile_helper_columns!$A$2:$W$201,23, FALSE), "Date Not Found")</f>
        <v>IVR</v>
      </c>
      <c r="W6" s="67">
        <f ca="1">IFERROR(VLOOKUP($B6, Profile_helper_columns!$A$2:$X$201,24, FALSE), "Date Not Found")</f>
        <v>0</v>
      </c>
      <c r="X6" s="67">
        <f ca="1">IFERROR(VLOOKUP($B6, Profile_helper_columns!$A$2:$Y$201,25, FALSE), "Date Not Found")</f>
        <v>1</v>
      </c>
      <c r="Y6" s="67">
        <f ca="1">IFERROR(VLOOKUP($B6, Profile_helper_columns!$A$2:$Z$201,26, FALSE), "Date Not Found")</f>
        <v>1</v>
      </c>
      <c r="Z6" s="67">
        <f ca="1">IFERROR(VLOOKUP($B6, Profile_helper_columns!$A$2:$AA$201,27, FALSE), "Date Not Found")</f>
        <v>0</v>
      </c>
      <c r="AA6" s="67">
        <f ca="1">IFERROR(VLOOKUP($B6, Profile_helper_columns!$A$2:$AB$201,28, FALSE), "Date Not Found")</f>
        <v>1</v>
      </c>
      <c r="AB6" s="67">
        <f ca="1">IFERROR(VLOOKUP($B6, Profile_helper_columns!$A$2:$AC$201,29, FALSE), "Date Not Found")</f>
        <v>1</v>
      </c>
      <c r="AC6" s="67">
        <f ca="1">IFERROR(VLOOKUP($B6, Profile_helper_columns!$A$2:$AD$201,30, FALSE), "Date Not Found")</f>
        <v>1</v>
      </c>
      <c r="AD6" s="67">
        <f ca="1">IFERROR(VLOOKUP($B6, Profile_helper_columns!$A$2:$AE$201,31, FALSE), "Date Not Found")</f>
        <v>0</v>
      </c>
      <c r="AE6" s="67">
        <f ca="1">IFERROR(VLOOKUP($B6, Profile_helper_columns!$A$2:$AF$201,32, FALSE), "Date Not Found")</f>
        <v>1</v>
      </c>
      <c r="AF6" s="67">
        <f ca="1">IFERROR(VLOOKUP($B6, Profile_helper_columns!$A$2:$AG$201,33, FALSE), "Date Not Found")</f>
        <v>0</v>
      </c>
      <c r="AG6" s="67">
        <f ca="1">IFERROR(VLOOKUP($B6, Profile_helper_columns!$A$2:$AH$201,34, FALSE), "Date Not Found")</f>
        <v>0</v>
      </c>
      <c r="AH6" s="67">
        <f ca="1">IFERROR(VLOOKUP($B6, Profile_helper_columns!$A$2:$AI$201,35, FALSE), "Date Not Found")</f>
        <v>1</v>
      </c>
      <c r="AI6" s="67">
        <f ca="1">IFERROR(VLOOKUP($B6, Profile_helper_columns!$A$2:$AJ$201,36, FALSE), "Date Not Found")</f>
        <v>1</v>
      </c>
      <c r="AJ6" s="67">
        <f ca="1">IFERROR(VLOOKUP($B6, Profile_helper_columns!$A$2:$AK$201,37, FALSE), "Date Not Found")</f>
        <v>0</v>
      </c>
      <c r="AK6" s="67">
        <f ca="1">IFERROR(VLOOKUP($B6, Profile_helper_columns!$A$2:$AL$201,38, FALSE), "Date Not Found")</f>
        <v>1</v>
      </c>
      <c r="AL6" s="67">
        <f ca="1">IFERROR(VLOOKUP($B6, Profile_helper_columns!$A$2:$AM$201,39, FALSE), "Date Not Found")</f>
        <v>1</v>
      </c>
      <c r="AM6">
        <f ca="1"/>
        <v>6</v>
      </c>
      <c r="AN6">
        <f ca="1"/>
        <v>2023</v>
      </c>
      <c r="AO6" t="str" cm="1">
        <f t="array" aca="1" ref="AO6" ca="1">INDEX(Profile_helper_columns!$D$2:$D$201, MATCH(TRUE, Profile_helper_columns!$C$2:$C$201 &gt;= ROW(AN6)-1,0))</f>
        <v>AG0000008635</v>
      </c>
    </row>
    <row r="7" spans="1:41" ht="30.75">
      <c r="A7" s="67" t="str">
        <f t="shared" ca="1" si="0"/>
        <v>efc84aa8-e91geagfjg-0cc6-a2dd</v>
      </c>
      <c r="B7" t="str" cm="1">
        <f t="array" aca="1" ref="B7" ca="1">INDEX(Profile_helper_columns!$A$2:$A$201, MATCH(TRUE, Profile_helper_columns!$C$2:$C$201 &gt;= ROW(A7)-1,0))</f>
        <v>0001122408</v>
      </c>
      <c r="C7" t="str" cm="1">
        <f t="array" aca="1" ref="C7" ca="1">INDEX(Profile_helper_columns!$D$2:$D$201, MATCH(TRUE, Profile_helper_columns!$C$2:$C$201 &gt;= ROW(B7)-1,0))</f>
        <v>AG0000008635</v>
      </c>
      <c r="D7" s="315">
        <f ca="1">IFERROR(VLOOKUP($B7, Profile_helper_columns!$A$2:$E$201, 5, FALSE), "Date Not Found")</f>
        <v>45083</v>
      </c>
      <c r="F7" s="315">
        <f ca="1">IFERROR(VLOOKUP($B7, Profile_helper_columns!$A$2:$G$201,7, FALSE), "Date Not Found")</f>
        <v>45491</v>
      </c>
      <c r="G7" s="315" t="str">
        <f ca="1">IFERROR(VLOOKUP($B7, Profile_helper_columns!$A$2:$H$201,8, FALSE), "Date Not Found")</f>
        <v>Active</v>
      </c>
      <c r="H7" s="315" t="str">
        <f ca="1">IFERROR(VLOOKUP($B7, Profile_helper_columns!$A$2:$I$201,9, FALSE), "Date Not Found")</f>
        <v>Boston</v>
      </c>
      <c r="I7" t="str">
        <f ca="1">IFERROR(VLOOKUP($B7, Profile_helper_columns!$A$2:$J$201,10, FALSE), "Date Not Found")</f>
        <v>R</v>
      </c>
      <c r="J7" s="67" t="str">
        <f ca="1">IFERROR(VLOOKUP($B7, Profile_helper_columns!$A$2:$K$201,11, FALSE), "Date Not Found")</f>
        <v>Apartments</v>
      </c>
      <c r="K7" s="67" t="str">
        <f ca="1">IFERROR(VLOOKUP($B7, Profile_helper_columns!$A$2:$L$201,12, FALSE), "Date Not Found")</f>
        <v>Y</v>
      </c>
      <c r="L7" s="67">
        <f ca="1">IFERROR(VLOOKUP($B7, Profile_helper_columns!$A$2:$M$201,13, FALSE), "Date Not Found")</f>
        <v>1</v>
      </c>
      <c r="M7" s="67">
        <f ca="1">IFERROR(VLOOKUP($B7, Profile_helper_columns!$A$2:$N$201,14, FALSE), "Date Not Found")</f>
        <v>0</v>
      </c>
      <c r="N7" s="67">
        <f ca="1">IFERROR(VLOOKUP($B7, Profile_helper_columns!$A$2:$O$201,15, FALSE), "Date Not Found")</f>
        <v>1</v>
      </c>
      <c r="O7" s="67">
        <f ca="1">IFERROR(VLOOKUP($B7, Profile_helper_columns!$A$2:$P$201,16, FALSE), "Date Not Found")</f>
        <v>0</v>
      </c>
      <c r="P7" s="67">
        <f ca="1">IFERROR(VLOOKUP($B7, Profile_helper_columns!$A$2:$Q$201,17, FALSE), "Date Not Found")</f>
        <v>0</v>
      </c>
      <c r="Q7" s="375">
        <f ca="1">IFERROR(VLOOKUP($B7, Profile_helper_columns!$A$2:$R$201,18, FALSE), "Date Not Found")</f>
        <v>45638</v>
      </c>
      <c r="U7" s="67" t="str">
        <f ca="1">IFERROR(VLOOKUP($B7, Profile_helper_columns!$A$2:$V$201,22, FALSE), "Date Not Found")</f>
        <v>Offline</v>
      </c>
      <c r="V7" s="67" t="str">
        <f ca="1">IFERROR(VLOOKUP($B7, Profile_helper_columns!$A$2:$W$201,23, FALSE), "Date Not Found")</f>
        <v>IVR</v>
      </c>
      <c r="W7" s="67">
        <f ca="1">IFERROR(VLOOKUP($B7, Profile_helper_columns!$A$2:$X$201,24, FALSE), "Date Not Found")</f>
        <v>0</v>
      </c>
      <c r="X7" s="67">
        <f ca="1">IFERROR(VLOOKUP($B7, Profile_helper_columns!$A$2:$Y$201,25, FALSE), "Date Not Found")</f>
        <v>1</v>
      </c>
      <c r="Y7" s="67">
        <f ca="1">IFERROR(VLOOKUP($B7, Profile_helper_columns!$A$2:$Z$201,26, FALSE), "Date Not Found")</f>
        <v>1</v>
      </c>
      <c r="Z7" s="67">
        <f ca="1">IFERROR(VLOOKUP($B7, Profile_helper_columns!$A$2:$AA$201,27, FALSE), "Date Not Found")</f>
        <v>0</v>
      </c>
      <c r="AA7" s="67">
        <f ca="1">IFERROR(VLOOKUP($B7, Profile_helper_columns!$A$2:$AB$201,28, FALSE), "Date Not Found")</f>
        <v>1</v>
      </c>
      <c r="AB7" s="67">
        <f ca="1">IFERROR(VLOOKUP($B7, Profile_helper_columns!$A$2:$AC$201,29, FALSE), "Date Not Found")</f>
        <v>1</v>
      </c>
      <c r="AC7" s="67">
        <f ca="1">IFERROR(VLOOKUP($B7, Profile_helper_columns!$A$2:$AD$201,30, FALSE), "Date Not Found")</f>
        <v>1</v>
      </c>
      <c r="AD7" s="67">
        <f ca="1">IFERROR(VLOOKUP($B7, Profile_helper_columns!$A$2:$AE$201,31, FALSE), "Date Not Found")</f>
        <v>0</v>
      </c>
      <c r="AE7" s="67">
        <f ca="1">IFERROR(VLOOKUP($B7, Profile_helper_columns!$A$2:$AF$201,32, FALSE), "Date Not Found")</f>
        <v>1</v>
      </c>
      <c r="AF7" s="67">
        <f ca="1">IFERROR(VLOOKUP($B7, Profile_helper_columns!$A$2:$AG$201,33, FALSE), "Date Not Found")</f>
        <v>0</v>
      </c>
      <c r="AG7" s="67">
        <f ca="1">IFERROR(VLOOKUP($B7, Profile_helper_columns!$A$2:$AH$201,34, FALSE), "Date Not Found")</f>
        <v>0</v>
      </c>
      <c r="AH7" s="67">
        <f ca="1">IFERROR(VLOOKUP($B7, Profile_helper_columns!$A$2:$AI$201,35, FALSE), "Date Not Found")</f>
        <v>1</v>
      </c>
      <c r="AI7" s="67">
        <f ca="1">IFERROR(VLOOKUP($B7, Profile_helper_columns!$A$2:$AJ$201,36, FALSE), "Date Not Found")</f>
        <v>1</v>
      </c>
      <c r="AJ7" s="67">
        <f ca="1">IFERROR(VLOOKUP($B7, Profile_helper_columns!$A$2:$AK$201,37, FALSE), "Date Not Found")</f>
        <v>0</v>
      </c>
      <c r="AK7" s="67">
        <f ca="1">IFERROR(VLOOKUP($B7, Profile_helper_columns!$A$2:$AL$201,38, FALSE), "Date Not Found")</f>
        <v>1</v>
      </c>
      <c r="AL7" s="67">
        <f ca="1">IFERROR(VLOOKUP($B7, Profile_helper_columns!$A$2:$AM$201,39, FALSE), "Date Not Found")</f>
        <v>1</v>
      </c>
      <c r="AM7">
        <f ca="1"/>
        <v>6</v>
      </c>
      <c r="AN7">
        <f ca="1"/>
        <v>2023</v>
      </c>
      <c r="AO7" t="str" cm="1">
        <f t="array" aca="1" ref="AO7" ca="1">INDEX(Profile_helper_columns!$D$2:$D$201, MATCH(TRUE, Profile_helper_columns!$C$2:$C$201 &gt;= ROW(AN7)-1,0))</f>
        <v>AG0000008635</v>
      </c>
    </row>
    <row r="8" spans="1:41" ht="30.75">
      <c r="A8" s="67" t="str">
        <f t="shared" ca="1" si="0"/>
        <v>fc2663e9-7378f4gfjg-e490-a2dd</v>
      </c>
      <c r="B8" t="str" cm="1">
        <f t="array" aca="1" ref="B8" ca="1">INDEX(Profile_helper_columns!$A$2:$A$201, MATCH(TRUE, Profile_helper_columns!$C$2:$C$201 &gt;= ROW(A8)-1,0))</f>
        <v>0001128182</v>
      </c>
      <c r="C8" t="str" cm="1">
        <f t="array" aca="1" ref="C8" ca="1">INDEX(Profile_helper_columns!$D$2:$D$201, MATCH(TRUE, Profile_helper_columns!$C$2:$C$201 &gt;= ROW(B8)-1,0))</f>
        <v>AG0000003338</v>
      </c>
      <c r="D8" s="315">
        <f ca="1">IFERROR(VLOOKUP($B8, Profile_helper_columns!$A$2:$E$201, 5, FALSE), "Date Not Found")</f>
        <v>45536</v>
      </c>
      <c r="E8">
        <f ca="1">IFERROR(VLOOKUP($B8, Profile_helper_columns!$A$2:$F$201,6, FALSE), "Date Not Found")</f>
        <v>441</v>
      </c>
      <c r="F8" s="315">
        <f ca="1">IFERROR(VLOOKUP($B8, Profile_helper_columns!$A$2:$G$201,7, FALSE), "Date Not Found")</f>
        <v>45195</v>
      </c>
      <c r="G8" s="315" t="str">
        <f ca="1">IFERROR(VLOOKUP($B8, Profile_helper_columns!$A$2:$H$201,8, FALSE), "Date Not Found")</f>
        <v>Former</v>
      </c>
      <c r="H8" s="315" t="str">
        <f ca="1">IFERROR(VLOOKUP($B8, Profile_helper_columns!$A$2:$I$201,9, FALSE), "Date Not Found")</f>
        <v>Boston</v>
      </c>
      <c r="I8" t="str">
        <f ca="1">IFERROR(VLOOKUP($B8, Profile_helper_columns!$A$2:$J$201,10, FALSE), "Date Not Found")</f>
        <v>R</v>
      </c>
      <c r="J8" s="67" t="str">
        <f ca="1">IFERROR(VLOOKUP($B8, Profile_helper_columns!$A$2:$K$201,11, FALSE), "Date Not Found")</f>
        <v>Business</v>
      </c>
      <c r="K8" s="67" t="str">
        <f ca="1">IFERROR(VLOOKUP($B8, Profile_helper_columns!$A$2:$L$201,12, FALSE), "Date Not Found")</f>
        <v>Y</v>
      </c>
      <c r="L8" s="67">
        <f ca="1">IFERROR(VLOOKUP($B8, Profile_helper_columns!$A$2:$M$201,13, FALSE), "Date Not Found")</f>
        <v>1</v>
      </c>
      <c r="M8" s="67">
        <f ca="1">IFERROR(VLOOKUP($B8, Profile_helper_columns!$A$2:$N$201,14, FALSE), "Date Not Found")</f>
        <v>0</v>
      </c>
      <c r="N8" s="67">
        <f ca="1">IFERROR(VLOOKUP($B8, Profile_helper_columns!$A$2:$O$201,15, FALSE), "Date Not Found")</f>
        <v>1</v>
      </c>
      <c r="O8" s="67">
        <f ca="1">IFERROR(VLOOKUP($B8, Profile_helper_columns!$A$2:$P$201,16, FALSE), "Date Not Found")</f>
        <v>0</v>
      </c>
      <c r="P8" s="67">
        <f ca="1">IFERROR(VLOOKUP($B8, Profile_helper_columns!$A$2:$Q$201,17, FALSE), "Date Not Found")</f>
        <v>0</v>
      </c>
      <c r="Q8" s="375">
        <f ca="1">IFERROR(VLOOKUP($B8, Profile_helper_columns!$A$2:$R$201,18, FALSE), "Date Not Found")</f>
        <v>45367</v>
      </c>
      <c r="U8" s="67" t="str">
        <f ca="1">IFERROR(VLOOKUP($B8, Profile_helper_columns!$A$2:$V$201,22, FALSE), "Date Not Found")</f>
        <v>Digital</v>
      </c>
      <c r="V8" s="67" t="str">
        <f ca="1">IFERROR(VLOOKUP($B8, Profile_helper_columns!$A$2:$W$201,23, FALSE), "Date Not Found")</f>
        <v>App</v>
      </c>
      <c r="W8" s="67">
        <f ca="1">IFERROR(VLOOKUP($B8, Profile_helper_columns!$A$2:$X$201,24, FALSE), "Date Not Found")</f>
        <v>0</v>
      </c>
      <c r="X8" s="67">
        <f ca="1">IFERROR(VLOOKUP($B8, Profile_helper_columns!$A$2:$Y$201,25, FALSE), "Date Not Found")</f>
        <v>1</v>
      </c>
      <c r="Y8" s="67">
        <f ca="1">IFERROR(VLOOKUP($B8, Profile_helper_columns!$A$2:$Z$201,26, FALSE), "Date Not Found")</f>
        <v>1</v>
      </c>
      <c r="Z8" s="67">
        <f ca="1">IFERROR(VLOOKUP($B8, Profile_helper_columns!$A$2:$AA$201,27, FALSE), "Date Not Found")</f>
        <v>1</v>
      </c>
      <c r="AA8" s="67">
        <f ca="1">IFERROR(VLOOKUP($B8, Profile_helper_columns!$A$2:$AB$201,28, FALSE), "Date Not Found")</f>
        <v>1</v>
      </c>
      <c r="AB8" s="67">
        <f ca="1">IFERROR(VLOOKUP($B8, Profile_helper_columns!$A$2:$AC$201,29, FALSE), "Date Not Found")</f>
        <v>1</v>
      </c>
      <c r="AC8" s="67">
        <f ca="1">IFERROR(VLOOKUP($B8, Profile_helper_columns!$A$2:$AD$201,30, FALSE), "Date Not Found")</f>
        <v>1</v>
      </c>
      <c r="AD8" s="67">
        <f ca="1">IFERROR(VLOOKUP($B8, Profile_helper_columns!$A$2:$AE$201,31, FALSE), "Date Not Found")</f>
        <v>0</v>
      </c>
      <c r="AE8" s="67">
        <f ca="1">IFERROR(VLOOKUP($B8, Profile_helper_columns!$A$2:$AF$201,32, FALSE), "Date Not Found")</f>
        <v>1</v>
      </c>
      <c r="AF8" s="67">
        <f ca="1">IFERROR(VLOOKUP($B8, Profile_helper_columns!$A$2:$AG$201,33, FALSE), "Date Not Found")</f>
        <v>0</v>
      </c>
      <c r="AG8" s="67">
        <f ca="1">IFERROR(VLOOKUP($B8, Profile_helper_columns!$A$2:$AH$201,34, FALSE), "Date Not Found")</f>
        <v>1</v>
      </c>
      <c r="AH8" s="67">
        <f ca="1">IFERROR(VLOOKUP($B8, Profile_helper_columns!$A$2:$AI$201,35, FALSE), "Date Not Found")</f>
        <v>1</v>
      </c>
      <c r="AI8" s="67">
        <f ca="1">IFERROR(VLOOKUP($B8, Profile_helper_columns!$A$2:$AJ$201,36, FALSE), "Date Not Found")</f>
        <v>1</v>
      </c>
      <c r="AJ8" s="67">
        <f ca="1">IFERROR(VLOOKUP($B8, Profile_helper_columns!$A$2:$AK$201,37, FALSE), "Date Not Found")</f>
        <v>0</v>
      </c>
      <c r="AK8" s="67">
        <f ca="1">IFERROR(VLOOKUP($B8, Profile_helper_columns!$A$2:$AL$201,38, FALSE), "Date Not Found")</f>
        <v>1</v>
      </c>
      <c r="AL8" s="67">
        <f ca="1">IFERROR(VLOOKUP($B8, Profile_helper_columns!$A$2:$AM$201,39, FALSE), "Date Not Found")</f>
        <v>1</v>
      </c>
      <c r="AM8">
        <f ca="1"/>
        <v>9</v>
      </c>
      <c r="AN8">
        <f ca="1"/>
        <v>2024</v>
      </c>
      <c r="AO8" t="str" cm="1">
        <f t="array" aca="1" ref="AO8" ca="1">INDEX(Profile_helper_columns!$D$2:$D$201, MATCH(TRUE, Profile_helper_columns!$C$2:$C$201 &gt;= ROW(AN8)-1,0))</f>
        <v>AG0000003338</v>
      </c>
    </row>
    <row r="9" spans="1:41" ht="30.75">
      <c r="A9" s="67" t="str">
        <f t="shared" ca="1" si="0"/>
        <v>b5d1a0ce-94d563gfjg-db2c-a2dd</v>
      </c>
      <c r="B9" t="str" cm="1">
        <f t="array" aca="1" ref="B9" ca="1">INDEX(Profile_helper_columns!$A$2:$A$201, MATCH(TRUE, Profile_helper_columns!$C$2:$C$201 &gt;= ROW(A9)-1,0))</f>
        <v>0001126479</v>
      </c>
      <c r="C9" t="str" cm="1">
        <f t="array" aca="1" ref="C9" ca="1">INDEX(Profile_helper_columns!$D$2:$D$201, MATCH(TRUE, Profile_helper_columns!$C$2:$C$201 &gt;= ROW(B9)-1,0))</f>
        <v>AG0000007408</v>
      </c>
      <c r="D9" s="315">
        <f ca="1">IFERROR(VLOOKUP($B9, Profile_helper_columns!$A$2:$E$201, 5, FALSE), "Date Not Found")</f>
        <v>45086</v>
      </c>
      <c r="E9">
        <f ca="1">IFERROR(VLOOKUP($B9, Profile_helper_columns!$A$2:$F$201,6, FALSE), "Date Not Found")</f>
        <v>959</v>
      </c>
      <c r="F9" s="315">
        <f ca="1">IFERROR(VLOOKUP($B9, Profile_helper_columns!$A$2:$G$201,7, FALSE), "Date Not Found")</f>
        <v>45104</v>
      </c>
      <c r="G9" s="315" t="str">
        <f ca="1">IFERROR(VLOOKUP($B9, Profile_helper_columns!$A$2:$H$201,8, FALSE), "Date Not Found")</f>
        <v>Former</v>
      </c>
      <c r="H9" s="315" t="str">
        <f ca="1">IFERROR(VLOOKUP($B9, Profile_helper_columns!$A$2:$I$201,9, FALSE), "Date Not Found")</f>
        <v>San Francisco</v>
      </c>
      <c r="I9" t="str">
        <f ca="1">IFERROR(VLOOKUP($B9, Profile_helper_columns!$A$2:$J$201,10, FALSE), "Date Not Found")</f>
        <v>R</v>
      </c>
      <c r="J9" s="67" t="str">
        <f ca="1">IFERROR(VLOOKUP($B9, Profile_helper_columns!$A$2:$K$201,11, FALSE), "Date Not Found")</f>
        <v>Revenue Share -Apts</v>
      </c>
      <c r="K9" s="67" t="str">
        <f ca="1">IFERROR(VLOOKUP($B9, Profile_helper_columns!$A$2:$L$201,12, FALSE), "Date Not Found")</f>
        <v>N</v>
      </c>
      <c r="L9" s="67">
        <f ca="1">IFERROR(VLOOKUP($B9, Profile_helper_columns!$A$2:$M$201,13, FALSE), "Date Not Found")</f>
        <v>0</v>
      </c>
      <c r="M9" s="67">
        <f ca="1">IFERROR(VLOOKUP($B9, Profile_helper_columns!$A$2:$N$201,14, FALSE), "Date Not Found")</f>
        <v>0</v>
      </c>
      <c r="N9" s="67">
        <f ca="1">IFERROR(VLOOKUP($B9, Profile_helper_columns!$A$2:$O$201,15, FALSE), "Date Not Found")</f>
        <v>0</v>
      </c>
      <c r="O9" s="67">
        <f ca="1">IFERROR(VLOOKUP($B9, Profile_helper_columns!$A$2:$P$201,16, FALSE), "Date Not Found")</f>
        <v>0</v>
      </c>
      <c r="P9" s="67">
        <f ca="1">IFERROR(VLOOKUP($B9, Profile_helper_columns!$A$2:$Q$201,17, FALSE), "Date Not Found")</f>
        <v>0</v>
      </c>
      <c r="Q9" s="375" t="str">
        <f ca="1">IFERROR(VLOOKUP($B9, Profile_helper_columns!$A$2:$R$201,18, FALSE), "Date Not Found")</f>
        <v/>
      </c>
      <c r="U9" s="67" t="str">
        <f ca="1">IFERROR(VLOOKUP($B9, Profile_helper_columns!$A$2:$V$201,22, FALSE), "Date Not Found")</f>
        <v>Offline</v>
      </c>
      <c r="V9" s="67" t="str">
        <f ca="1">IFERROR(VLOOKUP($B9, Profile_helper_columns!$A$2:$W$201,23, FALSE), "Date Not Found")</f>
        <v>IVR</v>
      </c>
      <c r="W9" s="67">
        <f ca="1">IFERROR(VLOOKUP($B9, Profile_helper_columns!$A$2:$X$201,24, FALSE), "Date Not Found")</f>
        <v>1</v>
      </c>
      <c r="X9" s="67">
        <f ca="1">IFERROR(VLOOKUP($B9, Profile_helper_columns!$A$2:$Y$201,25, FALSE), "Date Not Found")</f>
        <v>0</v>
      </c>
      <c r="Y9" s="67">
        <f ca="1">IFERROR(VLOOKUP($B9, Profile_helper_columns!$A$2:$Z$201,26, FALSE), "Date Not Found")</f>
        <v>0</v>
      </c>
      <c r="Z9" s="67">
        <f ca="1">IFERROR(VLOOKUP($B9, Profile_helper_columns!$A$2:$AA$201,27, FALSE), "Date Not Found")</f>
        <v>1</v>
      </c>
      <c r="AA9" s="67">
        <f ca="1">IFERROR(VLOOKUP($B9, Profile_helper_columns!$A$2:$AB$201,28, FALSE), "Date Not Found")</f>
        <v>1</v>
      </c>
      <c r="AB9" s="67">
        <f ca="1">IFERROR(VLOOKUP($B9, Profile_helper_columns!$A$2:$AC$201,29, FALSE), "Date Not Found")</f>
        <v>1</v>
      </c>
      <c r="AC9" s="67">
        <f ca="1">IFERROR(VLOOKUP($B9, Profile_helper_columns!$A$2:$AD$201,30, FALSE), "Date Not Found")</f>
        <v>0</v>
      </c>
      <c r="AD9" s="67">
        <f ca="1">IFERROR(VLOOKUP($B9, Profile_helper_columns!$A$2:$AE$201,31, FALSE), "Date Not Found")</f>
        <v>0</v>
      </c>
      <c r="AE9" s="67">
        <f ca="1">IFERROR(VLOOKUP($B9, Profile_helper_columns!$A$2:$AF$201,32, FALSE), "Date Not Found")</f>
        <v>1</v>
      </c>
      <c r="AF9" s="67">
        <f ca="1">IFERROR(VLOOKUP($B9, Profile_helper_columns!$A$2:$AG$201,33, FALSE), "Date Not Found")</f>
        <v>0</v>
      </c>
      <c r="AG9" s="67">
        <f ca="1">IFERROR(VLOOKUP($B9, Profile_helper_columns!$A$2:$AH$201,34, FALSE), "Date Not Found")</f>
        <v>0</v>
      </c>
      <c r="AH9" s="67">
        <f ca="1">IFERROR(VLOOKUP($B9, Profile_helper_columns!$A$2:$AI$201,35, FALSE), "Date Not Found")</f>
        <v>0</v>
      </c>
      <c r="AI9" s="67">
        <f ca="1">IFERROR(VLOOKUP($B9, Profile_helper_columns!$A$2:$AJ$201,36, FALSE), "Date Not Found")</f>
        <v>0</v>
      </c>
      <c r="AJ9" s="67">
        <f ca="1">IFERROR(VLOOKUP($B9, Profile_helper_columns!$A$2:$AK$201,37, FALSE), "Date Not Found")</f>
        <v>0</v>
      </c>
      <c r="AK9" s="67">
        <f ca="1">IFERROR(VLOOKUP($B9, Profile_helper_columns!$A$2:$AL$201,38, FALSE), "Date Not Found")</f>
        <v>0</v>
      </c>
      <c r="AL9" s="67">
        <f ca="1">IFERROR(VLOOKUP($B9, Profile_helper_columns!$A$2:$AM$201,39, FALSE), "Date Not Found")</f>
        <v>0</v>
      </c>
      <c r="AM9">
        <f ca="1"/>
        <v>6</v>
      </c>
      <c r="AN9">
        <f ca="1"/>
        <v>2023</v>
      </c>
      <c r="AO9" t="str" cm="1">
        <f t="array" aca="1" ref="AO9" ca="1">INDEX(Profile_helper_columns!$D$2:$D$201, MATCH(TRUE, Profile_helper_columns!$C$2:$C$201 &gt;= ROW(AN9)-1,0))</f>
        <v>AG0000007408</v>
      </c>
    </row>
    <row r="10" spans="1:41" ht="30.75">
      <c r="A10" s="67" t="str">
        <f t="shared" ca="1" si="0"/>
        <v>1e6d83f5-76645ggfjg-a7b2-a2dd</v>
      </c>
      <c r="B10" t="str" cm="1">
        <f t="array" aca="1" ref="B10" ca="1">INDEX(Profile_helper_columns!$A$2:$A$201, MATCH(TRUE, Profile_helper_columns!$C$2:$C$201 &gt;= ROW(A10)-1,0))</f>
        <v>0001126479</v>
      </c>
      <c r="C10" t="str" cm="1">
        <f t="array" aca="1" ref="C10" ca="1">INDEX(Profile_helper_columns!$D$2:$D$201, MATCH(TRUE, Profile_helper_columns!$C$2:$C$201 &gt;= ROW(B10)-1,0))</f>
        <v>AG0000007408</v>
      </c>
      <c r="D10" s="315">
        <f ca="1">IFERROR(VLOOKUP($B10, Profile_helper_columns!$A$2:$E$201, 5, FALSE), "Date Not Found")</f>
        <v>45086</v>
      </c>
      <c r="E10">
        <f ca="1">IFERROR(VLOOKUP($B10, Profile_helper_columns!$A$2:$F$201,6, FALSE), "Date Not Found")</f>
        <v>959</v>
      </c>
      <c r="F10" s="315">
        <f ca="1">IFERROR(VLOOKUP($B10, Profile_helper_columns!$A$2:$G$201,7, FALSE), "Date Not Found")</f>
        <v>45104</v>
      </c>
      <c r="G10" s="315" t="str">
        <f ca="1">IFERROR(VLOOKUP($B10, Profile_helper_columns!$A$2:$H$201,8, FALSE), "Date Not Found")</f>
        <v>Former</v>
      </c>
      <c r="H10" s="315" t="str">
        <f ca="1">IFERROR(VLOOKUP($B10, Profile_helper_columns!$A$2:$I$201,9, FALSE), "Date Not Found")</f>
        <v>San Francisco</v>
      </c>
      <c r="I10" t="str">
        <f ca="1">IFERROR(VLOOKUP($B10, Profile_helper_columns!$A$2:$J$201,10, FALSE), "Date Not Found")</f>
        <v>R</v>
      </c>
      <c r="J10" s="67" t="str">
        <f ca="1">IFERROR(VLOOKUP($B10, Profile_helper_columns!$A$2:$K$201,11, FALSE), "Date Not Found")</f>
        <v>Revenue Share -Apts</v>
      </c>
      <c r="K10" s="67" t="str">
        <f ca="1">IFERROR(VLOOKUP($B10, Profile_helper_columns!$A$2:$L$201,12, FALSE), "Date Not Found")</f>
        <v>N</v>
      </c>
      <c r="L10" s="67">
        <f ca="1">IFERROR(VLOOKUP($B10, Profile_helper_columns!$A$2:$M$201,13, FALSE), "Date Not Found")</f>
        <v>0</v>
      </c>
      <c r="M10" s="67">
        <f ca="1">IFERROR(VLOOKUP($B10, Profile_helper_columns!$A$2:$N$201,14, FALSE), "Date Not Found")</f>
        <v>0</v>
      </c>
      <c r="N10" s="67">
        <f ca="1">IFERROR(VLOOKUP($B10, Profile_helper_columns!$A$2:$O$201,15, FALSE), "Date Not Found")</f>
        <v>0</v>
      </c>
      <c r="O10" s="67">
        <f ca="1">IFERROR(VLOOKUP($B10, Profile_helper_columns!$A$2:$P$201,16, FALSE), "Date Not Found")</f>
        <v>0</v>
      </c>
      <c r="P10" s="67">
        <f ca="1">IFERROR(VLOOKUP($B10, Profile_helper_columns!$A$2:$Q$201,17, FALSE), "Date Not Found")</f>
        <v>0</v>
      </c>
      <c r="Q10" s="375" t="str">
        <f ca="1">IFERROR(VLOOKUP($B10, Profile_helper_columns!$A$2:$R$201,18, FALSE), "Date Not Found")</f>
        <v/>
      </c>
      <c r="U10" s="67" t="str">
        <f ca="1">IFERROR(VLOOKUP($B10, Profile_helper_columns!$A$2:$V$201,22, FALSE), "Date Not Found")</f>
        <v>Offline</v>
      </c>
      <c r="V10" s="67" t="str">
        <f ca="1">IFERROR(VLOOKUP($B10, Profile_helper_columns!$A$2:$W$201,23, FALSE), "Date Not Found")</f>
        <v>IVR</v>
      </c>
      <c r="W10" s="67">
        <f ca="1">IFERROR(VLOOKUP($B10, Profile_helper_columns!$A$2:$X$201,24, FALSE), "Date Not Found")</f>
        <v>1</v>
      </c>
      <c r="X10" s="67">
        <f ca="1">IFERROR(VLOOKUP($B10, Profile_helper_columns!$A$2:$Y$201,25, FALSE), "Date Not Found")</f>
        <v>0</v>
      </c>
      <c r="Y10" s="67">
        <f ca="1">IFERROR(VLOOKUP($B10, Profile_helper_columns!$A$2:$Z$201,26, FALSE), "Date Not Found")</f>
        <v>0</v>
      </c>
      <c r="Z10" s="67">
        <f ca="1">IFERROR(VLOOKUP($B10, Profile_helper_columns!$A$2:$AA$201,27, FALSE), "Date Not Found")</f>
        <v>1</v>
      </c>
      <c r="AA10" s="67">
        <f ca="1">IFERROR(VLOOKUP($B10, Profile_helper_columns!$A$2:$AB$201,28, FALSE), "Date Not Found")</f>
        <v>1</v>
      </c>
      <c r="AB10" s="67">
        <f ca="1">IFERROR(VLOOKUP($B10, Profile_helper_columns!$A$2:$AC$201,29, FALSE), "Date Not Found")</f>
        <v>1</v>
      </c>
      <c r="AC10" s="67">
        <f ca="1">IFERROR(VLOOKUP($B10, Profile_helper_columns!$A$2:$AD$201,30, FALSE), "Date Not Found")</f>
        <v>0</v>
      </c>
      <c r="AD10" s="67">
        <f ca="1">IFERROR(VLOOKUP($B10, Profile_helper_columns!$A$2:$AE$201,31, FALSE), "Date Not Found")</f>
        <v>0</v>
      </c>
      <c r="AE10" s="67">
        <f ca="1">IFERROR(VLOOKUP($B10, Profile_helper_columns!$A$2:$AF$201,32, FALSE), "Date Not Found")</f>
        <v>1</v>
      </c>
      <c r="AF10" s="67">
        <f ca="1">IFERROR(VLOOKUP($B10, Profile_helper_columns!$A$2:$AG$201,33, FALSE), "Date Not Found")</f>
        <v>0</v>
      </c>
      <c r="AG10" s="67">
        <f ca="1">IFERROR(VLOOKUP($B10, Profile_helper_columns!$A$2:$AH$201,34, FALSE), "Date Not Found")</f>
        <v>0</v>
      </c>
      <c r="AH10" s="67">
        <f ca="1">IFERROR(VLOOKUP($B10, Profile_helper_columns!$A$2:$AI$201,35, FALSE), "Date Not Found")</f>
        <v>0</v>
      </c>
      <c r="AI10" s="67">
        <f ca="1">IFERROR(VLOOKUP($B10, Profile_helper_columns!$A$2:$AJ$201,36, FALSE), "Date Not Found")</f>
        <v>0</v>
      </c>
      <c r="AJ10" s="67">
        <f ca="1">IFERROR(VLOOKUP($B10, Profile_helper_columns!$A$2:$AK$201,37, FALSE), "Date Not Found")</f>
        <v>0</v>
      </c>
      <c r="AK10" s="67">
        <f ca="1">IFERROR(VLOOKUP($B10, Profile_helper_columns!$A$2:$AL$201,38, FALSE), "Date Not Found")</f>
        <v>0</v>
      </c>
      <c r="AL10" s="67">
        <f ca="1">IFERROR(VLOOKUP($B10, Profile_helper_columns!$A$2:$AM$201,39, FALSE), "Date Not Found")</f>
        <v>0</v>
      </c>
      <c r="AM10">
        <f ca="1"/>
        <v>6</v>
      </c>
      <c r="AN10">
        <f ca="1"/>
        <v>2023</v>
      </c>
      <c r="AO10" t="str" cm="1">
        <f t="array" aca="1" ref="AO10" ca="1">INDEX(Profile_helper_columns!$D$2:$D$201, MATCH(TRUE, Profile_helper_columns!$C$2:$C$201 &gt;= ROW(AN10)-1,0))</f>
        <v>AG0000007408</v>
      </c>
    </row>
    <row r="11" spans="1:41" ht="30.75">
      <c r="A11" s="67" t="str">
        <f t="shared" ca="1" si="0"/>
        <v>df013ad3-8ac461gfjg-b7ac-a2dd</v>
      </c>
      <c r="B11" t="str" cm="1">
        <f t="array" aca="1" ref="B11" ca="1">INDEX(Profile_helper_columns!$A$2:$A$201, MATCH(TRUE, Profile_helper_columns!$C$2:$C$201 &gt;= ROW(A11)-1,0))</f>
        <v>0001121049</v>
      </c>
      <c r="C11" t="str" cm="1">
        <f t="array" aca="1" ref="C11" ca="1">INDEX(Profile_helper_columns!$D$2:$D$201, MATCH(TRUE, Profile_helper_columns!$C$2:$C$201 &gt;= ROW(B11)-1,0))</f>
        <v>AG0000009445</v>
      </c>
      <c r="D11" s="315">
        <f ca="1">IFERROR(VLOOKUP($B11, Profile_helper_columns!$A$2:$E$201, 5, FALSE), "Date Not Found")</f>
        <v>45403</v>
      </c>
      <c r="E11">
        <f ca="1">IFERROR(VLOOKUP($B11, Profile_helper_columns!$A$2:$F$201,6, FALSE), "Date Not Found")</f>
        <v>549</v>
      </c>
      <c r="F11" s="315">
        <f ca="1">IFERROR(VLOOKUP($B11, Profile_helper_columns!$A$2:$G$201,7, FALSE), "Date Not Found")</f>
        <v>45449</v>
      </c>
      <c r="G11" s="315" t="str">
        <f ca="1">IFERROR(VLOOKUP($B11, Profile_helper_columns!$A$2:$H$201,8, FALSE), "Date Not Found")</f>
        <v>Former</v>
      </c>
      <c r="H11" s="315" t="str">
        <f ca="1">IFERROR(VLOOKUP($B11, Profile_helper_columns!$A$2:$I$201,9, FALSE), "Date Not Found")</f>
        <v>Boston</v>
      </c>
      <c r="I11" t="str">
        <f ca="1">IFERROR(VLOOKUP($B11, Profile_helper_columns!$A$2:$J$201,10, FALSE), "Date Not Found")</f>
        <v>R</v>
      </c>
      <c r="J11" s="67" t="str">
        <f ca="1">IFERROR(VLOOKUP($B11, Profile_helper_columns!$A$2:$K$201,11, FALSE), "Date Not Found")</f>
        <v>Apartments</v>
      </c>
      <c r="K11" s="67" t="str">
        <f ca="1">IFERROR(VLOOKUP($B11, Profile_helper_columns!$A$2:$L$201,12, FALSE), "Date Not Found")</f>
        <v>Y</v>
      </c>
      <c r="L11" s="67">
        <f ca="1">IFERROR(VLOOKUP($B11, Profile_helper_columns!$A$2:$M$201,13, FALSE), "Date Not Found")</f>
        <v>0</v>
      </c>
      <c r="M11" s="67">
        <f ca="1">IFERROR(VLOOKUP($B11, Profile_helper_columns!$A$2:$N$201,14, FALSE), "Date Not Found")</f>
        <v>1</v>
      </c>
      <c r="N11" s="67">
        <f ca="1">IFERROR(VLOOKUP($B11, Profile_helper_columns!$A$2:$O$201,15, FALSE), "Date Not Found")</f>
        <v>0</v>
      </c>
      <c r="O11" s="67">
        <f ca="1">IFERROR(VLOOKUP($B11, Profile_helper_columns!$A$2:$P$201,16, FALSE), "Date Not Found")</f>
        <v>0</v>
      </c>
      <c r="P11" s="67">
        <f ca="1">IFERROR(VLOOKUP($B11, Profile_helper_columns!$A$2:$Q$201,17, FALSE), "Date Not Found")</f>
        <v>0</v>
      </c>
      <c r="Q11" s="375" t="str">
        <f ca="1">IFERROR(VLOOKUP($B11, Profile_helper_columns!$A$2:$R$201,18, FALSE), "Date Not Found")</f>
        <v/>
      </c>
      <c r="U11" s="67" t="str">
        <f ca="1">IFERROR(VLOOKUP($B11, Profile_helper_columns!$A$2:$V$201,22, FALSE), "Date Not Found")</f>
        <v>Offline</v>
      </c>
      <c r="V11" s="67" t="str">
        <f ca="1">IFERROR(VLOOKUP($B11, Profile_helper_columns!$A$2:$W$201,23, FALSE), "Date Not Found")</f>
        <v>IVR</v>
      </c>
      <c r="W11" s="67">
        <f ca="1">IFERROR(VLOOKUP($B11, Profile_helper_columns!$A$2:$X$201,24, FALSE), "Date Not Found")</f>
        <v>1</v>
      </c>
      <c r="X11" s="67">
        <f ca="1">IFERROR(VLOOKUP($B11, Profile_helper_columns!$A$2:$Y$201,25, FALSE), "Date Not Found")</f>
        <v>0</v>
      </c>
      <c r="Y11" s="67">
        <f ca="1">IFERROR(VLOOKUP($B11, Profile_helper_columns!$A$2:$Z$201,26, FALSE), "Date Not Found")</f>
        <v>1</v>
      </c>
      <c r="Z11" s="67">
        <f ca="1">IFERROR(VLOOKUP($B11, Profile_helper_columns!$A$2:$AA$201,27, FALSE), "Date Not Found")</f>
        <v>1</v>
      </c>
      <c r="AA11" s="67">
        <f ca="1">IFERROR(VLOOKUP($B11, Profile_helper_columns!$A$2:$AB$201,28, FALSE), "Date Not Found")</f>
        <v>0</v>
      </c>
      <c r="AB11" s="67">
        <f ca="1">IFERROR(VLOOKUP($B11, Profile_helper_columns!$A$2:$AC$201,29, FALSE), "Date Not Found")</f>
        <v>1</v>
      </c>
      <c r="AC11" s="67">
        <f ca="1">IFERROR(VLOOKUP($B11, Profile_helper_columns!$A$2:$AD$201,30, FALSE), "Date Not Found")</f>
        <v>0</v>
      </c>
      <c r="AD11" s="67">
        <f ca="1">IFERROR(VLOOKUP($B11, Profile_helper_columns!$A$2:$AE$201,31, FALSE), "Date Not Found")</f>
        <v>0</v>
      </c>
      <c r="AE11" s="67">
        <f ca="1">IFERROR(VLOOKUP($B11, Profile_helper_columns!$A$2:$AF$201,32, FALSE), "Date Not Found")</f>
        <v>0</v>
      </c>
      <c r="AF11" s="67">
        <f ca="1">IFERROR(VLOOKUP($B11, Profile_helper_columns!$A$2:$AG$201,33, FALSE), "Date Not Found")</f>
        <v>0</v>
      </c>
      <c r="AG11" s="67">
        <f ca="1">IFERROR(VLOOKUP($B11, Profile_helper_columns!$A$2:$AH$201,34, FALSE), "Date Not Found")</f>
        <v>0</v>
      </c>
      <c r="AH11" s="67">
        <f ca="1">IFERROR(VLOOKUP($B11, Profile_helper_columns!$A$2:$AI$201,35, FALSE), "Date Not Found")</f>
        <v>1</v>
      </c>
      <c r="AI11" s="67">
        <f ca="1">IFERROR(VLOOKUP($B11, Profile_helper_columns!$A$2:$AJ$201,36, FALSE), "Date Not Found")</f>
        <v>0</v>
      </c>
      <c r="AJ11" s="67">
        <f ca="1">IFERROR(VLOOKUP($B11, Profile_helper_columns!$A$2:$AK$201,37, FALSE), "Date Not Found")</f>
        <v>0</v>
      </c>
      <c r="AK11" s="67">
        <f ca="1">IFERROR(VLOOKUP($B11, Profile_helper_columns!$A$2:$AL$201,38, FALSE), "Date Not Found")</f>
        <v>0</v>
      </c>
      <c r="AL11" s="67">
        <f ca="1">IFERROR(VLOOKUP($B11, Profile_helper_columns!$A$2:$AM$201,39, FALSE), "Date Not Found")</f>
        <v>0</v>
      </c>
      <c r="AM11">
        <f ca="1"/>
        <v>4</v>
      </c>
      <c r="AN11">
        <f ca="1"/>
        <v>2024</v>
      </c>
      <c r="AO11" t="str" cm="1">
        <f t="array" aca="1" ref="AO11" ca="1">INDEX(Profile_helper_columns!$D$2:$D$201, MATCH(TRUE, Profile_helper_columns!$C$2:$C$201 &gt;= ROW(AN11)-1,0))</f>
        <v>AG0000009445</v>
      </c>
    </row>
    <row r="12" spans="1:41" ht="30.75">
      <c r="A12" s="67" t="str">
        <f t="shared" ca="1" si="0"/>
        <v>205b7777-523baegfjg-abbc-a2dd</v>
      </c>
      <c r="B12" t="str" cm="1">
        <f t="array" aca="1" ref="B12" ca="1">INDEX(Profile_helper_columns!$A$2:$A$201, MATCH(TRUE, Profile_helper_columns!$C$2:$C$201 &gt;= ROW(A12)-1,0))</f>
        <v>0001121049</v>
      </c>
      <c r="C12" t="str" cm="1">
        <f t="array" aca="1" ref="C12" ca="1">INDEX(Profile_helper_columns!$D$2:$D$201, MATCH(TRUE, Profile_helper_columns!$C$2:$C$201 &gt;= ROW(B12)-1,0))</f>
        <v>AG0000009445</v>
      </c>
      <c r="D12" s="315">
        <f ca="1">IFERROR(VLOOKUP($B12, Profile_helper_columns!$A$2:$E$201, 5, FALSE), "Date Not Found")</f>
        <v>45403</v>
      </c>
      <c r="E12">
        <f ca="1">IFERROR(VLOOKUP($B12, Profile_helper_columns!$A$2:$F$201,6, FALSE), "Date Not Found")</f>
        <v>549</v>
      </c>
      <c r="F12" s="315">
        <f ca="1">IFERROR(VLOOKUP($B12, Profile_helper_columns!$A$2:$G$201,7, FALSE), "Date Not Found")</f>
        <v>45449</v>
      </c>
      <c r="G12" s="315" t="str">
        <f ca="1">IFERROR(VLOOKUP($B12, Profile_helper_columns!$A$2:$H$201,8, FALSE), "Date Not Found")</f>
        <v>Former</v>
      </c>
      <c r="H12" s="315" t="str">
        <f ca="1">IFERROR(VLOOKUP($B12, Profile_helper_columns!$A$2:$I$201,9, FALSE), "Date Not Found")</f>
        <v>Boston</v>
      </c>
      <c r="I12" t="str">
        <f ca="1">IFERROR(VLOOKUP($B12, Profile_helper_columns!$A$2:$J$201,10, FALSE), "Date Not Found")</f>
        <v>R</v>
      </c>
      <c r="J12" s="67" t="str">
        <f ca="1">IFERROR(VLOOKUP($B12, Profile_helper_columns!$A$2:$K$201,11, FALSE), "Date Not Found")</f>
        <v>Apartments</v>
      </c>
      <c r="K12" s="67" t="str">
        <f ca="1">IFERROR(VLOOKUP($B12, Profile_helper_columns!$A$2:$L$201,12, FALSE), "Date Not Found")</f>
        <v>Y</v>
      </c>
      <c r="L12" s="67">
        <f ca="1">IFERROR(VLOOKUP($B12, Profile_helper_columns!$A$2:$M$201,13, FALSE), "Date Not Found")</f>
        <v>0</v>
      </c>
      <c r="M12" s="67">
        <f ca="1">IFERROR(VLOOKUP($B12, Profile_helper_columns!$A$2:$N$201,14, FALSE), "Date Not Found")</f>
        <v>1</v>
      </c>
      <c r="N12" s="67">
        <f ca="1">IFERROR(VLOOKUP($B12, Profile_helper_columns!$A$2:$O$201,15, FALSE), "Date Not Found")</f>
        <v>0</v>
      </c>
      <c r="O12" s="67">
        <f ca="1">IFERROR(VLOOKUP($B12, Profile_helper_columns!$A$2:$P$201,16, FALSE), "Date Not Found")</f>
        <v>0</v>
      </c>
      <c r="P12" s="67">
        <f ca="1">IFERROR(VLOOKUP($B12, Profile_helper_columns!$A$2:$Q$201,17, FALSE), "Date Not Found")</f>
        <v>0</v>
      </c>
      <c r="Q12" s="375" t="str">
        <f ca="1">IFERROR(VLOOKUP($B12, Profile_helper_columns!$A$2:$R$201,18, FALSE), "Date Not Found")</f>
        <v/>
      </c>
      <c r="U12" s="67" t="str">
        <f ca="1">IFERROR(VLOOKUP($B12, Profile_helper_columns!$A$2:$V$201,22, FALSE), "Date Not Found")</f>
        <v>Offline</v>
      </c>
      <c r="V12" s="67" t="str">
        <f ca="1">IFERROR(VLOOKUP($B12, Profile_helper_columns!$A$2:$W$201,23, FALSE), "Date Not Found")</f>
        <v>IVR</v>
      </c>
      <c r="W12" s="67">
        <f ca="1">IFERROR(VLOOKUP($B12, Profile_helper_columns!$A$2:$X$201,24, FALSE), "Date Not Found")</f>
        <v>1</v>
      </c>
      <c r="X12" s="67">
        <f ca="1">IFERROR(VLOOKUP($B12, Profile_helper_columns!$A$2:$Y$201,25, FALSE), "Date Not Found")</f>
        <v>0</v>
      </c>
      <c r="Y12" s="67">
        <f ca="1">IFERROR(VLOOKUP($B12, Profile_helper_columns!$A$2:$Z$201,26, FALSE), "Date Not Found")</f>
        <v>1</v>
      </c>
      <c r="Z12" s="67">
        <f ca="1">IFERROR(VLOOKUP($B12, Profile_helper_columns!$A$2:$AA$201,27, FALSE), "Date Not Found")</f>
        <v>1</v>
      </c>
      <c r="AA12" s="67">
        <f ca="1">IFERROR(VLOOKUP($B12, Profile_helper_columns!$A$2:$AB$201,28, FALSE), "Date Not Found")</f>
        <v>0</v>
      </c>
      <c r="AB12" s="67">
        <f ca="1">IFERROR(VLOOKUP($B12, Profile_helper_columns!$A$2:$AC$201,29, FALSE), "Date Not Found")</f>
        <v>1</v>
      </c>
      <c r="AC12" s="67">
        <f ca="1">IFERROR(VLOOKUP($B12, Profile_helper_columns!$A$2:$AD$201,30, FALSE), "Date Not Found")</f>
        <v>0</v>
      </c>
      <c r="AD12" s="67">
        <f ca="1">IFERROR(VLOOKUP($B12, Profile_helper_columns!$A$2:$AE$201,31, FALSE), "Date Not Found")</f>
        <v>0</v>
      </c>
      <c r="AE12" s="67">
        <f ca="1">IFERROR(VLOOKUP($B12, Profile_helper_columns!$A$2:$AF$201,32, FALSE), "Date Not Found")</f>
        <v>0</v>
      </c>
      <c r="AF12" s="67">
        <f ca="1">IFERROR(VLOOKUP($B12, Profile_helper_columns!$A$2:$AG$201,33, FALSE), "Date Not Found")</f>
        <v>0</v>
      </c>
      <c r="AG12" s="67">
        <f ca="1">IFERROR(VLOOKUP($B12, Profile_helper_columns!$A$2:$AH$201,34, FALSE), "Date Not Found")</f>
        <v>0</v>
      </c>
      <c r="AH12" s="67">
        <f ca="1">IFERROR(VLOOKUP($B12, Profile_helper_columns!$A$2:$AI$201,35, FALSE), "Date Not Found")</f>
        <v>1</v>
      </c>
      <c r="AI12" s="67">
        <f ca="1">IFERROR(VLOOKUP($B12, Profile_helper_columns!$A$2:$AJ$201,36, FALSE), "Date Not Found")</f>
        <v>0</v>
      </c>
      <c r="AJ12" s="67">
        <f ca="1">IFERROR(VLOOKUP($B12, Profile_helper_columns!$A$2:$AK$201,37, FALSE), "Date Not Found")</f>
        <v>0</v>
      </c>
      <c r="AK12" s="67">
        <f ca="1">IFERROR(VLOOKUP($B12, Profile_helper_columns!$A$2:$AL$201,38, FALSE), "Date Not Found")</f>
        <v>0</v>
      </c>
      <c r="AL12" s="67">
        <f ca="1">IFERROR(VLOOKUP($B12, Profile_helper_columns!$A$2:$AM$201,39, FALSE), "Date Not Found")</f>
        <v>0</v>
      </c>
      <c r="AM12">
        <f ca="1"/>
        <v>4</v>
      </c>
      <c r="AN12">
        <f ca="1"/>
        <v>2024</v>
      </c>
      <c r="AO12" t="str" cm="1">
        <f t="array" aca="1" ref="AO12" ca="1">INDEX(Profile_helper_columns!$D$2:$D$201, MATCH(TRUE, Profile_helper_columns!$C$2:$C$201 &gt;= ROW(AN12)-1,0))</f>
        <v>AG0000009445</v>
      </c>
    </row>
    <row r="13" spans="1:41" ht="30.75">
      <c r="A13" s="67" t="str">
        <f t="shared" ca="1" si="0"/>
        <v>3c10de17-f9d393gfjg-faf5-a2dd</v>
      </c>
      <c r="B13" t="str" cm="1">
        <f t="array" aca="1" ref="B13" ca="1">INDEX(Profile_helper_columns!$A$2:$A$201, MATCH(TRUE, Profile_helper_columns!$C$2:$C$201 &gt;= ROW(A13)-1,0))</f>
        <v>0001127821</v>
      </c>
      <c r="C13" t="str" cm="1">
        <f t="array" aca="1" ref="C13" ca="1">INDEX(Profile_helper_columns!$D$2:$D$201, MATCH(TRUE, Profile_helper_columns!$C$2:$C$201 &gt;= ROW(B13)-1,0))</f>
        <v>AG0000009190</v>
      </c>
      <c r="D13" s="315">
        <f ca="1">IFERROR(VLOOKUP($B13, Profile_helper_columns!$A$2:$E$201, 5, FALSE), "Date Not Found")</f>
        <v>45409</v>
      </c>
      <c r="E13">
        <f ca="1">IFERROR(VLOOKUP($B13, Profile_helper_columns!$A$2:$F$201,6, FALSE), "Date Not Found")</f>
        <v>392</v>
      </c>
      <c r="F13" s="315">
        <f ca="1">IFERROR(VLOOKUP($B13, Profile_helper_columns!$A$2:$G$201,7, FALSE), "Date Not Found")</f>
        <v>45023</v>
      </c>
      <c r="G13" s="315" t="str">
        <f ca="1">IFERROR(VLOOKUP($B13, Profile_helper_columns!$A$2:$H$201,8, FALSE), "Date Not Found")</f>
        <v>Active</v>
      </c>
      <c r="H13" s="315" t="str">
        <f ca="1">IFERROR(VLOOKUP($B13, Profile_helper_columns!$A$2:$I$201,9, FALSE), "Date Not Found")</f>
        <v>Boston</v>
      </c>
      <c r="I13" t="str">
        <f ca="1">IFERROR(VLOOKUP($B13, Profile_helper_columns!$A$2:$J$201,10, FALSE), "Date Not Found")</f>
        <v>R</v>
      </c>
      <c r="J13" s="67" t="str">
        <f ca="1">IFERROR(VLOOKUP($B13, Profile_helper_columns!$A$2:$K$201,11, FALSE), "Date Not Found")</f>
        <v>Condominiums</v>
      </c>
      <c r="K13" s="67" t="str">
        <f ca="1">IFERROR(VLOOKUP($B13, Profile_helper_columns!$A$2:$L$201,12, FALSE), "Date Not Found")</f>
        <v>Y</v>
      </c>
      <c r="L13" s="67">
        <f ca="1">IFERROR(VLOOKUP($B13, Profile_helper_columns!$A$2:$M$201,13, FALSE), "Date Not Found")</f>
        <v>1</v>
      </c>
      <c r="M13" s="67">
        <f ca="1">IFERROR(VLOOKUP($B13, Profile_helper_columns!$A$2:$N$201,14, FALSE), "Date Not Found")</f>
        <v>1</v>
      </c>
      <c r="N13" s="67">
        <f ca="1">IFERROR(VLOOKUP($B13, Profile_helper_columns!$A$2:$O$201,15, FALSE), "Date Not Found")</f>
        <v>1</v>
      </c>
      <c r="O13" s="67">
        <f ca="1">IFERROR(VLOOKUP($B13, Profile_helper_columns!$A$2:$P$201,16, FALSE), "Date Not Found")</f>
        <v>1</v>
      </c>
      <c r="P13" s="67">
        <f ca="1">IFERROR(VLOOKUP($B13, Profile_helper_columns!$A$2:$Q$201,17, FALSE), "Date Not Found")</f>
        <v>1</v>
      </c>
      <c r="Q13" s="375">
        <f ca="1">IFERROR(VLOOKUP($B13, Profile_helper_columns!$A$2:$R$201,18, FALSE), "Date Not Found")</f>
        <v>45570</v>
      </c>
      <c r="U13" s="67" t="str">
        <f ca="1">IFERROR(VLOOKUP($B13, Profile_helper_columns!$A$2:$V$201,22, FALSE), "Date Not Found")</f>
        <v>Offline</v>
      </c>
      <c r="V13" s="67" t="str">
        <f ca="1">IFERROR(VLOOKUP($B13, Profile_helper_columns!$A$2:$W$201,23, FALSE), "Date Not Found")</f>
        <v>IVR</v>
      </c>
      <c r="W13" s="67">
        <f ca="1">IFERROR(VLOOKUP($B13, Profile_helper_columns!$A$2:$X$201,24, FALSE), "Date Not Found")</f>
        <v>0</v>
      </c>
      <c r="X13" s="67">
        <f ca="1">IFERROR(VLOOKUP($B13, Profile_helper_columns!$A$2:$Y$201,25, FALSE), "Date Not Found")</f>
        <v>1</v>
      </c>
      <c r="Y13" s="67">
        <f ca="1">IFERROR(VLOOKUP($B13, Profile_helper_columns!$A$2:$Z$201,26, FALSE), "Date Not Found")</f>
        <v>0</v>
      </c>
      <c r="Z13" s="67">
        <f ca="1">IFERROR(VLOOKUP($B13, Profile_helper_columns!$A$2:$AA$201,27, FALSE), "Date Not Found")</f>
        <v>0</v>
      </c>
      <c r="AA13" s="67">
        <f ca="1">IFERROR(VLOOKUP($B13, Profile_helper_columns!$A$2:$AB$201,28, FALSE), "Date Not Found")</f>
        <v>1</v>
      </c>
      <c r="AB13" s="67">
        <f ca="1">IFERROR(VLOOKUP($B13, Profile_helper_columns!$A$2:$AC$201,29, FALSE), "Date Not Found")</f>
        <v>1</v>
      </c>
      <c r="AC13" s="67">
        <f ca="1">IFERROR(VLOOKUP($B13, Profile_helper_columns!$A$2:$AD$201,30, FALSE), "Date Not Found")</f>
        <v>1</v>
      </c>
      <c r="AD13" s="67">
        <f ca="1">IFERROR(VLOOKUP($B13, Profile_helper_columns!$A$2:$AE$201,31, FALSE), "Date Not Found")</f>
        <v>0</v>
      </c>
      <c r="AE13" s="67">
        <f ca="1">IFERROR(VLOOKUP($B13, Profile_helper_columns!$A$2:$AF$201,32, FALSE), "Date Not Found")</f>
        <v>1</v>
      </c>
      <c r="AF13" s="67">
        <f ca="1">IFERROR(VLOOKUP($B13, Profile_helper_columns!$A$2:$AG$201,33, FALSE), "Date Not Found")</f>
        <v>1</v>
      </c>
      <c r="AG13" s="67">
        <f ca="1">IFERROR(VLOOKUP($B13, Profile_helper_columns!$A$2:$AH$201,34, FALSE), "Date Not Found")</f>
        <v>0</v>
      </c>
      <c r="AH13" s="67">
        <f ca="1">IFERROR(VLOOKUP($B13, Profile_helper_columns!$A$2:$AI$201,35, FALSE), "Date Not Found")</f>
        <v>1</v>
      </c>
      <c r="AI13" s="67">
        <f ca="1">IFERROR(VLOOKUP($B13, Profile_helper_columns!$A$2:$AJ$201,36, FALSE), "Date Not Found")</f>
        <v>1</v>
      </c>
      <c r="AJ13" s="67">
        <f ca="1">IFERROR(VLOOKUP($B13, Profile_helper_columns!$A$2:$AK$201,37, FALSE), "Date Not Found")</f>
        <v>0</v>
      </c>
      <c r="AK13" s="67">
        <f ca="1">IFERROR(VLOOKUP($B13, Profile_helper_columns!$A$2:$AL$201,38, FALSE), "Date Not Found")</f>
        <v>1</v>
      </c>
      <c r="AL13" s="67">
        <f ca="1">IFERROR(VLOOKUP($B13, Profile_helper_columns!$A$2:$AM$201,39, FALSE), "Date Not Found")</f>
        <v>0</v>
      </c>
      <c r="AM13">
        <f ca="1"/>
        <v>4</v>
      </c>
      <c r="AN13">
        <f ca="1"/>
        <v>2024</v>
      </c>
      <c r="AO13" t="str" cm="1">
        <f t="array" aca="1" ref="AO13" ca="1">INDEX(Profile_helper_columns!$D$2:$D$201, MATCH(TRUE, Profile_helper_columns!$C$2:$C$201 &gt;= ROW(AN13)-1,0))</f>
        <v>AG0000009190</v>
      </c>
    </row>
    <row r="14" spans="1:41" ht="30.75">
      <c r="A14" s="67" t="str">
        <f t="shared" ca="1" si="0"/>
        <v>1327a487-7775gegfjg-d23d-a2dd</v>
      </c>
      <c r="B14" t="str" cm="1">
        <f t="array" aca="1" ref="B14" ca="1">INDEX(Profile_helper_columns!$A$2:$A$201, MATCH(TRUE, Profile_helper_columns!$C$2:$C$201 &gt;= ROW(A14)-1,0))</f>
        <v>0001122020</v>
      </c>
      <c r="C14" t="str" cm="1">
        <f t="array" aca="1" ref="C14" ca="1">INDEX(Profile_helper_columns!$D$2:$D$201, MATCH(TRUE, Profile_helper_columns!$C$2:$C$201 &gt;= ROW(B14)-1,0))</f>
        <v>AG0000003392</v>
      </c>
      <c r="D14" s="315">
        <f ca="1">IFERROR(VLOOKUP($B14, Profile_helper_columns!$A$2:$E$201, 5, FALSE), "Date Not Found")</f>
        <v>45585</v>
      </c>
      <c r="E14">
        <f ca="1">IFERROR(VLOOKUP($B14, Profile_helper_columns!$A$2:$F$201,6, FALSE), "Date Not Found")</f>
        <v>170</v>
      </c>
      <c r="F14" s="315">
        <f ca="1">IFERROR(VLOOKUP($B14, Profile_helper_columns!$A$2:$G$201,7, FALSE), "Date Not Found")</f>
        <v>45574</v>
      </c>
      <c r="G14" s="315" t="str">
        <f ca="1">IFERROR(VLOOKUP($B14, Profile_helper_columns!$A$2:$H$201,8, FALSE), "Date Not Found")</f>
        <v>Former</v>
      </c>
      <c r="H14" s="315" t="str">
        <f ca="1">IFERROR(VLOOKUP($B14, Profile_helper_columns!$A$2:$I$201,9, FALSE), "Date Not Found")</f>
        <v>Pheonix</v>
      </c>
      <c r="I14" t="str">
        <f ca="1">IFERROR(VLOOKUP($B14, Profile_helper_columns!$A$2:$J$201,10, FALSE), "Date Not Found")</f>
        <v>R</v>
      </c>
      <c r="J14" s="67" t="str">
        <f ca="1">IFERROR(VLOOKUP($B14, Profile_helper_columns!$A$2:$K$201,11, FALSE), "Date Not Found")</f>
        <v>Condominiums</v>
      </c>
      <c r="K14" s="67" t="str">
        <f ca="1">IFERROR(VLOOKUP($B14, Profile_helper_columns!$A$2:$L$201,12, FALSE), "Date Not Found")</f>
        <v>Y</v>
      </c>
      <c r="L14" s="67">
        <f ca="1">IFERROR(VLOOKUP($B14, Profile_helper_columns!$A$2:$M$201,13, FALSE), "Date Not Found")</f>
        <v>1</v>
      </c>
      <c r="M14" s="67">
        <f ca="1">IFERROR(VLOOKUP($B14, Profile_helper_columns!$A$2:$N$201,14, FALSE), "Date Not Found")</f>
        <v>0</v>
      </c>
      <c r="N14" s="67">
        <f ca="1">IFERROR(VLOOKUP($B14, Profile_helper_columns!$A$2:$O$201,15, FALSE), "Date Not Found")</f>
        <v>1</v>
      </c>
      <c r="O14" s="67">
        <f ca="1">IFERROR(VLOOKUP($B14, Profile_helper_columns!$A$2:$P$201,16, FALSE), "Date Not Found")</f>
        <v>0</v>
      </c>
      <c r="P14" s="67">
        <f ca="1">IFERROR(VLOOKUP($B14, Profile_helper_columns!$A$2:$Q$201,17, FALSE), "Date Not Found")</f>
        <v>0</v>
      </c>
      <c r="Q14" s="375">
        <f ca="1">IFERROR(VLOOKUP($B14, Profile_helper_columns!$A$2:$R$201,18, FALSE), "Date Not Found")</f>
        <v>45193</v>
      </c>
      <c r="U14" s="67" t="str">
        <f ca="1">IFERROR(VLOOKUP($B14, Profile_helper_columns!$A$2:$V$201,22, FALSE), "Date Not Found")</f>
        <v>Digital</v>
      </c>
      <c r="V14" s="67" t="str">
        <f ca="1">IFERROR(VLOOKUP($B14, Profile_helper_columns!$A$2:$W$201,23, FALSE), "Date Not Found")</f>
        <v>App</v>
      </c>
      <c r="W14" s="67">
        <f ca="1">IFERROR(VLOOKUP($B14, Profile_helper_columns!$A$2:$X$201,24, FALSE), "Date Not Found")</f>
        <v>1</v>
      </c>
      <c r="X14" s="67">
        <f ca="1">IFERROR(VLOOKUP($B14, Profile_helper_columns!$A$2:$Y$201,25, FALSE), "Date Not Found")</f>
        <v>0</v>
      </c>
      <c r="Y14" s="67">
        <f ca="1">IFERROR(VLOOKUP($B14, Profile_helper_columns!$A$2:$Z$201,26, FALSE), "Date Not Found")</f>
        <v>0</v>
      </c>
      <c r="Z14" s="67">
        <f ca="1">IFERROR(VLOOKUP($B14, Profile_helper_columns!$A$2:$AA$201,27, FALSE), "Date Not Found")</f>
        <v>1</v>
      </c>
      <c r="AA14" s="67">
        <f ca="1">IFERROR(VLOOKUP($B14, Profile_helper_columns!$A$2:$AB$201,28, FALSE), "Date Not Found")</f>
        <v>0</v>
      </c>
      <c r="AB14" s="67">
        <f ca="1">IFERROR(VLOOKUP($B14, Profile_helper_columns!$A$2:$AC$201,29, FALSE), "Date Not Found")</f>
        <v>0</v>
      </c>
      <c r="AC14" s="67">
        <f ca="1">IFERROR(VLOOKUP($B14, Profile_helper_columns!$A$2:$AD$201,30, FALSE), "Date Not Found")</f>
        <v>0</v>
      </c>
      <c r="AD14" s="67">
        <f ca="1">IFERROR(VLOOKUP($B14, Profile_helper_columns!$A$2:$AE$201,31, FALSE), "Date Not Found")</f>
        <v>1</v>
      </c>
      <c r="AE14" s="67">
        <f ca="1">IFERROR(VLOOKUP($B14, Profile_helper_columns!$A$2:$AF$201,32, FALSE), "Date Not Found")</f>
        <v>0</v>
      </c>
      <c r="AF14" s="67">
        <f ca="1">IFERROR(VLOOKUP($B14, Profile_helper_columns!$A$2:$AG$201,33, FALSE), "Date Not Found")</f>
        <v>0</v>
      </c>
      <c r="AG14" s="67">
        <f ca="1">IFERROR(VLOOKUP($B14, Profile_helper_columns!$A$2:$AH$201,34, FALSE), "Date Not Found")</f>
        <v>1</v>
      </c>
      <c r="AH14" s="67">
        <f ca="1">IFERROR(VLOOKUP($B14, Profile_helper_columns!$A$2:$AI$201,35, FALSE), "Date Not Found")</f>
        <v>0</v>
      </c>
      <c r="AI14" s="67">
        <f ca="1">IFERROR(VLOOKUP($B14, Profile_helper_columns!$A$2:$AJ$201,36, FALSE), "Date Not Found")</f>
        <v>1</v>
      </c>
      <c r="AJ14" s="67">
        <f ca="1">IFERROR(VLOOKUP($B14, Profile_helper_columns!$A$2:$AK$201,37, FALSE), "Date Not Found")</f>
        <v>1</v>
      </c>
      <c r="AK14" s="67">
        <f ca="1">IFERROR(VLOOKUP($B14, Profile_helper_columns!$A$2:$AL$201,38, FALSE), "Date Not Found")</f>
        <v>1</v>
      </c>
      <c r="AL14" s="67">
        <f ca="1">IFERROR(VLOOKUP($B14, Profile_helper_columns!$A$2:$AM$201,39, FALSE), "Date Not Found")</f>
        <v>1</v>
      </c>
      <c r="AM14">
        <f ca="1"/>
        <v>10</v>
      </c>
      <c r="AN14">
        <f ca="1"/>
        <v>2024</v>
      </c>
      <c r="AO14" t="str" cm="1">
        <f t="array" aca="1" ref="AO14" ca="1">INDEX(Profile_helper_columns!$D$2:$D$201, MATCH(TRUE, Profile_helper_columns!$C$2:$C$201 &gt;= ROW(AN14)-1,0))</f>
        <v>AG0000003392</v>
      </c>
    </row>
    <row r="15" spans="1:41" ht="30.75">
      <c r="A15" s="67" t="str">
        <f t="shared" ca="1" si="0"/>
        <v>b6d65af4-d7e82agfjg-8f92-a2dd</v>
      </c>
      <c r="B15" t="str" cm="1">
        <f t="array" aca="1" ref="B15" ca="1">INDEX(Profile_helper_columns!$A$2:$A$201, MATCH(TRUE, Profile_helper_columns!$C$2:$C$201 &gt;= ROW(A15)-1,0))</f>
        <v>0001123994</v>
      </c>
      <c r="C15" t="str" cm="1">
        <f t="array" aca="1" ref="C15" ca="1">INDEX(Profile_helper_columns!$D$2:$D$201, MATCH(TRUE, Profile_helper_columns!$C$2:$C$201 &gt;= ROW(B15)-1,0))</f>
        <v>AG0000008786</v>
      </c>
      <c r="D15" s="315">
        <f ca="1">IFERROR(VLOOKUP($B15, Profile_helper_columns!$A$2:$E$201, 5, FALSE), "Date Not Found")</f>
        <v>45130</v>
      </c>
      <c r="E15">
        <f ca="1">IFERROR(VLOOKUP($B15, Profile_helper_columns!$A$2:$F$201,6, FALSE), "Date Not Found")</f>
        <v>935</v>
      </c>
      <c r="F15" s="315">
        <f ca="1">IFERROR(VLOOKUP($B15, Profile_helper_columns!$A$2:$G$201,7, FALSE), "Date Not Found")</f>
        <v>45653</v>
      </c>
      <c r="G15" s="315" t="str">
        <f ca="1">IFERROR(VLOOKUP($B15, Profile_helper_columns!$A$2:$H$201,8, FALSE), "Date Not Found")</f>
        <v>Former</v>
      </c>
      <c r="H15" s="315" t="str">
        <f ca="1">IFERROR(VLOOKUP($B15, Profile_helper_columns!$A$2:$I$201,9, FALSE), "Date Not Found")</f>
        <v>Pheonix</v>
      </c>
      <c r="I15" t="str">
        <f ca="1">IFERROR(VLOOKUP($B15, Profile_helper_columns!$A$2:$J$201,10, FALSE), "Date Not Found")</f>
        <v>R</v>
      </c>
      <c r="J15" s="67" t="str">
        <f ca="1">IFERROR(VLOOKUP($B15, Profile_helper_columns!$A$2:$K$201,11, FALSE), "Date Not Found")</f>
        <v>Business</v>
      </c>
      <c r="K15" s="67" t="str">
        <f ca="1">IFERROR(VLOOKUP($B15, Profile_helper_columns!$A$2:$L$201,12, FALSE), "Date Not Found")</f>
        <v>N</v>
      </c>
      <c r="L15" s="67">
        <f ca="1">IFERROR(VLOOKUP($B15, Profile_helper_columns!$A$2:$M$201,13, FALSE), "Date Not Found")</f>
        <v>1</v>
      </c>
      <c r="M15" s="67">
        <f ca="1">IFERROR(VLOOKUP($B15, Profile_helper_columns!$A$2:$N$201,14, FALSE), "Date Not Found")</f>
        <v>0</v>
      </c>
      <c r="N15" s="67">
        <f ca="1">IFERROR(VLOOKUP($B15, Profile_helper_columns!$A$2:$O$201,15, FALSE), "Date Not Found")</f>
        <v>0</v>
      </c>
      <c r="O15" s="67">
        <f ca="1">IFERROR(VLOOKUP($B15, Profile_helper_columns!$A$2:$P$201,16, FALSE), "Date Not Found")</f>
        <v>0</v>
      </c>
      <c r="P15" s="67">
        <f ca="1">IFERROR(VLOOKUP($B15, Profile_helper_columns!$A$2:$Q$201,17, FALSE), "Date Not Found")</f>
        <v>0</v>
      </c>
      <c r="Q15" s="375">
        <f ca="1">IFERROR(VLOOKUP($B15, Profile_helper_columns!$A$2:$R$201,18, FALSE), "Date Not Found")</f>
        <v>45386</v>
      </c>
      <c r="U15" s="67" t="str">
        <f ca="1">IFERROR(VLOOKUP($B15, Profile_helper_columns!$A$2:$V$201,22, FALSE), "Date Not Found")</f>
        <v>Offline</v>
      </c>
      <c r="V15" s="67" t="str">
        <f ca="1">IFERROR(VLOOKUP($B15, Profile_helper_columns!$A$2:$W$201,23, FALSE), "Date Not Found")</f>
        <v>IVR</v>
      </c>
      <c r="W15" s="67">
        <f ca="1">IFERROR(VLOOKUP($B15, Profile_helper_columns!$A$2:$X$201,24, FALSE), "Date Not Found")</f>
        <v>1</v>
      </c>
      <c r="X15" s="67">
        <f ca="1">IFERROR(VLOOKUP($B15, Profile_helper_columns!$A$2:$Y$201,25, FALSE), "Date Not Found")</f>
        <v>1</v>
      </c>
      <c r="Y15" s="67">
        <f ca="1">IFERROR(VLOOKUP($B15, Profile_helper_columns!$A$2:$Z$201,26, FALSE), "Date Not Found")</f>
        <v>0</v>
      </c>
      <c r="Z15" s="67">
        <f ca="1">IFERROR(VLOOKUP($B15, Profile_helper_columns!$A$2:$AA$201,27, FALSE), "Date Not Found")</f>
        <v>0</v>
      </c>
      <c r="AA15" s="67">
        <f ca="1">IFERROR(VLOOKUP($B15, Profile_helper_columns!$A$2:$AB$201,28, FALSE), "Date Not Found")</f>
        <v>0</v>
      </c>
      <c r="AB15" s="67">
        <f ca="1">IFERROR(VLOOKUP($B15, Profile_helper_columns!$A$2:$AC$201,29, FALSE), "Date Not Found")</f>
        <v>1</v>
      </c>
      <c r="AC15" s="67">
        <f ca="1">IFERROR(VLOOKUP($B15, Profile_helper_columns!$A$2:$AD$201,30, FALSE), "Date Not Found")</f>
        <v>0</v>
      </c>
      <c r="AD15" s="67">
        <f ca="1">IFERROR(VLOOKUP($B15, Profile_helper_columns!$A$2:$AE$201,31, FALSE), "Date Not Found")</f>
        <v>1</v>
      </c>
      <c r="AE15" s="67">
        <f ca="1">IFERROR(VLOOKUP($B15, Profile_helper_columns!$A$2:$AF$201,32, FALSE), "Date Not Found")</f>
        <v>0</v>
      </c>
      <c r="AF15" s="67">
        <f ca="1">IFERROR(VLOOKUP($B15, Profile_helper_columns!$A$2:$AG$201,33, FALSE), "Date Not Found")</f>
        <v>1</v>
      </c>
      <c r="AG15" s="67">
        <f ca="1">IFERROR(VLOOKUP($B15, Profile_helper_columns!$A$2:$AH$201,34, FALSE), "Date Not Found")</f>
        <v>1</v>
      </c>
      <c r="AH15" s="67">
        <f ca="1">IFERROR(VLOOKUP($B15, Profile_helper_columns!$A$2:$AI$201,35, FALSE), "Date Not Found")</f>
        <v>1</v>
      </c>
      <c r="AI15" s="67">
        <f ca="1">IFERROR(VLOOKUP($B15, Profile_helper_columns!$A$2:$AJ$201,36, FALSE), "Date Not Found")</f>
        <v>0</v>
      </c>
      <c r="AJ15" s="67">
        <f ca="1">IFERROR(VLOOKUP($B15, Profile_helper_columns!$A$2:$AK$201,37, FALSE), "Date Not Found")</f>
        <v>0</v>
      </c>
      <c r="AK15" s="67">
        <f ca="1">IFERROR(VLOOKUP($B15, Profile_helper_columns!$A$2:$AL$201,38, FALSE), "Date Not Found")</f>
        <v>0</v>
      </c>
      <c r="AL15" s="67">
        <f ca="1">IFERROR(VLOOKUP($B15, Profile_helper_columns!$A$2:$AM$201,39, FALSE), "Date Not Found")</f>
        <v>0</v>
      </c>
      <c r="AM15">
        <f ca="1"/>
        <v>7</v>
      </c>
      <c r="AN15">
        <f ca="1"/>
        <v>2023</v>
      </c>
      <c r="AO15" t="str" cm="1">
        <f t="array" aca="1" ref="AO15" ca="1">INDEX(Profile_helper_columns!$D$2:$D$201, MATCH(TRUE, Profile_helper_columns!$C$2:$C$201 &gt;= ROW(AN15)-1,0))</f>
        <v>AG0000008786</v>
      </c>
    </row>
    <row r="16" spans="1:41" ht="30.75">
      <c r="A16" s="67" t="str">
        <f t="shared" ca="1" si="0"/>
        <v>99476338-63g624gfjg-af39-a2dd</v>
      </c>
      <c r="B16" t="str" cm="1">
        <f t="array" aca="1" ref="B16" ca="1">INDEX(Profile_helper_columns!$A$2:$A$201, MATCH(TRUE, Profile_helper_columns!$C$2:$C$201 &gt;= ROW(A16)-1,0))</f>
        <v>0001123994</v>
      </c>
      <c r="C16" t="str" cm="1">
        <f t="array" aca="1" ref="C16" ca="1">INDEX(Profile_helper_columns!$D$2:$D$201, MATCH(TRUE, Profile_helper_columns!$C$2:$C$201 &gt;= ROW(B16)-1,0))</f>
        <v>AG0000008786</v>
      </c>
      <c r="D16" s="315">
        <f ca="1">IFERROR(VLOOKUP($B16, Profile_helper_columns!$A$2:$E$201, 5, FALSE), "Date Not Found")</f>
        <v>45130</v>
      </c>
      <c r="E16">
        <f ca="1">IFERROR(VLOOKUP($B16, Profile_helper_columns!$A$2:$F$201,6, FALSE), "Date Not Found")</f>
        <v>935</v>
      </c>
      <c r="F16" s="315">
        <f ca="1">IFERROR(VLOOKUP($B16, Profile_helper_columns!$A$2:$G$201,7, FALSE), "Date Not Found")</f>
        <v>45653</v>
      </c>
      <c r="G16" s="315" t="str">
        <f ca="1">IFERROR(VLOOKUP($B16, Profile_helper_columns!$A$2:$H$201,8, FALSE), "Date Not Found")</f>
        <v>Former</v>
      </c>
      <c r="H16" s="315" t="str">
        <f ca="1">IFERROR(VLOOKUP($B16, Profile_helper_columns!$A$2:$I$201,9, FALSE), "Date Not Found")</f>
        <v>Pheonix</v>
      </c>
      <c r="I16" t="str">
        <f ca="1">IFERROR(VLOOKUP($B16, Profile_helper_columns!$A$2:$J$201,10, FALSE), "Date Not Found")</f>
        <v>R</v>
      </c>
      <c r="J16" s="67" t="str">
        <f ca="1">IFERROR(VLOOKUP($B16, Profile_helper_columns!$A$2:$K$201,11, FALSE), "Date Not Found")</f>
        <v>Business</v>
      </c>
      <c r="K16" s="67" t="str">
        <f ca="1">IFERROR(VLOOKUP($B16, Profile_helper_columns!$A$2:$L$201,12, FALSE), "Date Not Found")</f>
        <v>N</v>
      </c>
      <c r="L16" s="67">
        <f ca="1">IFERROR(VLOOKUP($B16, Profile_helper_columns!$A$2:$M$201,13, FALSE), "Date Not Found")</f>
        <v>1</v>
      </c>
      <c r="M16" s="67">
        <f ca="1">IFERROR(VLOOKUP($B16, Profile_helper_columns!$A$2:$N$201,14, FALSE), "Date Not Found")</f>
        <v>0</v>
      </c>
      <c r="N16" s="67">
        <f ca="1">IFERROR(VLOOKUP($B16, Profile_helper_columns!$A$2:$O$201,15, FALSE), "Date Not Found")</f>
        <v>0</v>
      </c>
      <c r="O16" s="67">
        <f ca="1">IFERROR(VLOOKUP($B16, Profile_helper_columns!$A$2:$P$201,16, FALSE), "Date Not Found")</f>
        <v>0</v>
      </c>
      <c r="P16" s="67">
        <f ca="1">IFERROR(VLOOKUP($B16, Profile_helper_columns!$A$2:$Q$201,17, FALSE), "Date Not Found")</f>
        <v>0</v>
      </c>
      <c r="Q16" s="375">
        <f ca="1">IFERROR(VLOOKUP($B16, Profile_helper_columns!$A$2:$R$201,18, FALSE), "Date Not Found")</f>
        <v>45386</v>
      </c>
      <c r="U16" s="67" t="str">
        <f ca="1">IFERROR(VLOOKUP($B16, Profile_helper_columns!$A$2:$V$201,22, FALSE), "Date Not Found")</f>
        <v>Offline</v>
      </c>
      <c r="V16" s="67" t="str">
        <f ca="1">IFERROR(VLOOKUP($B16, Profile_helper_columns!$A$2:$W$201,23, FALSE), "Date Not Found")</f>
        <v>IVR</v>
      </c>
      <c r="W16" s="67">
        <f ca="1">IFERROR(VLOOKUP($B16, Profile_helper_columns!$A$2:$X$201,24, FALSE), "Date Not Found")</f>
        <v>1</v>
      </c>
      <c r="X16" s="67">
        <f ca="1">IFERROR(VLOOKUP($B16, Profile_helper_columns!$A$2:$Y$201,25, FALSE), "Date Not Found")</f>
        <v>1</v>
      </c>
      <c r="Y16" s="67">
        <f ca="1">IFERROR(VLOOKUP($B16, Profile_helper_columns!$A$2:$Z$201,26, FALSE), "Date Not Found")</f>
        <v>0</v>
      </c>
      <c r="Z16" s="67">
        <f ca="1">IFERROR(VLOOKUP($B16, Profile_helper_columns!$A$2:$AA$201,27, FALSE), "Date Not Found")</f>
        <v>0</v>
      </c>
      <c r="AA16" s="67">
        <f ca="1">IFERROR(VLOOKUP($B16, Profile_helper_columns!$A$2:$AB$201,28, FALSE), "Date Not Found")</f>
        <v>0</v>
      </c>
      <c r="AB16" s="67">
        <f ca="1">IFERROR(VLOOKUP($B16, Profile_helper_columns!$A$2:$AC$201,29, FALSE), "Date Not Found")</f>
        <v>1</v>
      </c>
      <c r="AC16" s="67">
        <f ca="1">IFERROR(VLOOKUP($B16, Profile_helper_columns!$A$2:$AD$201,30, FALSE), "Date Not Found")</f>
        <v>0</v>
      </c>
      <c r="AD16" s="67">
        <f ca="1">IFERROR(VLOOKUP($B16, Profile_helper_columns!$A$2:$AE$201,31, FALSE), "Date Not Found")</f>
        <v>1</v>
      </c>
      <c r="AE16" s="67">
        <f ca="1">IFERROR(VLOOKUP($B16, Profile_helper_columns!$A$2:$AF$201,32, FALSE), "Date Not Found")</f>
        <v>0</v>
      </c>
      <c r="AF16" s="67">
        <f ca="1">IFERROR(VLOOKUP($B16, Profile_helper_columns!$A$2:$AG$201,33, FALSE), "Date Not Found")</f>
        <v>1</v>
      </c>
      <c r="AG16" s="67">
        <f ca="1">IFERROR(VLOOKUP($B16, Profile_helper_columns!$A$2:$AH$201,34, FALSE), "Date Not Found")</f>
        <v>1</v>
      </c>
      <c r="AH16" s="67">
        <f ca="1">IFERROR(VLOOKUP($B16, Profile_helper_columns!$A$2:$AI$201,35, FALSE), "Date Not Found")</f>
        <v>1</v>
      </c>
      <c r="AI16" s="67">
        <f ca="1">IFERROR(VLOOKUP($B16, Profile_helper_columns!$A$2:$AJ$201,36, FALSE), "Date Not Found")</f>
        <v>0</v>
      </c>
      <c r="AJ16" s="67">
        <f ca="1">IFERROR(VLOOKUP($B16, Profile_helper_columns!$A$2:$AK$201,37, FALSE), "Date Not Found")</f>
        <v>0</v>
      </c>
      <c r="AK16" s="67">
        <f ca="1">IFERROR(VLOOKUP($B16, Profile_helper_columns!$A$2:$AL$201,38, FALSE), "Date Not Found")</f>
        <v>0</v>
      </c>
      <c r="AL16" s="67">
        <f ca="1">IFERROR(VLOOKUP($B16, Profile_helper_columns!$A$2:$AM$201,39, FALSE), "Date Not Found")</f>
        <v>0</v>
      </c>
      <c r="AM16">
        <f ca="1"/>
        <v>7</v>
      </c>
      <c r="AN16">
        <f ca="1"/>
        <v>2023</v>
      </c>
      <c r="AO16" t="str" cm="1">
        <f t="array" aca="1" ref="AO16" ca="1">INDEX(Profile_helper_columns!$D$2:$D$201, MATCH(TRUE, Profile_helper_columns!$C$2:$C$201 &gt;= ROW(AN16)-1,0))</f>
        <v>AG0000008786</v>
      </c>
    </row>
    <row r="17" spans="1:41" ht="30.75">
      <c r="A17" s="67" t="str">
        <f t="shared" ca="1" si="0"/>
        <v>bb2e4937-1f9d1bgfjg-75c1-a2dd</v>
      </c>
      <c r="B17" t="str" cm="1">
        <f t="array" aca="1" ref="B17" ca="1">INDEX(Profile_helper_columns!$A$2:$A$201, MATCH(TRUE, Profile_helper_columns!$C$2:$C$201 &gt;= ROW(A17)-1,0))</f>
        <v>0001123963</v>
      </c>
      <c r="C17" t="str" cm="1">
        <f t="array" aca="1" ref="C17" ca="1">INDEX(Profile_helper_columns!$D$2:$D$201, MATCH(TRUE, Profile_helper_columns!$C$2:$C$201 &gt;= ROW(B17)-1,0))</f>
        <v>AG0000008547</v>
      </c>
      <c r="D17" s="315">
        <f ca="1">IFERROR(VLOOKUP($B17, Profile_helper_columns!$A$2:$E$201, 5, FALSE), "Date Not Found")</f>
        <v>45416</v>
      </c>
      <c r="E17">
        <f ca="1">IFERROR(VLOOKUP($B17, Profile_helper_columns!$A$2:$F$201,6, FALSE), "Date Not Found")</f>
        <v>849</v>
      </c>
      <c r="F17" s="315">
        <f ca="1">IFERROR(VLOOKUP($B17, Profile_helper_columns!$A$2:$G$201,7, FALSE), "Date Not Found")</f>
        <v>45191</v>
      </c>
      <c r="G17" s="315" t="str">
        <f ca="1">IFERROR(VLOOKUP($B17, Profile_helper_columns!$A$2:$H$201,8, FALSE), "Date Not Found")</f>
        <v>Active</v>
      </c>
      <c r="H17" s="315" t="str">
        <f ca="1">IFERROR(VLOOKUP($B17, Profile_helper_columns!$A$2:$I$201,9, FALSE), "Date Not Found")</f>
        <v>San Francisco</v>
      </c>
      <c r="I17" t="str">
        <f ca="1">IFERROR(VLOOKUP($B17, Profile_helper_columns!$A$2:$J$201,10, FALSE), "Date Not Found")</f>
        <v>R</v>
      </c>
      <c r="J17" s="67" t="str">
        <f ca="1">IFERROR(VLOOKUP($B17, Profile_helper_columns!$A$2:$K$201,11, FALSE), "Date Not Found")</f>
        <v>Condominiums</v>
      </c>
      <c r="K17" s="67" t="str">
        <f ca="1">IFERROR(VLOOKUP($B17, Profile_helper_columns!$A$2:$L$201,12, FALSE), "Date Not Found")</f>
        <v>Y</v>
      </c>
      <c r="L17" s="67">
        <f ca="1">IFERROR(VLOOKUP($B17, Profile_helper_columns!$A$2:$M$201,13, FALSE), "Date Not Found")</f>
        <v>0</v>
      </c>
      <c r="M17" s="67">
        <f ca="1">IFERROR(VLOOKUP($B17, Profile_helper_columns!$A$2:$N$201,14, FALSE), "Date Not Found")</f>
        <v>0</v>
      </c>
      <c r="N17" s="67">
        <f ca="1">IFERROR(VLOOKUP($B17, Profile_helper_columns!$A$2:$O$201,15, FALSE), "Date Not Found")</f>
        <v>0</v>
      </c>
      <c r="O17" s="67">
        <f ca="1">IFERROR(VLOOKUP($B17, Profile_helper_columns!$A$2:$P$201,16, FALSE), "Date Not Found")</f>
        <v>0</v>
      </c>
      <c r="P17" s="67">
        <f ca="1">IFERROR(VLOOKUP($B17, Profile_helper_columns!$A$2:$Q$201,17, FALSE), "Date Not Found")</f>
        <v>0</v>
      </c>
      <c r="Q17" s="375" t="str">
        <f ca="1">IFERROR(VLOOKUP($B17, Profile_helper_columns!$A$2:$R$201,18, FALSE), "Date Not Found")</f>
        <v/>
      </c>
      <c r="U17" s="67" t="str">
        <f ca="1">IFERROR(VLOOKUP($B17, Profile_helper_columns!$A$2:$V$201,22, FALSE), "Date Not Found")</f>
        <v>Digital</v>
      </c>
      <c r="V17" s="67" t="str">
        <f ca="1">IFERROR(VLOOKUP($B17, Profile_helper_columns!$A$2:$W$201,23, FALSE), "Date Not Found")</f>
        <v>Web</v>
      </c>
      <c r="W17" s="67">
        <f ca="1">IFERROR(VLOOKUP($B17, Profile_helper_columns!$A$2:$X$201,24, FALSE), "Date Not Found")</f>
        <v>1</v>
      </c>
      <c r="X17" s="67">
        <f ca="1">IFERROR(VLOOKUP($B17, Profile_helper_columns!$A$2:$Y$201,25, FALSE), "Date Not Found")</f>
        <v>0</v>
      </c>
      <c r="Y17" s="67">
        <f ca="1">IFERROR(VLOOKUP($B17, Profile_helper_columns!$A$2:$Z$201,26, FALSE), "Date Not Found")</f>
        <v>1</v>
      </c>
      <c r="Z17" s="67">
        <f ca="1">IFERROR(VLOOKUP($B17, Profile_helper_columns!$A$2:$AA$201,27, FALSE), "Date Not Found")</f>
        <v>0</v>
      </c>
      <c r="AA17" s="67">
        <f ca="1">IFERROR(VLOOKUP($B17, Profile_helper_columns!$A$2:$AB$201,28, FALSE), "Date Not Found")</f>
        <v>0</v>
      </c>
      <c r="AB17" s="67">
        <f ca="1">IFERROR(VLOOKUP($B17, Profile_helper_columns!$A$2:$AC$201,29, FALSE), "Date Not Found")</f>
        <v>0</v>
      </c>
      <c r="AC17" s="67">
        <f ca="1">IFERROR(VLOOKUP($B17, Profile_helper_columns!$A$2:$AD$201,30, FALSE), "Date Not Found")</f>
        <v>1</v>
      </c>
      <c r="AD17" s="67">
        <f ca="1">IFERROR(VLOOKUP($B17, Profile_helper_columns!$A$2:$AE$201,31, FALSE), "Date Not Found")</f>
        <v>0</v>
      </c>
      <c r="AE17" s="67">
        <f ca="1">IFERROR(VLOOKUP($B17, Profile_helper_columns!$A$2:$AF$201,32, FALSE), "Date Not Found")</f>
        <v>1</v>
      </c>
      <c r="AF17" s="67">
        <f ca="1">IFERROR(VLOOKUP($B17, Profile_helper_columns!$A$2:$AG$201,33, FALSE), "Date Not Found")</f>
        <v>1</v>
      </c>
      <c r="AG17" s="67">
        <f ca="1">IFERROR(VLOOKUP($B17, Profile_helper_columns!$A$2:$AH$201,34, FALSE), "Date Not Found")</f>
        <v>0</v>
      </c>
      <c r="AH17" s="67">
        <f ca="1">IFERROR(VLOOKUP($B17, Profile_helper_columns!$A$2:$AI$201,35, FALSE), "Date Not Found")</f>
        <v>0</v>
      </c>
      <c r="AI17" s="67">
        <f ca="1">IFERROR(VLOOKUP($B17, Profile_helper_columns!$A$2:$AJ$201,36, FALSE), "Date Not Found")</f>
        <v>1</v>
      </c>
      <c r="AJ17" s="67">
        <f ca="1">IFERROR(VLOOKUP($B17, Profile_helper_columns!$A$2:$AK$201,37, FALSE), "Date Not Found")</f>
        <v>0</v>
      </c>
      <c r="AK17" s="67">
        <f ca="1">IFERROR(VLOOKUP($B17, Profile_helper_columns!$A$2:$AL$201,38, FALSE), "Date Not Found")</f>
        <v>0</v>
      </c>
      <c r="AL17" s="67">
        <f ca="1">IFERROR(VLOOKUP($B17, Profile_helper_columns!$A$2:$AM$201,39, FALSE), "Date Not Found")</f>
        <v>0</v>
      </c>
      <c r="AM17">
        <f ca="1"/>
        <v>5</v>
      </c>
      <c r="AN17">
        <f ca="1"/>
        <v>2024</v>
      </c>
      <c r="AO17" t="str" cm="1">
        <f t="array" aca="1" ref="AO17" ca="1">INDEX(Profile_helper_columns!$D$2:$D$201, MATCH(TRUE, Profile_helper_columns!$C$2:$C$201 &gt;= ROW(AN17)-1,0))</f>
        <v>AG0000008547</v>
      </c>
    </row>
    <row r="18" spans="1:41" ht="30.75">
      <c r="A18" s="67" t="str">
        <f t="shared" ca="1" si="0"/>
        <v>bdd6deb3-7692c2gfjg-e565-a2dd</v>
      </c>
      <c r="B18" t="str" cm="1">
        <f t="array" aca="1" ref="B18" ca="1">INDEX(Profile_helper_columns!$A$2:$A$201, MATCH(TRUE, Profile_helper_columns!$C$2:$C$201 &gt;= ROW(A18)-1,0))</f>
        <v>0001127002</v>
      </c>
      <c r="C18" t="str" cm="1">
        <f t="array" aca="1" ref="C18" ca="1">INDEX(Profile_helper_columns!$D$2:$D$201, MATCH(TRUE, Profile_helper_columns!$C$2:$C$201 &gt;= ROW(B18)-1,0))</f>
        <v>AG0000002279</v>
      </c>
      <c r="D18" s="315">
        <f ca="1">IFERROR(VLOOKUP($B18, Profile_helper_columns!$A$2:$E$201, 5, FALSE), "Date Not Found")</f>
        <v>45433</v>
      </c>
      <c r="E18">
        <f ca="1">IFERROR(VLOOKUP($B18, Profile_helper_columns!$A$2:$F$201,6, FALSE), "Date Not Found")</f>
        <v>111</v>
      </c>
      <c r="F18" s="315">
        <f ca="1">IFERROR(VLOOKUP($B18, Profile_helper_columns!$A$2:$G$201,7, FALSE), "Date Not Found")</f>
        <v>45340</v>
      </c>
      <c r="G18" s="315" t="str">
        <f ca="1">IFERROR(VLOOKUP($B18, Profile_helper_columns!$A$2:$H$201,8, FALSE), "Date Not Found")</f>
        <v>Active</v>
      </c>
      <c r="H18" s="315" t="str">
        <f ca="1">IFERROR(VLOOKUP($B18, Profile_helper_columns!$A$2:$I$201,9, FALSE), "Date Not Found")</f>
        <v>San Francisco</v>
      </c>
      <c r="I18" t="str">
        <f ca="1">IFERROR(VLOOKUP($B18, Profile_helper_columns!$A$2:$J$201,10, FALSE), "Date Not Found")</f>
        <v>R</v>
      </c>
      <c r="J18" s="67" t="str">
        <f ca="1">IFERROR(VLOOKUP($B18, Profile_helper_columns!$A$2:$K$201,11, FALSE), "Date Not Found")</f>
        <v>Business</v>
      </c>
      <c r="K18" s="67" t="str">
        <f ca="1">IFERROR(VLOOKUP($B18, Profile_helper_columns!$A$2:$L$201,12, FALSE), "Date Not Found")</f>
        <v>Y</v>
      </c>
      <c r="L18" s="67">
        <f ca="1">IFERROR(VLOOKUP($B18, Profile_helper_columns!$A$2:$M$201,13, FALSE), "Date Not Found")</f>
        <v>0</v>
      </c>
      <c r="M18" s="67">
        <f ca="1">IFERROR(VLOOKUP($B18, Profile_helper_columns!$A$2:$N$201,14, FALSE), "Date Not Found")</f>
        <v>1</v>
      </c>
      <c r="N18" s="67">
        <f ca="1">IFERROR(VLOOKUP($B18, Profile_helper_columns!$A$2:$O$201,15, FALSE), "Date Not Found")</f>
        <v>0</v>
      </c>
      <c r="O18" s="67">
        <f ca="1">IFERROR(VLOOKUP($B18, Profile_helper_columns!$A$2:$P$201,16, FALSE), "Date Not Found")</f>
        <v>1</v>
      </c>
      <c r="P18" s="67">
        <f ca="1">IFERROR(VLOOKUP($B18, Profile_helper_columns!$A$2:$Q$201,17, FALSE), "Date Not Found")</f>
        <v>0</v>
      </c>
      <c r="Q18" s="375" t="str">
        <f ca="1">IFERROR(VLOOKUP($B18, Profile_helper_columns!$A$2:$R$201,18, FALSE), "Date Not Found")</f>
        <v/>
      </c>
      <c r="U18" s="67" t="str">
        <f ca="1">IFERROR(VLOOKUP($B18, Profile_helper_columns!$A$2:$V$201,22, FALSE), "Date Not Found")</f>
        <v>Digital</v>
      </c>
      <c r="V18" s="67" t="str">
        <f ca="1">IFERROR(VLOOKUP($B18, Profile_helper_columns!$A$2:$W$201,23, FALSE), "Date Not Found")</f>
        <v>Web</v>
      </c>
      <c r="W18" s="67">
        <f ca="1">IFERROR(VLOOKUP($B18, Profile_helper_columns!$A$2:$X$201,24, FALSE), "Date Not Found")</f>
        <v>1</v>
      </c>
      <c r="X18" s="67">
        <f ca="1">IFERROR(VLOOKUP($B18, Profile_helper_columns!$A$2:$Y$201,25, FALSE), "Date Not Found")</f>
        <v>1</v>
      </c>
      <c r="Y18" s="67">
        <f ca="1">IFERROR(VLOOKUP($B18, Profile_helper_columns!$A$2:$Z$201,26, FALSE), "Date Not Found")</f>
        <v>1</v>
      </c>
      <c r="Z18" s="67">
        <f ca="1">IFERROR(VLOOKUP($B18, Profile_helper_columns!$A$2:$AA$201,27, FALSE), "Date Not Found")</f>
        <v>1</v>
      </c>
      <c r="AA18" s="67">
        <f ca="1">IFERROR(VLOOKUP($B18, Profile_helper_columns!$A$2:$AB$201,28, FALSE), "Date Not Found")</f>
        <v>1</v>
      </c>
      <c r="AB18" s="67">
        <f ca="1">IFERROR(VLOOKUP($B18, Profile_helper_columns!$A$2:$AC$201,29, FALSE), "Date Not Found")</f>
        <v>0</v>
      </c>
      <c r="AC18" s="67">
        <f ca="1">IFERROR(VLOOKUP($B18, Profile_helper_columns!$A$2:$AD$201,30, FALSE), "Date Not Found")</f>
        <v>0</v>
      </c>
      <c r="AD18" s="67">
        <f ca="1">IFERROR(VLOOKUP($B18, Profile_helper_columns!$A$2:$AE$201,31, FALSE), "Date Not Found")</f>
        <v>1</v>
      </c>
      <c r="AE18" s="67">
        <f ca="1">IFERROR(VLOOKUP($B18, Profile_helper_columns!$A$2:$AF$201,32, FALSE), "Date Not Found")</f>
        <v>0</v>
      </c>
      <c r="AF18" s="67">
        <f ca="1">IFERROR(VLOOKUP($B18, Profile_helper_columns!$A$2:$AG$201,33, FALSE), "Date Not Found")</f>
        <v>0</v>
      </c>
      <c r="AG18" s="67">
        <f ca="1">IFERROR(VLOOKUP($B18, Profile_helper_columns!$A$2:$AH$201,34, FALSE), "Date Not Found")</f>
        <v>1</v>
      </c>
      <c r="AH18" s="67">
        <f ca="1">IFERROR(VLOOKUP($B18, Profile_helper_columns!$A$2:$AI$201,35, FALSE), "Date Not Found")</f>
        <v>0</v>
      </c>
      <c r="AI18" s="67">
        <f ca="1">IFERROR(VLOOKUP($B18, Profile_helper_columns!$A$2:$AJ$201,36, FALSE), "Date Not Found")</f>
        <v>1</v>
      </c>
      <c r="AJ18" s="67">
        <f ca="1">IFERROR(VLOOKUP($B18, Profile_helper_columns!$A$2:$AK$201,37, FALSE), "Date Not Found")</f>
        <v>0</v>
      </c>
      <c r="AK18" s="67">
        <f ca="1">IFERROR(VLOOKUP($B18, Profile_helper_columns!$A$2:$AL$201,38, FALSE), "Date Not Found")</f>
        <v>0</v>
      </c>
      <c r="AL18" s="67">
        <f ca="1">IFERROR(VLOOKUP($B18, Profile_helper_columns!$A$2:$AM$201,39, FALSE), "Date Not Found")</f>
        <v>1</v>
      </c>
      <c r="AM18">
        <f ca="1"/>
        <v>5</v>
      </c>
      <c r="AN18">
        <f ca="1"/>
        <v>2024</v>
      </c>
      <c r="AO18" t="str" cm="1">
        <f t="array" aca="1" ref="AO18" ca="1">INDEX(Profile_helper_columns!$D$2:$D$201, MATCH(TRUE, Profile_helper_columns!$C$2:$C$201 &gt;= ROW(AN18)-1,0))</f>
        <v>AG0000002279</v>
      </c>
    </row>
    <row r="19" spans="1:41" ht="30.75">
      <c r="A19" s="67" t="str">
        <f t="shared" ca="1" si="0"/>
        <v>239e198d-f1f752gfjg-c05c-a2dd</v>
      </c>
      <c r="B19" t="str" cm="1">
        <f t="array" aca="1" ref="B19" ca="1">INDEX(Profile_helper_columns!$A$2:$A$201, MATCH(TRUE, Profile_helper_columns!$C$2:$C$201 &gt;= ROW(A19)-1,0))</f>
        <v>0001127529</v>
      </c>
      <c r="C19" t="str" cm="1">
        <f t="array" aca="1" ref="C19" ca="1">INDEX(Profile_helper_columns!$D$2:$D$201, MATCH(TRUE, Profile_helper_columns!$C$2:$C$201 &gt;= ROW(B19)-1,0))</f>
        <v>AG0000002726</v>
      </c>
      <c r="D19" s="315">
        <f ca="1">IFERROR(VLOOKUP($B19, Profile_helper_columns!$A$2:$E$201, 5, FALSE), "Date Not Found")</f>
        <v>45636</v>
      </c>
      <c r="E19">
        <f ca="1">IFERROR(VLOOKUP($B19, Profile_helper_columns!$A$2:$F$201,6, FALSE), "Date Not Found")</f>
        <v>718</v>
      </c>
      <c r="F19" s="315">
        <f ca="1">IFERROR(VLOOKUP($B19, Profile_helper_columns!$A$2:$G$201,7, FALSE), "Date Not Found")</f>
        <v>45643</v>
      </c>
      <c r="G19" s="315" t="str">
        <f ca="1">IFERROR(VLOOKUP($B19, Profile_helper_columns!$A$2:$H$201,8, FALSE), "Date Not Found")</f>
        <v>Former</v>
      </c>
      <c r="H19" s="315" t="str">
        <f ca="1">IFERROR(VLOOKUP($B19, Profile_helper_columns!$A$2:$I$201,9, FALSE), "Date Not Found")</f>
        <v>San Francisco</v>
      </c>
      <c r="I19" t="str">
        <f ca="1">IFERROR(VLOOKUP($B19, Profile_helper_columns!$A$2:$J$201,10, FALSE), "Date Not Found")</f>
        <v>R</v>
      </c>
      <c r="J19" s="67" t="str">
        <f ca="1">IFERROR(VLOOKUP($B19, Profile_helper_columns!$A$2:$K$201,11, FALSE), "Date Not Found")</f>
        <v>Apartments</v>
      </c>
      <c r="K19" s="67" t="str">
        <f ca="1">IFERROR(VLOOKUP($B19, Profile_helper_columns!$A$2:$L$201,12, FALSE), "Date Not Found")</f>
        <v>Y</v>
      </c>
      <c r="L19" s="67">
        <f ca="1">IFERROR(VLOOKUP($B19, Profile_helper_columns!$A$2:$M$201,13, FALSE), "Date Not Found")</f>
        <v>1</v>
      </c>
      <c r="M19" s="67">
        <f ca="1">IFERROR(VLOOKUP($B19, Profile_helper_columns!$A$2:$N$201,14, FALSE), "Date Not Found")</f>
        <v>1</v>
      </c>
      <c r="N19" s="67">
        <f ca="1">IFERROR(VLOOKUP($B19, Profile_helper_columns!$A$2:$O$201,15, FALSE), "Date Not Found")</f>
        <v>0</v>
      </c>
      <c r="O19" s="67">
        <f ca="1">IFERROR(VLOOKUP($B19, Profile_helper_columns!$A$2:$P$201,16, FALSE), "Date Not Found")</f>
        <v>1</v>
      </c>
      <c r="P19" s="67">
        <f ca="1">IFERROR(VLOOKUP($B19, Profile_helper_columns!$A$2:$Q$201,17, FALSE), "Date Not Found")</f>
        <v>0</v>
      </c>
      <c r="Q19" s="375">
        <f ca="1">IFERROR(VLOOKUP($B19, Profile_helper_columns!$A$2:$R$201,18, FALSE), "Date Not Found")</f>
        <v>45084</v>
      </c>
      <c r="U19" s="67" t="str">
        <f ca="1">IFERROR(VLOOKUP($B19, Profile_helper_columns!$A$2:$V$201,22, FALSE), "Date Not Found")</f>
        <v>Offline</v>
      </c>
      <c r="V19" s="67" t="str">
        <f ca="1">IFERROR(VLOOKUP($B19, Profile_helper_columns!$A$2:$W$201,23, FALSE), "Date Not Found")</f>
        <v>Retail</v>
      </c>
      <c r="W19" s="67">
        <f ca="1">IFERROR(VLOOKUP($B19, Profile_helper_columns!$A$2:$X$201,24, FALSE), "Date Not Found")</f>
        <v>1</v>
      </c>
      <c r="X19" s="67">
        <f ca="1">IFERROR(VLOOKUP($B19, Profile_helper_columns!$A$2:$Y$201,25, FALSE), "Date Not Found")</f>
        <v>0</v>
      </c>
      <c r="Y19" s="67">
        <f ca="1">IFERROR(VLOOKUP($B19, Profile_helper_columns!$A$2:$Z$201,26, FALSE), "Date Not Found")</f>
        <v>1</v>
      </c>
      <c r="Z19" s="67">
        <f ca="1">IFERROR(VLOOKUP($B19, Profile_helper_columns!$A$2:$AA$201,27, FALSE), "Date Not Found")</f>
        <v>0</v>
      </c>
      <c r="AA19" s="67">
        <f ca="1">IFERROR(VLOOKUP($B19, Profile_helper_columns!$A$2:$AB$201,28, FALSE), "Date Not Found")</f>
        <v>0</v>
      </c>
      <c r="AB19" s="67">
        <f ca="1">IFERROR(VLOOKUP($B19, Profile_helper_columns!$A$2:$AC$201,29, FALSE), "Date Not Found")</f>
        <v>0</v>
      </c>
      <c r="AC19" s="67">
        <f ca="1">IFERROR(VLOOKUP($B19, Profile_helper_columns!$A$2:$AD$201,30, FALSE), "Date Not Found")</f>
        <v>1</v>
      </c>
      <c r="AD19" s="67">
        <f ca="1">IFERROR(VLOOKUP($B19, Profile_helper_columns!$A$2:$AE$201,31, FALSE), "Date Not Found")</f>
        <v>1</v>
      </c>
      <c r="AE19" s="67">
        <f ca="1">IFERROR(VLOOKUP($B19, Profile_helper_columns!$A$2:$AF$201,32, FALSE), "Date Not Found")</f>
        <v>1</v>
      </c>
      <c r="AF19" s="67">
        <f ca="1">IFERROR(VLOOKUP($B19, Profile_helper_columns!$A$2:$AG$201,33, FALSE), "Date Not Found")</f>
        <v>0</v>
      </c>
      <c r="AG19" s="67">
        <f ca="1">IFERROR(VLOOKUP($B19, Profile_helper_columns!$A$2:$AH$201,34, FALSE), "Date Not Found")</f>
        <v>0</v>
      </c>
      <c r="AH19" s="67">
        <f ca="1">IFERROR(VLOOKUP($B19, Profile_helper_columns!$A$2:$AI$201,35, FALSE), "Date Not Found")</f>
        <v>1</v>
      </c>
      <c r="AI19" s="67">
        <f ca="1">IFERROR(VLOOKUP($B19, Profile_helper_columns!$A$2:$AJ$201,36, FALSE), "Date Not Found")</f>
        <v>1</v>
      </c>
      <c r="AJ19" s="67">
        <f ca="1">IFERROR(VLOOKUP($B19, Profile_helper_columns!$A$2:$AK$201,37, FALSE), "Date Not Found")</f>
        <v>1</v>
      </c>
      <c r="AK19" s="67">
        <f ca="1">IFERROR(VLOOKUP($B19, Profile_helper_columns!$A$2:$AL$201,38, FALSE), "Date Not Found")</f>
        <v>0</v>
      </c>
      <c r="AL19" s="67">
        <f ca="1">IFERROR(VLOOKUP($B19, Profile_helper_columns!$A$2:$AM$201,39, FALSE), "Date Not Found")</f>
        <v>1</v>
      </c>
      <c r="AM19">
        <f ca="1"/>
        <v>12</v>
      </c>
      <c r="AN19">
        <f ca="1"/>
        <v>2024</v>
      </c>
      <c r="AO19" t="str" cm="1">
        <f t="array" aca="1" ref="AO19" ca="1">INDEX(Profile_helper_columns!$D$2:$D$201, MATCH(TRUE, Profile_helper_columns!$C$2:$C$201 &gt;= ROW(AN19)-1,0))</f>
        <v>AG0000002726</v>
      </c>
    </row>
    <row r="20" spans="1:41" ht="30.75">
      <c r="A20" s="67" t="str">
        <f t="shared" ca="1" si="0"/>
        <v>b11ec5f7-e26c93gfjg-3f00-a2dd</v>
      </c>
      <c r="B20" t="str" cm="1">
        <f t="array" aca="1" ref="B20" ca="1">INDEX(Profile_helper_columns!$A$2:$A$201, MATCH(TRUE, Profile_helper_columns!$C$2:$C$201 &gt;= ROW(A20)-1,0))</f>
        <v>0001127529</v>
      </c>
      <c r="C20" t="str" cm="1">
        <f t="array" aca="1" ref="C20" ca="1">INDEX(Profile_helper_columns!$D$2:$D$201, MATCH(TRUE, Profile_helper_columns!$C$2:$C$201 &gt;= ROW(B20)-1,0))</f>
        <v>AG0000002726</v>
      </c>
      <c r="D20" s="315">
        <f ca="1">IFERROR(VLOOKUP($B20, Profile_helper_columns!$A$2:$E$201, 5, FALSE), "Date Not Found")</f>
        <v>45636</v>
      </c>
      <c r="E20">
        <f ca="1">IFERROR(VLOOKUP($B20, Profile_helper_columns!$A$2:$F$201,6, FALSE), "Date Not Found")</f>
        <v>718</v>
      </c>
      <c r="F20" s="315">
        <f ca="1">IFERROR(VLOOKUP($B20, Profile_helper_columns!$A$2:$G$201,7, FALSE), "Date Not Found")</f>
        <v>45643</v>
      </c>
      <c r="G20" s="315" t="str">
        <f ca="1">IFERROR(VLOOKUP($B20, Profile_helper_columns!$A$2:$H$201,8, FALSE), "Date Not Found")</f>
        <v>Former</v>
      </c>
      <c r="H20" s="315" t="str">
        <f ca="1">IFERROR(VLOOKUP($B20, Profile_helper_columns!$A$2:$I$201,9, FALSE), "Date Not Found")</f>
        <v>San Francisco</v>
      </c>
      <c r="I20" t="str">
        <f ca="1">IFERROR(VLOOKUP($B20, Profile_helper_columns!$A$2:$J$201,10, FALSE), "Date Not Found")</f>
        <v>R</v>
      </c>
      <c r="J20" s="67" t="str">
        <f ca="1">IFERROR(VLOOKUP($B20, Profile_helper_columns!$A$2:$K$201,11, FALSE), "Date Not Found")</f>
        <v>Apartments</v>
      </c>
      <c r="K20" s="67" t="str">
        <f ca="1">IFERROR(VLOOKUP($B20, Profile_helper_columns!$A$2:$L$201,12, FALSE), "Date Not Found")</f>
        <v>Y</v>
      </c>
      <c r="L20" s="67">
        <f ca="1">IFERROR(VLOOKUP($B20, Profile_helper_columns!$A$2:$M$201,13, FALSE), "Date Not Found")</f>
        <v>1</v>
      </c>
      <c r="M20" s="67">
        <f ca="1">IFERROR(VLOOKUP($B20, Profile_helper_columns!$A$2:$N$201,14, FALSE), "Date Not Found")</f>
        <v>1</v>
      </c>
      <c r="N20" s="67">
        <f ca="1">IFERROR(VLOOKUP($B20, Profile_helper_columns!$A$2:$O$201,15, FALSE), "Date Not Found")</f>
        <v>0</v>
      </c>
      <c r="O20" s="67">
        <f ca="1">IFERROR(VLOOKUP($B20, Profile_helper_columns!$A$2:$P$201,16, FALSE), "Date Not Found")</f>
        <v>1</v>
      </c>
      <c r="P20" s="67">
        <f ca="1">IFERROR(VLOOKUP($B20, Profile_helper_columns!$A$2:$Q$201,17, FALSE), "Date Not Found")</f>
        <v>0</v>
      </c>
      <c r="Q20" s="375">
        <f ca="1">IFERROR(VLOOKUP($B20, Profile_helper_columns!$A$2:$R$201,18, FALSE), "Date Not Found")</f>
        <v>45084</v>
      </c>
      <c r="U20" s="67" t="str">
        <f ca="1">IFERROR(VLOOKUP($B20, Profile_helper_columns!$A$2:$V$201,22, FALSE), "Date Not Found")</f>
        <v>Offline</v>
      </c>
      <c r="V20" s="67" t="str">
        <f ca="1">IFERROR(VLOOKUP($B20, Profile_helper_columns!$A$2:$W$201,23, FALSE), "Date Not Found")</f>
        <v>Retail</v>
      </c>
      <c r="W20" s="67">
        <f ca="1">IFERROR(VLOOKUP($B20, Profile_helper_columns!$A$2:$X$201,24, FALSE), "Date Not Found")</f>
        <v>1</v>
      </c>
      <c r="X20" s="67">
        <f ca="1">IFERROR(VLOOKUP($B20, Profile_helper_columns!$A$2:$Y$201,25, FALSE), "Date Not Found")</f>
        <v>0</v>
      </c>
      <c r="Y20" s="67">
        <f ca="1">IFERROR(VLOOKUP($B20, Profile_helper_columns!$A$2:$Z$201,26, FALSE), "Date Not Found")</f>
        <v>1</v>
      </c>
      <c r="Z20" s="67">
        <f ca="1">IFERROR(VLOOKUP($B20, Profile_helper_columns!$A$2:$AA$201,27, FALSE), "Date Not Found")</f>
        <v>0</v>
      </c>
      <c r="AA20" s="67">
        <f ca="1">IFERROR(VLOOKUP($B20, Profile_helper_columns!$A$2:$AB$201,28, FALSE), "Date Not Found")</f>
        <v>0</v>
      </c>
      <c r="AB20" s="67">
        <f ca="1">IFERROR(VLOOKUP($B20, Profile_helper_columns!$A$2:$AC$201,29, FALSE), "Date Not Found")</f>
        <v>0</v>
      </c>
      <c r="AC20" s="67">
        <f ca="1">IFERROR(VLOOKUP($B20, Profile_helper_columns!$A$2:$AD$201,30, FALSE), "Date Not Found")</f>
        <v>1</v>
      </c>
      <c r="AD20" s="67">
        <f ca="1">IFERROR(VLOOKUP($B20, Profile_helper_columns!$A$2:$AE$201,31, FALSE), "Date Not Found")</f>
        <v>1</v>
      </c>
      <c r="AE20" s="67">
        <f ca="1">IFERROR(VLOOKUP($B20, Profile_helper_columns!$A$2:$AF$201,32, FALSE), "Date Not Found")</f>
        <v>1</v>
      </c>
      <c r="AF20" s="67">
        <f ca="1">IFERROR(VLOOKUP($B20, Profile_helper_columns!$A$2:$AG$201,33, FALSE), "Date Not Found")</f>
        <v>0</v>
      </c>
      <c r="AG20" s="67">
        <f ca="1">IFERROR(VLOOKUP($B20, Profile_helper_columns!$A$2:$AH$201,34, FALSE), "Date Not Found")</f>
        <v>0</v>
      </c>
      <c r="AH20" s="67">
        <f ca="1">IFERROR(VLOOKUP($B20, Profile_helper_columns!$A$2:$AI$201,35, FALSE), "Date Not Found")</f>
        <v>1</v>
      </c>
      <c r="AI20" s="67">
        <f ca="1">IFERROR(VLOOKUP($B20, Profile_helper_columns!$A$2:$AJ$201,36, FALSE), "Date Not Found")</f>
        <v>1</v>
      </c>
      <c r="AJ20" s="67">
        <f ca="1">IFERROR(VLOOKUP($B20, Profile_helper_columns!$A$2:$AK$201,37, FALSE), "Date Not Found")</f>
        <v>1</v>
      </c>
      <c r="AK20" s="67">
        <f ca="1">IFERROR(VLOOKUP($B20, Profile_helper_columns!$A$2:$AL$201,38, FALSE), "Date Not Found")</f>
        <v>0</v>
      </c>
      <c r="AL20" s="67">
        <f ca="1">IFERROR(VLOOKUP($B20, Profile_helper_columns!$A$2:$AM$201,39, FALSE), "Date Not Found")</f>
        <v>1</v>
      </c>
      <c r="AM20">
        <f ca="1"/>
        <v>12</v>
      </c>
      <c r="AN20">
        <f ca="1"/>
        <v>2024</v>
      </c>
      <c r="AO20" t="str" cm="1">
        <f t="array" aca="1" ref="AO20" ca="1">INDEX(Profile_helper_columns!$D$2:$D$201, MATCH(TRUE, Profile_helper_columns!$C$2:$C$201 &gt;= ROW(AN20)-1,0))</f>
        <v>AG0000002726</v>
      </c>
    </row>
    <row r="21" spans="1:41" ht="30.75">
      <c r="A21" s="67" t="str">
        <f t="shared" ca="1" si="0"/>
        <v>fd6da073-2g6f39gfjg-4f2e-a2dd</v>
      </c>
      <c r="B21" t="str" cm="1">
        <f t="array" aca="1" ref="B21" ca="1">INDEX(Profile_helper_columns!$A$2:$A$201, MATCH(TRUE, Profile_helper_columns!$C$2:$C$201 &gt;= ROW(A21)-1,0))</f>
        <v>0001124012</v>
      </c>
      <c r="C21" t="str" cm="1">
        <f t="array" aca="1" ref="C21" ca="1">INDEX(Profile_helper_columns!$D$2:$D$201, MATCH(TRUE, Profile_helper_columns!$C$2:$C$201 &gt;= ROW(B21)-1,0))</f>
        <v>AG0000009030</v>
      </c>
      <c r="D21" s="315">
        <f ca="1">IFERROR(VLOOKUP($B21, Profile_helper_columns!$A$2:$E$201, 5, FALSE), "Date Not Found")</f>
        <v>45360</v>
      </c>
      <c r="E21">
        <f ca="1">IFERROR(VLOOKUP($B21, Profile_helper_columns!$A$2:$F$201,6, FALSE), "Date Not Found")</f>
        <v>890</v>
      </c>
      <c r="F21" s="315">
        <f ca="1">IFERROR(VLOOKUP($B21, Profile_helper_columns!$A$2:$G$201,7, FALSE), "Date Not Found")</f>
        <v>44983</v>
      </c>
      <c r="G21" s="315" t="str">
        <f ca="1">IFERROR(VLOOKUP($B21, Profile_helper_columns!$A$2:$H$201,8, FALSE), "Date Not Found")</f>
        <v>Former</v>
      </c>
      <c r="H21" s="315" t="str">
        <f ca="1">IFERROR(VLOOKUP($B21, Profile_helper_columns!$A$2:$I$201,9, FALSE), "Date Not Found")</f>
        <v>Pheonix</v>
      </c>
      <c r="I21" t="str">
        <f ca="1">IFERROR(VLOOKUP($B21, Profile_helper_columns!$A$2:$J$201,10, FALSE), "Date Not Found")</f>
        <v>R</v>
      </c>
      <c r="J21" s="67" t="str">
        <f ca="1">IFERROR(VLOOKUP($B21, Profile_helper_columns!$A$2:$K$201,11, FALSE), "Date Not Found")</f>
        <v>Business</v>
      </c>
      <c r="K21" s="67" t="str">
        <f ca="1">IFERROR(VLOOKUP($B21, Profile_helper_columns!$A$2:$L$201,12, FALSE), "Date Not Found")</f>
        <v>N</v>
      </c>
      <c r="L21" s="67">
        <f ca="1">IFERROR(VLOOKUP($B21, Profile_helper_columns!$A$2:$M$201,13, FALSE), "Date Not Found")</f>
        <v>0</v>
      </c>
      <c r="M21" s="67">
        <f ca="1">IFERROR(VLOOKUP($B21, Profile_helper_columns!$A$2:$N$201,14, FALSE), "Date Not Found")</f>
        <v>0</v>
      </c>
      <c r="N21" s="67">
        <f ca="1">IFERROR(VLOOKUP($B21, Profile_helper_columns!$A$2:$O$201,15, FALSE), "Date Not Found")</f>
        <v>0</v>
      </c>
      <c r="O21" s="67">
        <f ca="1">IFERROR(VLOOKUP($B21, Profile_helper_columns!$A$2:$P$201,16, FALSE), "Date Not Found")</f>
        <v>0</v>
      </c>
      <c r="P21" s="67">
        <f ca="1">IFERROR(VLOOKUP($B21, Profile_helper_columns!$A$2:$Q$201,17, FALSE), "Date Not Found")</f>
        <v>0</v>
      </c>
      <c r="Q21" s="375" t="str">
        <f ca="1">IFERROR(VLOOKUP($B21, Profile_helper_columns!$A$2:$R$201,18, FALSE), "Date Not Found")</f>
        <v/>
      </c>
      <c r="U21" s="67" t="str">
        <f ca="1">IFERROR(VLOOKUP($B21, Profile_helper_columns!$A$2:$V$201,22, FALSE), "Date Not Found")</f>
        <v>Digital</v>
      </c>
      <c r="V21" s="67" t="str">
        <f ca="1">IFERROR(VLOOKUP($B21, Profile_helper_columns!$A$2:$W$201,23, FALSE), "Date Not Found")</f>
        <v>Web</v>
      </c>
      <c r="W21" s="67">
        <f ca="1">IFERROR(VLOOKUP($B21, Profile_helper_columns!$A$2:$X$201,24, FALSE), "Date Not Found")</f>
        <v>1</v>
      </c>
      <c r="X21" s="67">
        <f ca="1">IFERROR(VLOOKUP($B21, Profile_helper_columns!$A$2:$Y$201,25, FALSE), "Date Not Found")</f>
        <v>1</v>
      </c>
      <c r="Y21" s="67">
        <f ca="1">IFERROR(VLOOKUP($B21, Profile_helper_columns!$A$2:$Z$201,26, FALSE), "Date Not Found")</f>
        <v>0</v>
      </c>
      <c r="Z21" s="67">
        <f ca="1">IFERROR(VLOOKUP($B21, Profile_helper_columns!$A$2:$AA$201,27, FALSE), "Date Not Found")</f>
        <v>0</v>
      </c>
      <c r="AA21" s="67">
        <f ca="1">IFERROR(VLOOKUP($B21, Profile_helper_columns!$A$2:$AB$201,28, FALSE), "Date Not Found")</f>
        <v>1</v>
      </c>
      <c r="AB21" s="67">
        <f ca="1">IFERROR(VLOOKUP($B21, Profile_helper_columns!$A$2:$AC$201,29, FALSE), "Date Not Found")</f>
        <v>1</v>
      </c>
      <c r="AC21" s="67">
        <f ca="1">IFERROR(VLOOKUP($B21, Profile_helper_columns!$A$2:$AD$201,30, FALSE), "Date Not Found")</f>
        <v>0</v>
      </c>
      <c r="AD21" s="67">
        <f ca="1">IFERROR(VLOOKUP($B21, Profile_helper_columns!$A$2:$AE$201,31, FALSE), "Date Not Found")</f>
        <v>0</v>
      </c>
      <c r="AE21" s="67">
        <f ca="1">IFERROR(VLOOKUP($B21, Profile_helper_columns!$A$2:$AF$201,32, FALSE), "Date Not Found")</f>
        <v>0</v>
      </c>
      <c r="AF21" s="67">
        <f ca="1">IFERROR(VLOOKUP($B21, Profile_helper_columns!$A$2:$AG$201,33, FALSE), "Date Not Found")</f>
        <v>0</v>
      </c>
      <c r="AG21" s="67">
        <f ca="1">IFERROR(VLOOKUP($B21, Profile_helper_columns!$A$2:$AH$201,34, FALSE), "Date Not Found")</f>
        <v>1</v>
      </c>
      <c r="AH21" s="67">
        <f ca="1">IFERROR(VLOOKUP($B21, Profile_helper_columns!$A$2:$AI$201,35, FALSE), "Date Not Found")</f>
        <v>0</v>
      </c>
      <c r="AI21" s="67">
        <f ca="1">IFERROR(VLOOKUP($B21, Profile_helper_columns!$A$2:$AJ$201,36, FALSE), "Date Not Found")</f>
        <v>1</v>
      </c>
      <c r="AJ21" s="67">
        <f ca="1">IFERROR(VLOOKUP($B21, Profile_helper_columns!$A$2:$AK$201,37, FALSE), "Date Not Found")</f>
        <v>0</v>
      </c>
      <c r="AK21" s="67">
        <f ca="1">IFERROR(VLOOKUP($B21, Profile_helper_columns!$A$2:$AL$201,38, FALSE), "Date Not Found")</f>
        <v>1</v>
      </c>
      <c r="AL21" s="67">
        <f ca="1">IFERROR(VLOOKUP($B21, Profile_helper_columns!$A$2:$AM$201,39, FALSE), "Date Not Found")</f>
        <v>1</v>
      </c>
      <c r="AM21">
        <f ca="1"/>
        <v>3</v>
      </c>
      <c r="AN21">
        <f ca="1"/>
        <v>2024</v>
      </c>
      <c r="AO21" t="str" cm="1">
        <f t="array" aca="1" ref="AO21" ca="1">INDEX(Profile_helper_columns!$D$2:$D$201, MATCH(TRUE, Profile_helper_columns!$C$2:$C$201 &gt;= ROW(AN21)-1,0))</f>
        <v>AG0000009030</v>
      </c>
    </row>
    <row r="22" spans="1:41" ht="30.75">
      <c r="A22" s="67" t="str">
        <f t="shared" ca="1" si="0"/>
        <v>95cf9f4d-41a4g8gfjg-0e1c-a2dd</v>
      </c>
      <c r="B22" t="str" cm="1">
        <f t="array" aca="1" ref="B22" ca="1">INDEX(Profile_helper_columns!$A$2:$A$201, MATCH(TRUE, Profile_helper_columns!$C$2:$C$201 &gt;= ROW(A22)-1,0))</f>
        <v>0001124012</v>
      </c>
      <c r="C22" t="str" cm="1">
        <f t="array" aca="1" ref="C22" ca="1">INDEX(Profile_helper_columns!$D$2:$D$201, MATCH(TRUE, Profile_helper_columns!$C$2:$C$201 &gt;= ROW(B22)-1,0))</f>
        <v>AG0000009030</v>
      </c>
      <c r="D22" s="315">
        <f ca="1">IFERROR(VLOOKUP($B22, Profile_helper_columns!$A$2:$E$201, 5, FALSE), "Date Not Found")</f>
        <v>45360</v>
      </c>
      <c r="E22">
        <f ca="1">IFERROR(VLOOKUP($B22, Profile_helper_columns!$A$2:$F$201,6, FALSE), "Date Not Found")</f>
        <v>890</v>
      </c>
      <c r="F22" s="315">
        <f ca="1">IFERROR(VLOOKUP($B22, Profile_helper_columns!$A$2:$G$201,7, FALSE), "Date Not Found")</f>
        <v>44983</v>
      </c>
      <c r="G22" s="315" t="str">
        <f ca="1">IFERROR(VLOOKUP($B22, Profile_helper_columns!$A$2:$H$201,8, FALSE), "Date Not Found")</f>
        <v>Former</v>
      </c>
      <c r="H22" s="315" t="str">
        <f ca="1">IFERROR(VLOOKUP($B22, Profile_helper_columns!$A$2:$I$201,9, FALSE), "Date Not Found")</f>
        <v>Pheonix</v>
      </c>
      <c r="I22" t="str">
        <f ca="1">IFERROR(VLOOKUP($B22, Profile_helper_columns!$A$2:$J$201,10, FALSE), "Date Not Found")</f>
        <v>R</v>
      </c>
      <c r="J22" s="67" t="str">
        <f ca="1">IFERROR(VLOOKUP($B22, Profile_helper_columns!$A$2:$K$201,11, FALSE), "Date Not Found")</f>
        <v>Business</v>
      </c>
      <c r="K22" s="67" t="str">
        <f ca="1">IFERROR(VLOOKUP($B22, Profile_helper_columns!$A$2:$L$201,12, FALSE), "Date Not Found")</f>
        <v>N</v>
      </c>
      <c r="L22" s="67">
        <f ca="1">IFERROR(VLOOKUP($B22, Profile_helper_columns!$A$2:$M$201,13, FALSE), "Date Not Found")</f>
        <v>0</v>
      </c>
      <c r="M22" s="67">
        <f ca="1">IFERROR(VLOOKUP($B22, Profile_helper_columns!$A$2:$N$201,14, FALSE), "Date Not Found")</f>
        <v>0</v>
      </c>
      <c r="N22" s="67">
        <f ca="1">IFERROR(VLOOKUP($B22, Profile_helper_columns!$A$2:$O$201,15, FALSE), "Date Not Found")</f>
        <v>0</v>
      </c>
      <c r="O22" s="67">
        <f ca="1">IFERROR(VLOOKUP($B22, Profile_helper_columns!$A$2:$P$201,16, FALSE), "Date Not Found")</f>
        <v>0</v>
      </c>
      <c r="P22" s="67">
        <f ca="1">IFERROR(VLOOKUP($B22, Profile_helper_columns!$A$2:$Q$201,17, FALSE), "Date Not Found")</f>
        <v>0</v>
      </c>
      <c r="Q22" s="375" t="str">
        <f ca="1">IFERROR(VLOOKUP($B22, Profile_helper_columns!$A$2:$R$201,18, FALSE), "Date Not Found")</f>
        <v/>
      </c>
      <c r="U22" s="67" t="str">
        <f ca="1">IFERROR(VLOOKUP($B22, Profile_helper_columns!$A$2:$V$201,22, FALSE), "Date Not Found")</f>
        <v>Digital</v>
      </c>
      <c r="V22" s="67" t="str">
        <f ca="1">IFERROR(VLOOKUP($B22, Profile_helper_columns!$A$2:$W$201,23, FALSE), "Date Not Found")</f>
        <v>Web</v>
      </c>
      <c r="W22" s="67">
        <f ca="1">IFERROR(VLOOKUP($B22, Profile_helper_columns!$A$2:$X$201,24, FALSE), "Date Not Found")</f>
        <v>1</v>
      </c>
      <c r="X22" s="67">
        <f ca="1">IFERROR(VLOOKUP($B22, Profile_helper_columns!$A$2:$Y$201,25, FALSE), "Date Not Found")</f>
        <v>1</v>
      </c>
      <c r="Y22" s="67">
        <f ca="1">IFERROR(VLOOKUP($B22, Profile_helper_columns!$A$2:$Z$201,26, FALSE), "Date Not Found")</f>
        <v>0</v>
      </c>
      <c r="Z22" s="67">
        <f ca="1">IFERROR(VLOOKUP($B22, Profile_helper_columns!$A$2:$AA$201,27, FALSE), "Date Not Found")</f>
        <v>0</v>
      </c>
      <c r="AA22" s="67">
        <f ca="1">IFERROR(VLOOKUP($B22, Profile_helper_columns!$A$2:$AB$201,28, FALSE), "Date Not Found")</f>
        <v>1</v>
      </c>
      <c r="AB22" s="67">
        <f ca="1">IFERROR(VLOOKUP($B22, Profile_helper_columns!$A$2:$AC$201,29, FALSE), "Date Not Found")</f>
        <v>1</v>
      </c>
      <c r="AC22" s="67">
        <f ca="1">IFERROR(VLOOKUP($B22, Profile_helper_columns!$A$2:$AD$201,30, FALSE), "Date Not Found")</f>
        <v>0</v>
      </c>
      <c r="AD22" s="67">
        <f ca="1">IFERROR(VLOOKUP($B22, Profile_helper_columns!$A$2:$AE$201,31, FALSE), "Date Not Found")</f>
        <v>0</v>
      </c>
      <c r="AE22" s="67">
        <f ca="1">IFERROR(VLOOKUP($B22, Profile_helper_columns!$A$2:$AF$201,32, FALSE), "Date Not Found")</f>
        <v>0</v>
      </c>
      <c r="AF22" s="67">
        <f ca="1">IFERROR(VLOOKUP($B22, Profile_helper_columns!$A$2:$AG$201,33, FALSE), "Date Not Found")</f>
        <v>0</v>
      </c>
      <c r="AG22" s="67">
        <f ca="1">IFERROR(VLOOKUP($B22, Profile_helper_columns!$A$2:$AH$201,34, FALSE), "Date Not Found")</f>
        <v>1</v>
      </c>
      <c r="AH22" s="67">
        <f ca="1">IFERROR(VLOOKUP($B22, Profile_helper_columns!$A$2:$AI$201,35, FALSE), "Date Not Found")</f>
        <v>0</v>
      </c>
      <c r="AI22" s="67">
        <f ca="1">IFERROR(VLOOKUP($B22, Profile_helper_columns!$A$2:$AJ$201,36, FALSE), "Date Not Found")</f>
        <v>1</v>
      </c>
      <c r="AJ22" s="67">
        <f ca="1">IFERROR(VLOOKUP($B22, Profile_helper_columns!$A$2:$AK$201,37, FALSE), "Date Not Found")</f>
        <v>0</v>
      </c>
      <c r="AK22" s="67">
        <f ca="1">IFERROR(VLOOKUP($B22, Profile_helper_columns!$A$2:$AL$201,38, FALSE), "Date Not Found")</f>
        <v>1</v>
      </c>
      <c r="AL22" s="67">
        <f ca="1">IFERROR(VLOOKUP($B22, Profile_helper_columns!$A$2:$AM$201,39, FALSE), "Date Not Found")</f>
        <v>1</v>
      </c>
      <c r="AM22">
        <f ca="1"/>
        <v>3</v>
      </c>
      <c r="AN22">
        <f ca="1"/>
        <v>2024</v>
      </c>
      <c r="AO22" t="str" cm="1">
        <f t="array" aca="1" ref="AO22" ca="1">INDEX(Profile_helper_columns!$D$2:$D$201, MATCH(TRUE, Profile_helper_columns!$C$2:$C$201 &gt;= ROW(AN22)-1,0))</f>
        <v>AG0000009030</v>
      </c>
    </row>
    <row r="23" spans="1:41" ht="30.75">
      <c r="A23" s="67" t="str">
        <f t="shared" ca="1" si="0"/>
        <v>7e92eac5-3c144ggfjg-77a1-a2dd</v>
      </c>
      <c r="B23" t="str" cm="1">
        <f t="array" aca="1" ref="B23" ca="1">INDEX(Profile_helper_columns!$A$2:$A$201, MATCH(TRUE, Profile_helper_columns!$C$2:$C$201 &gt;= ROW(A23)-1,0))</f>
        <v>0001123817</v>
      </c>
      <c r="C23" t="str" cm="1">
        <f t="array" aca="1" ref="C23" ca="1">INDEX(Profile_helper_columns!$D$2:$D$201, MATCH(TRUE, Profile_helper_columns!$C$2:$C$201 &gt;= ROW(B23)-1,0))</f>
        <v>AG0000008702</v>
      </c>
      <c r="D23" s="315">
        <f ca="1">IFERROR(VLOOKUP($B23, Profile_helper_columns!$A$2:$E$201, 5, FALSE), "Date Not Found")</f>
        <v>45046</v>
      </c>
      <c r="E23">
        <f ca="1">IFERROR(VLOOKUP($B23, Profile_helper_columns!$A$2:$F$201,6, FALSE), "Date Not Found")</f>
        <v>244</v>
      </c>
      <c r="F23" s="315">
        <f ca="1">IFERROR(VLOOKUP($B23, Profile_helper_columns!$A$2:$G$201,7, FALSE), "Date Not Found")</f>
        <v>45081</v>
      </c>
      <c r="G23" s="315" t="str">
        <f ca="1">IFERROR(VLOOKUP($B23, Profile_helper_columns!$A$2:$H$201,8, FALSE), "Date Not Found")</f>
        <v>Former</v>
      </c>
      <c r="H23" s="315" t="str">
        <f ca="1">IFERROR(VLOOKUP($B23, Profile_helper_columns!$A$2:$I$201,9, FALSE), "Date Not Found")</f>
        <v>San Francisco</v>
      </c>
      <c r="I23" t="str">
        <f ca="1">IFERROR(VLOOKUP($B23, Profile_helper_columns!$A$2:$J$201,10, FALSE), "Date Not Found")</f>
        <v>R</v>
      </c>
      <c r="J23" s="67" t="str">
        <f ca="1">IFERROR(VLOOKUP($B23, Profile_helper_columns!$A$2:$K$201,11, FALSE), "Date Not Found")</f>
        <v>Apartments</v>
      </c>
      <c r="K23" s="67" t="str">
        <f ca="1">IFERROR(VLOOKUP($B23, Profile_helper_columns!$A$2:$L$201,12, FALSE), "Date Not Found")</f>
        <v>N</v>
      </c>
      <c r="L23" s="67">
        <f ca="1">IFERROR(VLOOKUP($B23, Profile_helper_columns!$A$2:$M$201,13, FALSE), "Date Not Found")</f>
        <v>0</v>
      </c>
      <c r="M23" s="67">
        <f ca="1">IFERROR(VLOOKUP($B23, Profile_helper_columns!$A$2:$N$201,14, FALSE), "Date Not Found")</f>
        <v>0</v>
      </c>
      <c r="N23" s="67">
        <f ca="1">IFERROR(VLOOKUP($B23, Profile_helper_columns!$A$2:$O$201,15, FALSE), "Date Not Found")</f>
        <v>0</v>
      </c>
      <c r="O23" s="67">
        <f ca="1">IFERROR(VLOOKUP($B23, Profile_helper_columns!$A$2:$P$201,16, FALSE), "Date Not Found")</f>
        <v>0</v>
      </c>
      <c r="P23" s="67">
        <f ca="1">IFERROR(VLOOKUP($B23, Profile_helper_columns!$A$2:$Q$201,17, FALSE), "Date Not Found")</f>
        <v>0</v>
      </c>
      <c r="Q23" s="375" t="str">
        <f ca="1">IFERROR(VLOOKUP($B23, Profile_helper_columns!$A$2:$R$201,18, FALSE), "Date Not Found")</f>
        <v/>
      </c>
      <c r="U23" s="67" t="str">
        <f ca="1">IFERROR(VLOOKUP($B23, Profile_helper_columns!$A$2:$V$201,22, FALSE), "Date Not Found")</f>
        <v>Offline</v>
      </c>
      <c r="V23" s="67" t="str">
        <f ca="1">IFERROR(VLOOKUP($B23, Profile_helper_columns!$A$2:$W$201,23, FALSE), "Date Not Found")</f>
        <v>Retail</v>
      </c>
      <c r="W23" s="67">
        <f ca="1">IFERROR(VLOOKUP($B23, Profile_helper_columns!$A$2:$X$201,24, FALSE), "Date Not Found")</f>
        <v>0</v>
      </c>
      <c r="X23" s="67">
        <f ca="1">IFERROR(VLOOKUP($B23, Profile_helper_columns!$A$2:$Y$201,25, FALSE), "Date Not Found")</f>
        <v>0</v>
      </c>
      <c r="Y23" s="67">
        <f ca="1">IFERROR(VLOOKUP($B23, Profile_helper_columns!$A$2:$Z$201,26, FALSE), "Date Not Found")</f>
        <v>0</v>
      </c>
      <c r="Z23" s="67">
        <f ca="1">IFERROR(VLOOKUP($B23, Profile_helper_columns!$A$2:$AA$201,27, FALSE), "Date Not Found")</f>
        <v>0</v>
      </c>
      <c r="AA23" s="67">
        <f ca="1">IFERROR(VLOOKUP($B23, Profile_helper_columns!$A$2:$AB$201,28, FALSE), "Date Not Found")</f>
        <v>0</v>
      </c>
      <c r="AB23" s="67">
        <f ca="1">IFERROR(VLOOKUP($B23, Profile_helper_columns!$A$2:$AC$201,29, FALSE), "Date Not Found")</f>
        <v>0</v>
      </c>
      <c r="AC23" s="67">
        <f ca="1">IFERROR(VLOOKUP($B23, Profile_helper_columns!$A$2:$AD$201,30, FALSE), "Date Not Found")</f>
        <v>1</v>
      </c>
      <c r="AD23" s="67">
        <f ca="1">IFERROR(VLOOKUP($B23, Profile_helper_columns!$A$2:$AE$201,31, FALSE), "Date Not Found")</f>
        <v>0</v>
      </c>
      <c r="AE23" s="67">
        <f ca="1">IFERROR(VLOOKUP($B23, Profile_helper_columns!$A$2:$AF$201,32, FALSE), "Date Not Found")</f>
        <v>1</v>
      </c>
      <c r="AF23" s="67">
        <f ca="1">IFERROR(VLOOKUP($B23, Profile_helper_columns!$A$2:$AG$201,33, FALSE), "Date Not Found")</f>
        <v>0</v>
      </c>
      <c r="AG23" s="67">
        <f ca="1">IFERROR(VLOOKUP($B23, Profile_helper_columns!$A$2:$AH$201,34, FALSE), "Date Not Found")</f>
        <v>0</v>
      </c>
      <c r="AH23" s="67">
        <f ca="1">IFERROR(VLOOKUP($B23, Profile_helper_columns!$A$2:$AI$201,35, FALSE), "Date Not Found")</f>
        <v>0</v>
      </c>
      <c r="AI23" s="67">
        <f ca="1">IFERROR(VLOOKUP($B23, Profile_helper_columns!$A$2:$AJ$201,36, FALSE), "Date Not Found")</f>
        <v>0</v>
      </c>
      <c r="AJ23" s="67">
        <f ca="1">IFERROR(VLOOKUP($B23, Profile_helper_columns!$A$2:$AK$201,37, FALSE), "Date Not Found")</f>
        <v>0</v>
      </c>
      <c r="AK23" s="67">
        <f ca="1">IFERROR(VLOOKUP($B23, Profile_helper_columns!$A$2:$AL$201,38, FALSE), "Date Not Found")</f>
        <v>0</v>
      </c>
      <c r="AL23" s="67">
        <f ca="1">IFERROR(VLOOKUP($B23, Profile_helper_columns!$A$2:$AM$201,39, FALSE), "Date Not Found")</f>
        <v>0</v>
      </c>
      <c r="AM23">
        <f ca="1"/>
        <v>4</v>
      </c>
      <c r="AN23">
        <f ca="1"/>
        <v>2023</v>
      </c>
      <c r="AO23" t="str" cm="1">
        <f t="array" aca="1" ref="AO23" ca="1">INDEX(Profile_helper_columns!$D$2:$D$201, MATCH(TRUE, Profile_helper_columns!$C$2:$C$201 &gt;= ROW(AN23)-1,0))</f>
        <v>AG0000008702</v>
      </c>
    </row>
    <row r="24" spans="1:41" ht="30.75">
      <c r="A24" s="67" t="str">
        <f t="shared" ca="1" si="0"/>
        <v>8d1de333-66d1a9gfjg-da6c-a2dd</v>
      </c>
      <c r="B24" t="str" cm="1">
        <f t="array" aca="1" ref="B24" ca="1">INDEX(Profile_helper_columns!$A$2:$A$201, MATCH(TRUE, Profile_helper_columns!$C$2:$C$201 &gt;= ROW(A24)-1,0))</f>
        <v>0001123817</v>
      </c>
      <c r="C24" t="str" cm="1">
        <f t="array" aca="1" ref="C24" ca="1">INDEX(Profile_helper_columns!$D$2:$D$201, MATCH(TRUE, Profile_helper_columns!$C$2:$C$201 &gt;= ROW(B24)-1,0))</f>
        <v>AG0000008702</v>
      </c>
      <c r="D24" s="315">
        <f ca="1">IFERROR(VLOOKUP($B24, Profile_helper_columns!$A$2:$E$201, 5, FALSE), "Date Not Found")</f>
        <v>45046</v>
      </c>
      <c r="E24">
        <f ca="1">IFERROR(VLOOKUP($B24, Profile_helper_columns!$A$2:$F$201,6, FALSE), "Date Not Found")</f>
        <v>244</v>
      </c>
      <c r="F24" s="315">
        <f ca="1">IFERROR(VLOOKUP($B24, Profile_helper_columns!$A$2:$G$201,7, FALSE), "Date Not Found")</f>
        <v>45081</v>
      </c>
      <c r="G24" s="315" t="str">
        <f ca="1">IFERROR(VLOOKUP($B24, Profile_helper_columns!$A$2:$H$201,8, FALSE), "Date Not Found")</f>
        <v>Former</v>
      </c>
      <c r="H24" s="315" t="str">
        <f ca="1">IFERROR(VLOOKUP($B24, Profile_helper_columns!$A$2:$I$201,9, FALSE), "Date Not Found")</f>
        <v>San Francisco</v>
      </c>
      <c r="I24" t="str">
        <f ca="1">IFERROR(VLOOKUP($B24, Profile_helper_columns!$A$2:$J$201,10, FALSE), "Date Not Found")</f>
        <v>R</v>
      </c>
      <c r="J24" s="67" t="str">
        <f ca="1">IFERROR(VLOOKUP($B24, Profile_helper_columns!$A$2:$K$201,11, FALSE), "Date Not Found")</f>
        <v>Apartments</v>
      </c>
      <c r="K24" s="67" t="str">
        <f ca="1">IFERROR(VLOOKUP($B24, Profile_helper_columns!$A$2:$L$201,12, FALSE), "Date Not Found")</f>
        <v>N</v>
      </c>
      <c r="L24" s="67">
        <f ca="1">IFERROR(VLOOKUP($B24, Profile_helper_columns!$A$2:$M$201,13, FALSE), "Date Not Found")</f>
        <v>0</v>
      </c>
      <c r="M24" s="67">
        <f ca="1">IFERROR(VLOOKUP($B24, Profile_helper_columns!$A$2:$N$201,14, FALSE), "Date Not Found")</f>
        <v>0</v>
      </c>
      <c r="N24" s="67">
        <f ca="1">IFERROR(VLOOKUP($B24, Profile_helper_columns!$A$2:$O$201,15, FALSE), "Date Not Found")</f>
        <v>0</v>
      </c>
      <c r="O24" s="67">
        <f ca="1">IFERROR(VLOOKUP($B24, Profile_helper_columns!$A$2:$P$201,16, FALSE), "Date Not Found")</f>
        <v>0</v>
      </c>
      <c r="P24" s="67">
        <f ca="1">IFERROR(VLOOKUP($B24, Profile_helper_columns!$A$2:$Q$201,17, FALSE), "Date Not Found")</f>
        <v>0</v>
      </c>
      <c r="Q24" s="375" t="str">
        <f ca="1">IFERROR(VLOOKUP($B24, Profile_helper_columns!$A$2:$R$201,18, FALSE), "Date Not Found")</f>
        <v/>
      </c>
      <c r="U24" s="67" t="str">
        <f ca="1">IFERROR(VLOOKUP($B24, Profile_helper_columns!$A$2:$V$201,22, FALSE), "Date Not Found")</f>
        <v>Offline</v>
      </c>
      <c r="V24" s="67" t="str">
        <f ca="1">IFERROR(VLOOKUP($B24, Profile_helper_columns!$A$2:$W$201,23, FALSE), "Date Not Found")</f>
        <v>Retail</v>
      </c>
      <c r="W24" s="67">
        <f ca="1">IFERROR(VLOOKUP($B24, Profile_helper_columns!$A$2:$X$201,24, FALSE), "Date Not Found")</f>
        <v>0</v>
      </c>
      <c r="X24" s="67">
        <f ca="1">IFERROR(VLOOKUP($B24, Profile_helper_columns!$A$2:$Y$201,25, FALSE), "Date Not Found")</f>
        <v>0</v>
      </c>
      <c r="Y24" s="67">
        <f ca="1">IFERROR(VLOOKUP($B24, Profile_helper_columns!$A$2:$Z$201,26, FALSE), "Date Not Found")</f>
        <v>0</v>
      </c>
      <c r="Z24" s="67">
        <f ca="1">IFERROR(VLOOKUP($B24, Profile_helper_columns!$A$2:$AA$201,27, FALSE), "Date Not Found")</f>
        <v>0</v>
      </c>
      <c r="AA24" s="67">
        <f ca="1">IFERROR(VLOOKUP($B24, Profile_helper_columns!$A$2:$AB$201,28, FALSE), "Date Not Found")</f>
        <v>0</v>
      </c>
      <c r="AB24" s="67">
        <f ca="1">IFERROR(VLOOKUP($B24, Profile_helper_columns!$A$2:$AC$201,29, FALSE), "Date Not Found")</f>
        <v>0</v>
      </c>
      <c r="AC24" s="67">
        <f ca="1">IFERROR(VLOOKUP($B24, Profile_helper_columns!$A$2:$AD$201,30, FALSE), "Date Not Found")</f>
        <v>1</v>
      </c>
      <c r="AD24" s="67">
        <f ca="1">IFERROR(VLOOKUP($B24, Profile_helper_columns!$A$2:$AE$201,31, FALSE), "Date Not Found")</f>
        <v>0</v>
      </c>
      <c r="AE24" s="67">
        <f ca="1">IFERROR(VLOOKUP($B24, Profile_helper_columns!$A$2:$AF$201,32, FALSE), "Date Not Found")</f>
        <v>1</v>
      </c>
      <c r="AF24" s="67">
        <f ca="1">IFERROR(VLOOKUP($B24, Profile_helper_columns!$A$2:$AG$201,33, FALSE), "Date Not Found")</f>
        <v>0</v>
      </c>
      <c r="AG24" s="67">
        <f ca="1">IFERROR(VLOOKUP($B24, Profile_helper_columns!$A$2:$AH$201,34, FALSE), "Date Not Found")</f>
        <v>0</v>
      </c>
      <c r="AH24" s="67">
        <f ca="1">IFERROR(VLOOKUP($B24, Profile_helper_columns!$A$2:$AI$201,35, FALSE), "Date Not Found")</f>
        <v>0</v>
      </c>
      <c r="AI24" s="67">
        <f ca="1">IFERROR(VLOOKUP($B24, Profile_helper_columns!$A$2:$AJ$201,36, FALSE), "Date Not Found")</f>
        <v>0</v>
      </c>
      <c r="AJ24" s="67">
        <f ca="1">IFERROR(VLOOKUP($B24, Profile_helper_columns!$A$2:$AK$201,37, FALSE), "Date Not Found")</f>
        <v>0</v>
      </c>
      <c r="AK24" s="67">
        <f ca="1">IFERROR(VLOOKUP($B24, Profile_helper_columns!$A$2:$AL$201,38, FALSE), "Date Not Found")</f>
        <v>0</v>
      </c>
      <c r="AL24" s="67">
        <f ca="1">IFERROR(VLOOKUP($B24, Profile_helper_columns!$A$2:$AM$201,39, FALSE), "Date Not Found")</f>
        <v>0</v>
      </c>
      <c r="AM24">
        <f ca="1"/>
        <v>4</v>
      </c>
      <c r="AN24">
        <f ca="1"/>
        <v>2023</v>
      </c>
      <c r="AO24" t="str" cm="1">
        <f t="array" aca="1" ref="AO24" ca="1">INDEX(Profile_helper_columns!$D$2:$D$201, MATCH(TRUE, Profile_helper_columns!$C$2:$C$201 &gt;= ROW(AN24)-1,0))</f>
        <v>AG0000008702</v>
      </c>
    </row>
    <row r="25" spans="1:41" ht="30.75">
      <c r="A25" s="67" t="str">
        <f t="shared" ca="1" si="0"/>
        <v>dff32737-8659cegfjg-ec8d-a2dd</v>
      </c>
      <c r="B25" t="str" cm="1">
        <f t="array" aca="1" ref="B25" ca="1">INDEX(Profile_helper_columns!$A$2:$A$201, MATCH(TRUE, Profile_helper_columns!$C$2:$C$201 &gt;= ROW(A25)-1,0))</f>
        <v>0001123076</v>
      </c>
      <c r="C25" t="str" cm="1">
        <f t="array" aca="1" ref="C25" ca="1">INDEX(Profile_helper_columns!$D$2:$D$201, MATCH(TRUE, Profile_helper_columns!$C$2:$C$201 &gt;= ROW(B25)-1,0))</f>
        <v>AG0000003403</v>
      </c>
      <c r="D25" s="315">
        <f ca="1">IFERROR(VLOOKUP($B25, Profile_helper_columns!$A$2:$E$201, 5, FALSE), "Date Not Found")</f>
        <v>45142</v>
      </c>
      <c r="E25">
        <f ca="1">IFERROR(VLOOKUP($B25, Profile_helper_columns!$A$2:$F$201,6, FALSE), "Date Not Found")</f>
        <v>598</v>
      </c>
      <c r="F25" s="315">
        <f ca="1">IFERROR(VLOOKUP($B25, Profile_helper_columns!$A$2:$G$201,7, FALSE), "Date Not Found")</f>
        <v>45151</v>
      </c>
      <c r="G25" s="315" t="str">
        <f ca="1">IFERROR(VLOOKUP($B25, Profile_helper_columns!$A$2:$H$201,8, FALSE), "Date Not Found")</f>
        <v>Active</v>
      </c>
      <c r="H25" s="315" t="str">
        <f ca="1">IFERROR(VLOOKUP($B25, Profile_helper_columns!$A$2:$I$201,9, FALSE), "Date Not Found")</f>
        <v>Boston</v>
      </c>
      <c r="I25" t="str">
        <f ca="1">IFERROR(VLOOKUP($B25, Profile_helper_columns!$A$2:$J$201,10, FALSE), "Date Not Found")</f>
        <v>R</v>
      </c>
      <c r="J25" s="67" t="str">
        <f ca="1">IFERROR(VLOOKUP($B25, Profile_helper_columns!$A$2:$K$201,11, FALSE), "Date Not Found")</f>
        <v>Apartments</v>
      </c>
      <c r="K25" s="67" t="str">
        <f ca="1">IFERROR(VLOOKUP($B25, Profile_helper_columns!$A$2:$L$201,12, FALSE), "Date Not Found")</f>
        <v>N</v>
      </c>
      <c r="L25" s="67">
        <f ca="1">IFERROR(VLOOKUP($B25, Profile_helper_columns!$A$2:$M$201,13, FALSE), "Date Not Found")</f>
        <v>1</v>
      </c>
      <c r="M25" s="67">
        <f ca="1">IFERROR(VLOOKUP($B25, Profile_helper_columns!$A$2:$N$201,14, FALSE), "Date Not Found")</f>
        <v>0</v>
      </c>
      <c r="N25" s="67">
        <f ca="1">IFERROR(VLOOKUP($B25, Profile_helper_columns!$A$2:$O$201,15, FALSE), "Date Not Found")</f>
        <v>0</v>
      </c>
      <c r="O25" s="67">
        <f ca="1">IFERROR(VLOOKUP($B25, Profile_helper_columns!$A$2:$P$201,16, FALSE), "Date Not Found")</f>
        <v>0</v>
      </c>
      <c r="P25" s="67">
        <f ca="1">IFERROR(VLOOKUP($B25, Profile_helper_columns!$A$2:$Q$201,17, FALSE), "Date Not Found")</f>
        <v>0</v>
      </c>
      <c r="Q25" s="375">
        <f ca="1">IFERROR(VLOOKUP($B25, Profile_helper_columns!$A$2:$R$201,18, FALSE), "Date Not Found")</f>
        <v>45435</v>
      </c>
      <c r="U25" s="67" t="str">
        <f ca="1">IFERROR(VLOOKUP($B25, Profile_helper_columns!$A$2:$V$201,22, FALSE), "Date Not Found")</f>
        <v>Digital</v>
      </c>
      <c r="V25" s="67" t="str">
        <f ca="1">IFERROR(VLOOKUP($B25, Profile_helper_columns!$A$2:$W$201,23, FALSE), "Date Not Found")</f>
        <v>App</v>
      </c>
      <c r="W25" s="67">
        <f ca="1">IFERROR(VLOOKUP($B25, Profile_helper_columns!$A$2:$X$201,24, FALSE), "Date Not Found")</f>
        <v>0</v>
      </c>
      <c r="X25" s="67">
        <f ca="1">IFERROR(VLOOKUP($B25, Profile_helper_columns!$A$2:$Y$201,25, FALSE), "Date Not Found")</f>
        <v>0</v>
      </c>
      <c r="Y25" s="67">
        <f ca="1">IFERROR(VLOOKUP($B25, Profile_helper_columns!$A$2:$Z$201,26, FALSE), "Date Not Found")</f>
        <v>1</v>
      </c>
      <c r="Z25" s="67">
        <f ca="1">IFERROR(VLOOKUP($B25, Profile_helper_columns!$A$2:$AA$201,27, FALSE), "Date Not Found")</f>
        <v>0</v>
      </c>
      <c r="AA25" s="67">
        <f ca="1">IFERROR(VLOOKUP($B25, Profile_helper_columns!$A$2:$AB$201,28, FALSE), "Date Not Found")</f>
        <v>1</v>
      </c>
      <c r="AB25" s="67">
        <f ca="1">IFERROR(VLOOKUP($B25, Profile_helper_columns!$A$2:$AC$201,29, FALSE), "Date Not Found")</f>
        <v>1</v>
      </c>
      <c r="AC25" s="67">
        <f ca="1">IFERROR(VLOOKUP($B25, Profile_helper_columns!$A$2:$AD$201,30, FALSE), "Date Not Found")</f>
        <v>0</v>
      </c>
      <c r="AD25" s="67">
        <f ca="1">IFERROR(VLOOKUP($B25, Profile_helper_columns!$A$2:$AE$201,31, FALSE), "Date Not Found")</f>
        <v>1</v>
      </c>
      <c r="AE25" s="67">
        <f ca="1">IFERROR(VLOOKUP($B25, Profile_helper_columns!$A$2:$AF$201,32, FALSE), "Date Not Found")</f>
        <v>0</v>
      </c>
      <c r="AF25" s="67">
        <f ca="1">IFERROR(VLOOKUP($B25, Profile_helper_columns!$A$2:$AG$201,33, FALSE), "Date Not Found")</f>
        <v>0</v>
      </c>
      <c r="AG25" s="67">
        <f ca="1">IFERROR(VLOOKUP($B25, Profile_helper_columns!$A$2:$AH$201,34, FALSE), "Date Not Found")</f>
        <v>1</v>
      </c>
      <c r="AH25" s="67">
        <f ca="1">IFERROR(VLOOKUP($B25, Profile_helper_columns!$A$2:$AI$201,35, FALSE), "Date Not Found")</f>
        <v>1</v>
      </c>
      <c r="AI25" s="67">
        <f ca="1">IFERROR(VLOOKUP($B25, Profile_helper_columns!$A$2:$AJ$201,36, FALSE), "Date Not Found")</f>
        <v>0</v>
      </c>
      <c r="AJ25" s="67">
        <f ca="1">IFERROR(VLOOKUP($B25, Profile_helper_columns!$A$2:$AK$201,37, FALSE), "Date Not Found")</f>
        <v>0</v>
      </c>
      <c r="AK25" s="67">
        <f ca="1">IFERROR(VLOOKUP($B25, Profile_helper_columns!$A$2:$AL$201,38, FALSE), "Date Not Found")</f>
        <v>0</v>
      </c>
      <c r="AL25" s="67">
        <f ca="1">IFERROR(VLOOKUP($B25, Profile_helper_columns!$A$2:$AM$201,39, FALSE), "Date Not Found")</f>
        <v>0</v>
      </c>
      <c r="AM25">
        <f ca="1"/>
        <v>8</v>
      </c>
      <c r="AN25">
        <f ca="1"/>
        <v>2023</v>
      </c>
      <c r="AO25" t="str" cm="1">
        <f t="array" aca="1" ref="AO25" ca="1">INDEX(Profile_helper_columns!$D$2:$D$201, MATCH(TRUE, Profile_helper_columns!$C$2:$C$201 &gt;= ROW(AN25)-1,0))</f>
        <v>AG0000003403</v>
      </c>
    </row>
    <row r="26" spans="1:41" ht="30.75">
      <c r="A26" s="67" t="str">
        <f t="shared" ca="1" si="0"/>
        <v>565ad74b-f2334dgfjg-0e3b-a2dd</v>
      </c>
      <c r="B26" t="str" cm="1">
        <f t="array" aca="1" ref="B26" ca="1">INDEX(Profile_helper_columns!$A$2:$A$201, MATCH(TRUE, Profile_helper_columns!$C$2:$C$201 &gt;= ROW(A26)-1,0))</f>
        <v>0001123076</v>
      </c>
      <c r="C26" t="str" cm="1">
        <f t="array" aca="1" ref="C26" ca="1">INDEX(Profile_helper_columns!$D$2:$D$201, MATCH(TRUE, Profile_helper_columns!$C$2:$C$201 &gt;= ROW(B26)-1,0))</f>
        <v>AG0000003403</v>
      </c>
      <c r="D26" s="315">
        <f ca="1">IFERROR(VLOOKUP($B26, Profile_helper_columns!$A$2:$E$201, 5, FALSE), "Date Not Found")</f>
        <v>45142</v>
      </c>
      <c r="E26">
        <f ca="1">IFERROR(VLOOKUP($B26, Profile_helper_columns!$A$2:$F$201,6, FALSE), "Date Not Found")</f>
        <v>598</v>
      </c>
      <c r="F26" s="315">
        <f ca="1">IFERROR(VLOOKUP($B26, Profile_helper_columns!$A$2:$G$201,7, FALSE), "Date Not Found")</f>
        <v>45151</v>
      </c>
      <c r="G26" s="315" t="str">
        <f ca="1">IFERROR(VLOOKUP($B26, Profile_helper_columns!$A$2:$H$201,8, FALSE), "Date Not Found")</f>
        <v>Active</v>
      </c>
      <c r="H26" s="315" t="str">
        <f ca="1">IFERROR(VLOOKUP($B26, Profile_helper_columns!$A$2:$I$201,9, FALSE), "Date Not Found")</f>
        <v>Boston</v>
      </c>
      <c r="I26" t="str">
        <f ca="1">IFERROR(VLOOKUP($B26, Profile_helper_columns!$A$2:$J$201,10, FALSE), "Date Not Found")</f>
        <v>R</v>
      </c>
      <c r="J26" s="67" t="str">
        <f ca="1">IFERROR(VLOOKUP($B26, Profile_helper_columns!$A$2:$K$201,11, FALSE), "Date Not Found")</f>
        <v>Apartments</v>
      </c>
      <c r="K26" s="67" t="str">
        <f ca="1">IFERROR(VLOOKUP($B26, Profile_helper_columns!$A$2:$L$201,12, FALSE), "Date Not Found")</f>
        <v>N</v>
      </c>
      <c r="L26" s="67">
        <f ca="1">IFERROR(VLOOKUP($B26, Profile_helper_columns!$A$2:$M$201,13, FALSE), "Date Not Found")</f>
        <v>1</v>
      </c>
      <c r="M26" s="67">
        <f ca="1">IFERROR(VLOOKUP($B26, Profile_helper_columns!$A$2:$N$201,14, FALSE), "Date Not Found")</f>
        <v>0</v>
      </c>
      <c r="N26" s="67">
        <f ca="1">IFERROR(VLOOKUP($B26, Profile_helper_columns!$A$2:$O$201,15, FALSE), "Date Not Found")</f>
        <v>0</v>
      </c>
      <c r="O26" s="67">
        <f ca="1">IFERROR(VLOOKUP($B26, Profile_helper_columns!$A$2:$P$201,16, FALSE), "Date Not Found")</f>
        <v>0</v>
      </c>
      <c r="P26" s="67">
        <f ca="1">IFERROR(VLOOKUP($B26, Profile_helper_columns!$A$2:$Q$201,17, FALSE), "Date Not Found")</f>
        <v>0</v>
      </c>
      <c r="Q26" s="375">
        <f ca="1">IFERROR(VLOOKUP($B26, Profile_helper_columns!$A$2:$R$201,18, FALSE), "Date Not Found")</f>
        <v>45435</v>
      </c>
      <c r="U26" s="67" t="str">
        <f ca="1">IFERROR(VLOOKUP($B26, Profile_helper_columns!$A$2:$V$201,22, FALSE), "Date Not Found")</f>
        <v>Digital</v>
      </c>
      <c r="V26" s="67" t="str">
        <f ca="1">IFERROR(VLOOKUP($B26, Profile_helper_columns!$A$2:$W$201,23, FALSE), "Date Not Found")</f>
        <v>App</v>
      </c>
      <c r="W26" s="67">
        <f ca="1">IFERROR(VLOOKUP($B26, Profile_helper_columns!$A$2:$X$201,24, FALSE), "Date Not Found")</f>
        <v>0</v>
      </c>
      <c r="X26" s="67">
        <f ca="1">IFERROR(VLOOKUP($B26, Profile_helper_columns!$A$2:$Y$201,25, FALSE), "Date Not Found")</f>
        <v>0</v>
      </c>
      <c r="Y26" s="67">
        <f ca="1">IFERROR(VLOOKUP($B26, Profile_helper_columns!$A$2:$Z$201,26, FALSE), "Date Not Found")</f>
        <v>1</v>
      </c>
      <c r="Z26" s="67">
        <f ca="1">IFERROR(VLOOKUP($B26, Profile_helper_columns!$A$2:$AA$201,27, FALSE), "Date Not Found")</f>
        <v>0</v>
      </c>
      <c r="AA26" s="67">
        <f ca="1">IFERROR(VLOOKUP($B26, Profile_helper_columns!$A$2:$AB$201,28, FALSE), "Date Not Found")</f>
        <v>1</v>
      </c>
      <c r="AB26" s="67">
        <f ca="1">IFERROR(VLOOKUP($B26, Profile_helper_columns!$A$2:$AC$201,29, FALSE), "Date Not Found")</f>
        <v>1</v>
      </c>
      <c r="AC26" s="67">
        <f ca="1">IFERROR(VLOOKUP($B26, Profile_helper_columns!$A$2:$AD$201,30, FALSE), "Date Not Found")</f>
        <v>0</v>
      </c>
      <c r="AD26" s="67">
        <f ca="1">IFERROR(VLOOKUP($B26, Profile_helper_columns!$A$2:$AE$201,31, FALSE), "Date Not Found")</f>
        <v>1</v>
      </c>
      <c r="AE26" s="67">
        <f ca="1">IFERROR(VLOOKUP($B26, Profile_helper_columns!$A$2:$AF$201,32, FALSE), "Date Not Found")</f>
        <v>0</v>
      </c>
      <c r="AF26" s="67">
        <f ca="1">IFERROR(VLOOKUP($B26, Profile_helper_columns!$A$2:$AG$201,33, FALSE), "Date Not Found")</f>
        <v>0</v>
      </c>
      <c r="AG26" s="67">
        <f ca="1">IFERROR(VLOOKUP($B26, Profile_helper_columns!$A$2:$AH$201,34, FALSE), "Date Not Found")</f>
        <v>1</v>
      </c>
      <c r="AH26" s="67">
        <f ca="1">IFERROR(VLOOKUP($B26, Profile_helper_columns!$A$2:$AI$201,35, FALSE), "Date Not Found")</f>
        <v>1</v>
      </c>
      <c r="AI26" s="67">
        <f ca="1">IFERROR(VLOOKUP($B26, Profile_helper_columns!$A$2:$AJ$201,36, FALSE), "Date Not Found")</f>
        <v>0</v>
      </c>
      <c r="AJ26" s="67">
        <f ca="1">IFERROR(VLOOKUP($B26, Profile_helper_columns!$A$2:$AK$201,37, FALSE), "Date Not Found")</f>
        <v>0</v>
      </c>
      <c r="AK26" s="67">
        <f ca="1">IFERROR(VLOOKUP($B26, Profile_helper_columns!$A$2:$AL$201,38, FALSE), "Date Not Found")</f>
        <v>0</v>
      </c>
      <c r="AL26" s="67">
        <f ca="1">IFERROR(VLOOKUP($B26, Profile_helper_columns!$A$2:$AM$201,39, FALSE), "Date Not Found")</f>
        <v>0</v>
      </c>
      <c r="AM26">
        <f ca="1"/>
        <v>8</v>
      </c>
      <c r="AN26">
        <f ca="1"/>
        <v>2023</v>
      </c>
      <c r="AO26" t="str" cm="1">
        <f t="array" aca="1" ref="AO26" ca="1">INDEX(Profile_helper_columns!$D$2:$D$201, MATCH(TRUE, Profile_helper_columns!$C$2:$C$201 &gt;= ROW(AN26)-1,0))</f>
        <v>AG0000003403</v>
      </c>
    </row>
    <row r="27" spans="1:41" ht="45.75">
      <c r="A27" s="67" t="str">
        <f t="shared" ca="1" si="0"/>
        <v>ac9ee4dc-b41ee8gfjg-e36d-a2dd</v>
      </c>
      <c r="B27" t="str" cm="1">
        <f t="array" aca="1" ref="B27" ca="1">INDEX(Profile_helper_columns!$A$2:$A$201, MATCH(TRUE, Profile_helper_columns!$C$2:$C$201 &gt;= ROW(A27)-1,0))</f>
        <v>0001126827</v>
      </c>
      <c r="C27" t="str" cm="1">
        <f t="array" aca="1" ref="C27" ca="1">INDEX(Profile_helper_columns!$D$2:$D$201, MATCH(TRUE, Profile_helper_columns!$C$2:$C$201 &gt;= ROW(B27)-1,0))</f>
        <v>AG0000004842</v>
      </c>
      <c r="D27" s="315">
        <f ca="1">IFERROR(VLOOKUP($B27, Profile_helper_columns!$A$2:$E$201, 5, FALSE), "Date Not Found")</f>
        <v>45576</v>
      </c>
      <c r="E27">
        <f ca="1">IFERROR(VLOOKUP($B27, Profile_helper_columns!$A$2:$F$201,6, FALSE), "Date Not Found")</f>
        <v>656</v>
      </c>
      <c r="F27" s="315">
        <f ca="1">IFERROR(VLOOKUP($B27, Profile_helper_columns!$A$2:$G$201,7, FALSE), "Date Not Found")</f>
        <v>45397</v>
      </c>
      <c r="G27" s="315" t="str">
        <f ca="1">IFERROR(VLOOKUP($B27, Profile_helper_columns!$A$2:$H$201,8, FALSE), "Date Not Found")</f>
        <v>Former</v>
      </c>
      <c r="H27" s="315" t="str">
        <f ca="1">IFERROR(VLOOKUP($B27, Profile_helper_columns!$A$2:$I$201,9, FALSE), "Date Not Found")</f>
        <v>Pheonix</v>
      </c>
      <c r="I27" t="str">
        <f ca="1">IFERROR(VLOOKUP($B27, Profile_helper_columns!$A$2:$J$201,10, FALSE), "Date Not Found")</f>
        <v>R</v>
      </c>
      <c r="J27" s="67" t="str">
        <f ca="1">IFERROR(VLOOKUP($B27, Profile_helper_columns!$A$2:$K$201,11, FALSE), "Date Not Found")</f>
        <v>House</v>
      </c>
      <c r="K27" s="67" t="str">
        <f ca="1">IFERROR(VLOOKUP($B27, Profile_helper_columns!$A$2:$L$201,12, FALSE), "Date Not Found")</f>
        <v>N</v>
      </c>
      <c r="L27" s="67">
        <f ca="1">IFERROR(VLOOKUP($B27, Profile_helper_columns!$A$2:$M$201,13, FALSE), "Date Not Found")</f>
        <v>0</v>
      </c>
      <c r="M27" s="67">
        <f ca="1">IFERROR(VLOOKUP($B27, Profile_helper_columns!$A$2:$N$201,14, FALSE), "Date Not Found")</f>
        <v>1</v>
      </c>
      <c r="N27" s="67">
        <f ca="1">IFERROR(VLOOKUP($B27, Profile_helper_columns!$A$2:$O$201,15, FALSE), "Date Not Found")</f>
        <v>0</v>
      </c>
      <c r="O27" s="67">
        <f ca="1">IFERROR(VLOOKUP($B27, Profile_helper_columns!$A$2:$P$201,16, FALSE), "Date Not Found")</f>
        <v>0</v>
      </c>
      <c r="P27" s="67">
        <f ca="1">IFERROR(VLOOKUP($B27, Profile_helper_columns!$A$2:$Q$201,17, FALSE), "Date Not Found")</f>
        <v>0</v>
      </c>
      <c r="Q27" s="375" t="str">
        <f ca="1">IFERROR(VLOOKUP($B27, Profile_helper_columns!$A$2:$R$201,18, FALSE), "Date Not Found")</f>
        <v/>
      </c>
      <c r="U27" s="67" t="str">
        <f ca="1">IFERROR(VLOOKUP($B27, Profile_helper_columns!$A$2:$V$201,22, FALSE), "Date Not Found")</f>
        <v>Digital</v>
      </c>
      <c r="V27" s="67" t="str">
        <f ca="1">IFERROR(VLOOKUP($B27, Profile_helper_columns!$A$2:$W$201,23, FALSE), "Date Not Found")</f>
        <v>App</v>
      </c>
      <c r="W27" s="67">
        <f ca="1">IFERROR(VLOOKUP($B27, Profile_helper_columns!$A$2:$X$201,24, FALSE), "Date Not Found")</f>
        <v>0</v>
      </c>
      <c r="X27" s="67">
        <f ca="1">IFERROR(VLOOKUP($B27, Profile_helper_columns!$A$2:$Y$201,25, FALSE), "Date Not Found")</f>
        <v>1</v>
      </c>
      <c r="Y27" s="67">
        <f ca="1">IFERROR(VLOOKUP($B27, Profile_helper_columns!$A$2:$Z$201,26, FALSE), "Date Not Found")</f>
        <v>0</v>
      </c>
      <c r="Z27" s="67">
        <f ca="1">IFERROR(VLOOKUP($B27, Profile_helper_columns!$A$2:$AA$201,27, FALSE), "Date Not Found")</f>
        <v>1</v>
      </c>
      <c r="AA27" s="67">
        <f ca="1">IFERROR(VLOOKUP($B27, Profile_helper_columns!$A$2:$AB$201,28, FALSE), "Date Not Found")</f>
        <v>1</v>
      </c>
      <c r="AB27" s="67">
        <f ca="1">IFERROR(VLOOKUP($B27, Profile_helper_columns!$A$2:$AC$201,29, FALSE), "Date Not Found")</f>
        <v>1</v>
      </c>
      <c r="AC27" s="67">
        <f ca="1">IFERROR(VLOOKUP($B27, Profile_helper_columns!$A$2:$AD$201,30, FALSE), "Date Not Found")</f>
        <v>1</v>
      </c>
      <c r="AD27" s="67">
        <f ca="1">IFERROR(VLOOKUP($B27, Profile_helper_columns!$A$2:$AE$201,31, FALSE), "Date Not Found")</f>
        <v>0</v>
      </c>
      <c r="AE27" s="67">
        <f ca="1">IFERROR(VLOOKUP($B27, Profile_helper_columns!$A$2:$AF$201,32, FALSE), "Date Not Found")</f>
        <v>1</v>
      </c>
      <c r="AF27" s="67">
        <f ca="1">IFERROR(VLOOKUP($B27, Profile_helper_columns!$A$2:$AG$201,33, FALSE), "Date Not Found")</f>
        <v>1</v>
      </c>
      <c r="AG27" s="67">
        <f ca="1">IFERROR(VLOOKUP($B27, Profile_helper_columns!$A$2:$AH$201,34, FALSE), "Date Not Found")</f>
        <v>0</v>
      </c>
      <c r="AH27" s="67">
        <f ca="1">IFERROR(VLOOKUP($B27, Profile_helper_columns!$A$2:$AI$201,35, FALSE), "Date Not Found")</f>
        <v>0</v>
      </c>
      <c r="AI27" s="67">
        <f ca="1">IFERROR(VLOOKUP($B27, Profile_helper_columns!$A$2:$AJ$201,36, FALSE), "Date Not Found")</f>
        <v>1</v>
      </c>
      <c r="AJ27" s="67">
        <f ca="1">IFERROR(VLOOKUP($B27, Profile_helper_columns!$A$2:$AK$201,37, FALSE), "Date Not Found")</f>
        <v>1</v>
      </c>
      <c r="AK27" s="67">
        <f ca="1">IFERROR(VLOOKUP($B27, Profile_helper_columns!$A$2:$AL$201,38, FALSE), "Date Not Found")</f>
        <v>1</v>
      </c>
      <c r="AL27" s="67">
        <f ca="1">IFERROR(VLOOKUP($B27, Profile_helper_columns!$A$2:$AM$201,39, FALSE), "Date Not Found")</f>
        <v>0</v>
      </c>
      <c r="AM27">
        <f ca="1"/>
        <v>10</v>
      </c>
      <c r="AN27">
        <f ca="1"/>
        <v>2024</v>
      </c>
      <c r="AO27" t="str" cm="1">
        <f t="array" aca="1" ref="AO27" ca="1">INDEX(Profile_helper_columns!$D$2:$D$201, MATCH(TRUE, Profile_helper_columns!$C$2:$C$201 &gt;= ROW(AN27)-1,0))</f>
        <v>AG0000004842</v>
      </c>
    </row>
    <row r="28" spans="1:41" ht="45.75">
      <c r="A28" s="67" t="str">
        <f t="shared" ca="1" si="0"/>
        <v>5ed343de-6f5feagfjg-f6ad-a2dd</v>
      </c>
      <c r="B28" t="str" cm="1">
        <f t="array" aca="1" ref="B28" ca="1">INDEX(Profile_helper_columns!$A$2:$A$201, MATCH(TRUE, Profile_helper_columns!$C$2:$C$201 &gt;= ROW(A28)-1,0))</f>
        <v>0001126827</v>
      </c>
      <c r="C28" t="str" cm="1">
        <f t="array" aca="1" ref="C28" ca="1">INDEX(Profile_helper_columns!$D$2:$D$201, MATCH(TRUE, Profile_helper_columns!$C$2:$C$201 &gt;= ROW(B28)-1,0))</f>
        <v>AG0000004842</v>
      </c>
      <c r="D28" s="315">
        <f ca="1">IFERROR(VLOOKUP($B28, Profile_helper_columns!$A$2:$E$201, 5, FALSE), "Date Not Found")</f>
        <v>45576</v>
      </c>
      <c r="E28">
        <f ca="1">IFERROR(VLOOKUP($B28, Profile_helper_columns!$A$2:$F$201,6, FALSE), "Date Not Found")</f>
        <v>656</v>
      </c>
      <c r="F28" s="315">
        <f ca="1">IFERROR(VLOOKUP($B28, Profile_helper_columns!$A$2:$G$201,7, FALSE), "Date Not Found")</f>
        <v>45397</v>
      </c>
      <c r="G28" s="315" t="str">
        <f ca="1">IFERROR(VLOOKUP($B28, Profile_helper_columns!$A$2:$H$201,8, FALSE), "Date Not Found")</f>
        <v>Former</v>
      </c>
      <c r="H28" s="315" t="str">
        <f ca="1">IFERROR(VLOOKUP($B28, Profile_helper_columns!$A$2:$I$201,9, FALSE), "Date Not Found")</f>
        <v>Pheonix</v>
      </c>
      <c r="I28" t="str">
        <f ca="1">IFERROR(VLOOKUP($B28, Profile_helper_columns!$A$2:$J$201,10, FALSE), "Date Not Found")</f>
        <v>R</v>
      </c>
      <c r="J28" s="67" t="str">
        <f ca="1">IFERROR(VLOOKUP($B28, Profile_helper_columns!$A$2:$K$201,11, FALSE), "Date Not Found")</f>
        <v>House</v>
      </c>
      <c r="K28" s="67" t="str">
        <f ca="1">IFERROR(VLOOKUP($B28, Profile_helper_columns!$A$2:$L$201,12, FALSE), "Date Not Found")</f>
        <v>N</v>
      </c>
      <c r="L28" s="67">
        <f ca="1">IFERROR(VLOOKUP($B28, Profile_helper_columns!$A$2:$M$201,13, FALSE), "Date Not Found")</f>
        <v>0</v>
      </c>
      <c r="M28" s="67">
        <f ca="1">IFERROR(VLOOKUP($B28, Profile_helper_columns!$A$2:$N$201,14, FALSE), "Date Not Found")</f>
        <v>1</v>
      </c>
      <c r="N28" s="67">
        <f ca="1">IFERROR(VLOOKUP($B28, Profile_helper_columns!$A$2:$O$201,15, FALSE), "Date Not Found")</f>
        <v>0</v>
      </c>
      <c r="O28" s="67">
        <f ca="1">IFERROR(VLOOKUP($B28, Profile_helper_columns!$A$2:$P$201,16, FALSE), "Date Not Found")</f>
        <v>0</v>
      </c>
      <c r="P28" s="67">
        <f ca="1">IFERROR(VLOOKUP($B28, Profile_helper_columns!$A$2:$Q$201,17, FALSE), "Date Not Found")</f>
        <v>0</v>
      </c>
      <c r="Q28" s="375" t="str">
        <f ca="1">IFERROR(VLOOKUP($B28, Profile_helper_columns!$A$2:$R$201,18, FALSE), "Date Not Found")</f>
        <v/>
      </c>
      <c r="U28" s="67" t="str">
        <f ca="1">IFERROR(VLOOKUP($B28, Profile_helper_columns!$A$2:$V$201,22, FALSE), "Date Not Found")</f>
        <v>Digital</v>
      </c>
      <c r="V28" s="67" t="str">
        <f ca="1">IFERROR(VLOOKUP($B28, Profile_helper_columns!$A$2:$W$201,23, FALSE), "Date Not Found")</f>
        <v>App</v>
      </c>
      <c r="W28" s="67">
        <f ca="1">IFERROR(VLOOKUP($B28, Profile_helper_columns!$A$2:$X$201,24, FALSE), "Date Not Found")</f>
        <v>0</v>
      </c>
      <c r="X28" s="67">
        <f ca="1">IFERROR(VLOOKUP($B28, Profile_helper_columns!$A$2:$Y$201,25, FALSE), "Date Not Found")</f>
        <v>1</v>
      </c>
      <c r="Y28" s="67">
        <f ca="1">IFERROR(VLOOKUP($B28, Profile_helper_columns!$A$2:$Z$201,26, FALSE), "Date Not Found")</f>
        <v>0</v>
      </c>
      <c r="Z28" s="67">
        <f ca="1">IFERROR(VLOOKUP($B28, Profile_helper_columns!$A$2:$AA$201,27, FALSE), "Date Not Found")</f>
        <v>1</v>
      </c>
      <c r="AA28" s="67">
        <f ca="1">IFERROR(VLOOKUP($B28, Profile_helper_columns!$A$2:$AB$201,28, FALSE), "Date Not Found")</f>
        <v>1</v>
      </c>
      <c r="AB28" s="67">
        <f ca="1">IFERROR(VLOOKUP($B28, Profile_helper_columns!$A$2:$AC$201,29, FALSE), "Date Not Found")</f>
        <v>1</v>
      </c>
      <c r="AC28" s="67">
        <f ca="1">IFERROR(VLOOKUP($B28, Profile_helper_columns!$A$2:$AD$201,30, FALSE), "Date Not Found")</f>
        <v>1</v>
      </c>
      <c r="AD28" s="67">
        <f ca="1">IFERROR(VLOOKUP($B28, Profile_helper_columns!$A$2:$AE$201,31, FALSE), "Date Not Found")</f>
        <v>0</v>
      </c>
      <c r="AE28" s="67">
        <f ca="1">IFERROR(VLOOKUP($B28, Profile_helper_columns!$A$2:$AF$201,32, FALSE), "Date Not Found")</f>
        <v>1</v>
      </c>
      <c r="AF28" s="67">
        <f ca="1">IFERROR(VLOOKUP($B28, Profile_helper_columns!$A$2:$AG$201,33, FALSE), "Date Not Found")</f>
        <v>1</v>
      </c>
      <c r="AG28" s="67">
        <f ca="1">IFERROR(VLOOKUP($B28, Profile_helper_columns!$A$2:$AH$201,34, FALSE), "Date Not Found")</f>
        <v>0</v>
      </c>
      <c r="AH28" s="67">
        <f ca="1">IFERROR(VLOOKUP($B28, Profile_helper_columns!$A$2:$AI$201,35, FALSE), "Date Not Found")</f>
        <v>0</v>
      </c>
      <c r="AI28" s="67">
        <f ca="1">IFERROR(VLOOKUP($B28, Profile_helper_columns!$A$2:$AJ$201,36, FALSE), "Date Not Found")</f>
        <v>1</v>
      </c>
      <c r="AJ28" s="67">
        <f ca="1">IFERROR(VLOOKUP($B28, Profile_helper_columns!$A$2:$AK$201,37, FALSE), "Date Not Found")</f>
        <v>1</v>
      </c>
      <c r="AK28" s="67">
        <f ca="1">IFERROR(VLOOKUP($B28, Profile_helper_columns!$A$2:$AL$201,38, FALSE), "Date Not Found")</f>
        <v>1</v>
      </c>
      <c r="AL28" s="67">
        <f ca="1">IFERROR(VLOOKUP($B28, Profile_helper_columns!$A$2:$AM$201,39, FALSE), "Date Not Found")</f>
        <v>0</v>
      </c>
      <c r="AM28">
        <f ca="1"/>
        <v>10</v>
      </c>
      <c r="AN28">
        <f ca="1"/>
        <v>2024</v>
      </c>
      <c r="AO28" t="str" cm="1">
        <f t="array" aca="1" ref="AO28" ca="1">INDEX(Profile_helper_columns!$D$2:$D$201, MATCH(TRUE, Profile_helper_columns!$C$2:$C$201 &gt;= ROW(AN28)-1,0))</f>
        <v>AG0000004842</v>
      </c>
    </row>
    <row r="29" spans="1:41" ht="45.75">
      <c r="A29" s="67" t="str">
        <f t="shared" ca="1" si="0"/>
        <v>fe3ec6d3-ab852bgfjg-2e4a-a2dd</v>
      </c>
      <c r="B29" t="str" cm="1">
        <f t="array" aca="1" ref="B29" ca="1">INDEX(Profile_helper_columns!$A$2:$A$201, MATCH(TRUE, Profile_helper_columns!$C$2:$C$201 &gt;= ROW(A29)-1,0))</f>
        <v>0001121800</v>
      </c>
      <c r="C29" t="str" cm="1">
        <f t="array" aca="1" ref="C29" ca="1">INDEX(Profile_helper_columns!$D$2:$D$201, MATCH(TRUE, Profile_helper_columns!$C$2:$C$201 &gt;= ROW(B29)-1,0))</f>
        <v>AG0000009334</v>
      </c>
      <c r="D29" s="315">
        <f ca="1">IFERROR(VLOOKUP($B29, Profile_helper_columns!$A$2:$E$201, 5, FALSE), "Date Not Found")</f>
        <v>45335</v>
      </c>
      <c r="E29">
        <f ca="1">IFERROR(VLOOKUP($B29, Profile_helper_columns!$A$2:$F$201,6, FALSE), "Date Not Found")</f>
        <v>970</v>
      </c>
      <c r="F29" s="315">
        <f ca="1">IFERROR(VLOOKUP($B29, Profile_helper_columns!$A$2:$G$201,7, FALSE), "Date Not Found")</f>
        <v>45275</v>
      </c>
      <c r="G29" s="315" t="str">
        <f ca="1">IFERROR(VLOOKUP($B29, Profile_helper_columns!$A$2:$H$201,8, FALSE), "Date Not Found")</f>
        <v>Active</v>
      </c>
      <c r="H29" s="315" t="str">
        <f ca="1">IFERROR(VLOOKUP($B29, Profile_helper_columns!$A$2:$I$201,9, FALSE), "Date Not Found")</f>
        <v>Pheonix</v>
      </c>
      <c r="I29" t="str">
        <f ca="1">IFERROR(VLOOKUP($B29, Profile_helper_columns!$A$2:$J$201,10, FALSE), "Date Not Found")</f>
        <v>R</v>
      </c>
      <c r="J29" s="67" t="str">
        <f ca="1">IFERROR(VLOOKUP($B29, Profile_helper_columns!$A$2:$K$201,11, FALSE), "Date Not Found")</f>
        <v>Revenue Share -Apts</v>
      </c>
      <c r="K29" s="67" t="str">
        <f ca="1">IFERROR(VLOOKUP($B29, Profile_helper_columns!$A$2:$L$201,12, FALSE), "Date Not Found")</f>
        <v>N</v>
      </c>
      <c r="L29" s="67">
        <f ca="1">IFERROR(VLOOKUP($B29, Profile_helper_columns!$A$2:$M$201,13, FALSE), "Date Not Found")</f>
        <v>1</v>
      </c>
      <c r="M29" s="67">
        <f ca="1">IFERROR(VLOOKUP($B29, Profile_helper_columns!$A$2:$N$201,14, FALSE), "Date Not Found")</f>
        <v>1</v>
      </c>
      <c r="N29" s="67">
        <f ca="1">IFERROR(VLOOKUP($B29, Profile_helper_columns!$A$2:$O$201,15, FALSE), "Date Not Found")</f>
        <v>0</v>
      </c>
      <c r="O29" s="67">
        <f ca="1">IFERROR(VLOOKUP($B29, Profile_helper_columns!$A$2:$P$201,16, FALSE), "Date Not Found")</f>
        <v>0</v>
      </c>
      <c r="P29" s="67">
        <f ca="1">IFERROR(VLOOKUP($B29, Profile_helper_columns!$A$2:$Q$201,17, FALSE), "Date Not Found")</f>
        <v>0</v>
      </c>
      <c r="Q29" s="375">
        <f ca="1">IFERROR(VLOOKUP($B29, Profile_helper_columns!$A$2:$R$201,18, FALSE), "Date Not Found")</f>
        <v>45472</v>
      </c>
      <c r="U29" s="67" t="str">
        <f ca="1">IFERROR(VLOOKUP($B29, Profile_helper_columns!$A$2:$V$201,22, FALSE), "Date Not Found")</f>
        <v>Digital</v>
      </c>
      <c r="V29" s="67" t="str">
        <f ca="1">IFERROR(VLOOKUP($B29, Profile_helper_columns!$A$2:$W$201,23, FALSE), "Date Not Found")</f>
        <v>Web</v>
      </c>
      <c r="W29" s="67">
        <f ca="1">IFERROR(VLOOKUP($B29, Profile_helper_columns!$A$2:$X$201,24, FALSE), "Date Not Found")</f>
        <v>1</v>
      </c>
      <c r="X29" s="67">
        <f ca="1">IFERROR(VLOOKUP($B29, Profile_helper_columns!$A$2:$Y$201,25, FALSE), "Date Not Found")</f>
        <v>0</v>
      </c>
      <c r="Y29" s="67">
        <f ca="1">IFERROR(VLOOKUP($B29, Profile_helper_columns!$A$2:$Z$201,26, FALSE), "Date Not Found")</f>
        <v>0</v>
      </c>
      <c r="Z29" s="67">
        <f ca="1">IFERROR(VLOOKUP($B29, Profile_helper_columns!$A$2:$AA$201,27, FALSE), "Date Not Found")</f>
        <v>1</v>
      </c>
      <c r="AA29" s="67">
        <f ca="1">IFERROR(VLOOKUP($B29, Profile_helper_columns!$A$2:$AB$201,28, FALSE), "Date Not Found")</f>
        <v>1</v>
      </c>
      <c r="AB29" s="67">
        <f ca="1">IFERROR(VLOOKUP($B29, Profile_helper_columns!$A$2:$AC$201,29, FALSE), "Date Not Found")</f>
        <v>1</v>
      </c>
      <c r="AC29" s="67">
        <f ca="1">IFERROR(VLOOKUP($B29, Profile_helper_columns!$A$2:$AD$201,30, FALSE), "Date Not Found")</f>
        <v>1</v>
      </c>
      <c r="AD29" s="67">
        <f ca="1">IFERROR(VLOOKUP($B29, Profile_helper_columns!$A$2:$AE$201,31, FALSE), "Date Not Found")</f>
        <v>1</v>
      </c>
      <c r="AE29" s="67">
        <f ca="1">IFERROR(VLOOKUP($B29, Profile_helper_columns!$A$2:$AF$201,32, FALSE), "Date Not Found")</f>
        <v>0</v>
      </c>
      <c r="AF29" s="67">
        <f ca="1">IFERROR(VLOOKUP($B29, Profile_helper_columns!$A$2:$AG$201,33, FALSE), "Date Not Found")</f>
        <v>1</v>
      </c>
      <c r="AG29" s="67">
        <f ca="1">IFERROR(VLOOKUP($B29, Profile_helper_columns!$A$2:$AH$201,34, FALSE), "Date Not Found")</f>
        <v>0</v>
      </c>
      <c r="AH29" s="67">
        <f ca="1">IFERROR(VLOOKUP($B29, Profile_helper_columns!$A$2:$AI$201,35, FALSE), "Date Not Found")</f>
        <v>1</v>
      </c>
      <c r="AI29" s="67">
        <f ca="1">IFERROR(VLOOKUP($B29, Profile_helper_columns!$A$2:$AJ$201,36, FALSE), "Date Not Found")</f>
        <v>1</v>
      </c>
      <c r="AJ29" s="67">
        <f ca="1">IFERROR(VLOOKUP($B29, Profile_helper_columns!$A$2:$AK$201,37, FALSE), "Date Not Found")</f>
        <v>0</v>
      </c>
      <c r="AK29" s="67">
        <f ca="1">IFERROR(VLOOKUP($B29, Profile_helper_columns!$A$2:$AL$201,38, FALSE), "Date Not Found")</f>
        <v>1</v>
      </c>
      <c r="AL29" s="67">
        <f ca="1">IFERROR(VLOOKUP($B29, Profile_helper_columns!$A$2:$AM$201,39, FALSE), "Date Not Found")</f>
        <v>1</v>
      </c>
      <c r="AM29">
        <f ca="1"/>
        <v>2</v>
      </c>
      <c r="AN29">
        <f ca="1"/>
        <v>2024</v>
      </c>
      <c r="AO29" t="str" cm="1">
        <f t="array" aca="1" ref="AO29" ca="1">INDEX(Profile_helper_columns!$D$2:$D$201, MATCH(TRUE, Profile_helper_columns!$C$2:$C$201 &gt;= ROW(AN29)-1,0))</f>
        <v>AG0000009334</v>
      </c>
    </row>
    <row r="30" spans="1:41" ht="30.75">
      <c r="A30" s="67" t="str">
        <f t="shared" ca="1" si="0"/>
        <v>e3b71e3d-b593efgfjg-585b-a2dd</v>
      </c>
      <c r="B30" t="str" cm="1">
        <f t="array" aca="1" ref="B30" ca="1">INDEX(Profile_helper_columns!$A$2:$A$201, MATCH(TRUE, Profile_helper_columns!$C$2:$C$201 &gt;= ROW(A30)-1,0))</f>
        <v>0001126351</v>
      </c>
      <c r="C30" t="str" cm="1">
        <f t="array" aca="1" ref="C30" ca="1">INDEX(Profile_helper_columns!$D$2:$D$201, MATCH(TRUE, Profile_helper_columns!$C$2:$C$201 &gt;= ROW(B30)-1,0))</f>
        <v>AG0000008267</v>
      </c>
      <c r="D30" s="315">
        <f ca="1">IFERROR(VLOOKUP($B30, Profile_helper_columns!$A$2:$E$201, 5, FALSE), "Date Not Found")</f>
        <v>44937</v>
      </c>
      <c r="E30">
        <f ca="1">IFERROR(VLOOKUP($B30, Profile_helper_columns!$A$2:$F$201,6, FALSE), "Date Not Found")</f>
        <v>484</v>
      </c>
      <c r="F30" s="315">
        <f ca="1">IFERROR(VLOOKUP($B30, Profile_helper_columns!$A$2:$G$201,7, FALSE), "Date Not Found")</f>
        <v>45357</v>
      </c>
      <c r="G30" s="315" t="str">
        <f ca="1">IFERROR(VLOOKUP($B30, Profile_helper_columns!$A$2:$H$201,8, FALSE), "Date Not Found")</f>
        <v>Former</v>
      </c>
      <c r="H30" s="315" t="str">
        <f ca="1">IFERROR(VLOOKUP($B30, Profile_helper_columns!$A$2:$I$201,9, FALSE), "Date Not Found")</f>
        <v>Pheonix</v>
      </c>
      <c r="I30" t="str">
        <f ca="1">IFERROR(VLOOKUP($B30, Profile_helper_columns!$A$2:$J$201,10, FALSE), "Date Not Found")</f>
        <v>R</v>
      </c>
      <c r="J30" s="67" t="str">
        <f ca="1">IFERROR(VLOOKUP($B30, Profile_helper_columns!$A$2:$K$201,11, FALSE), "Date Not Found")</f>
        <v>Business</v>
      </c>
      <c r="K30" s="67" t="str">
        <f ca="1">IFERROR(VLOOKUP($B30, Profile_helper_columns!$A$2:$L$201,12, FALSE), "Date Not Found")</f>
        <v>Y</v>
      </c>
      <c r="L30" s="67">
        <f ca="1">IFERROR(VLOOKUP($B30, Profile_helper_columns!$A$2:$M$201,13, FALSE), "Date Not Found")</f>
        <v>1</v>
      </c>
      <c r="M30" s="67">
        <f ca="1">IFERROR(VLOOKUP($B30, Profile_helper_columns!$A$2:$N$201,14, FALSE), "Date Not Found")</f>
        <v>1</v>
      </c>
      <c r="N30" s="67">
        <f ca="1">IFERROR(VLOOKUP($B30, Profile_helper_columns!$A$2:$O$201,15, FALSE), "Date Not Found")</f>
        <v>1</v>
      </c>
      <c r="O30" s="67">
        <f ca="1">IFERROR(VLOOKUP($B30, Profile_helper_columns!$A$2:$P$201,16, FALSE), "Date Not Found")</f>
        <v>1</v>
      </c>
      <c r="P30" s="67">
        <f ca="1">IFERROR(VLOOKUP($B30, Profile_helper_columns!$A$2:$Q$201,17, FALSE), "Date Not Found")</f>
        <v>1</v>
      </c>
      <c r="Q30" s="375">
        <f ca="1">IFERROR(VLOOKUP($B30, Profile_helper_columns!$A$2:$R$201,18, FALSE), "Date Not Found")</f>
        <v>45417</v>
      </c>
      <c r="U30" s="67" t="str">
        <f ca="1">IFERROR(VLOOKUP($B30, Profile_helper_columns!$A$2:$V$201,22, FALSE), "Date Not Found")</f>
        <v>Offline</v>
      </c>
      <c r="V30" s="67" t="str">
        <f ca="1">IFERROR(VLOOKUP($B30, Profile_helper_columns!$A$2:$W$201,23, FALSE), "Date Not Found")</f>
        <v>IVR</v>
      </c>
      <c r="W30" s="67">
        <f ca="1">IFERROR(VLOOKUP($B30, Profile_helper_columns!$A$2:$X$201,24, FALSE), "Date Not Found")</f>
        <v>1</v>
      </c>
      <c r="X30" s="67">
        <f ca="1">IFERROR(VLOOKUP($B30, Profile_helper_columns!$A$2:$Y$201,25, FALSE), "Date Not Found")</f>
        <v>1</v>
      </c>
      <c r="Y30" s="67">
        <f ca="1">IFERROR(VLOOKUP($B30, Profile_helper_columns!$A$2:$Z$201,26, FALSE), "Date Not Found")</f>
        <v>1</v>
      </c>
      <c r="Z30" s="67">
        <f ca="1">IFERROR(VLOOKUP($B30, Profile_helper_columns!$A$2:$AA$201,27, FALSE), "Date Not Found")</f>
        <v>0</v>
      </c>
      <c r="AA30" s="67">
        <f ca="1">IFERROR(VLOOKUP($B30, Profile_helper_columns!$A$2:$AB$201,28, FALSE), "Date Not Found")</f>
        <v>1</v>
      </c>
      <c r="AB30" s="67">
        <f ca="1">IFERROR(VLOOKUP($B30, Profile_helper_columns!$A$2:$AC$201,29, FALSE), "Date Not Found")</f>
        <v>1</v>
      </c>
      <c r="AC30" s="67">
        <f ca="1">IFERROR(VLOOKUP($B30, Profile_helper_columns!$A$2:$AD$201,30, FALSE), "Date Not Found")</f>
        <v>0</v>
      </c>
      <c r="AD30" s="67">
        <f ca="1">IFERROR(VLOOKUP($B30, Profile_helper_columns!$A$2:$AE$201,31, FALSE), "Date Not Found")</f>
        <v>0</v>
      </c>
      <c r="AE30" s="67">
        <f ca="1">IFERROR(VLOOKUP($B30, Profile_helper_columns!$A$2:$AF$201,32, FALSE), "Date Not Found")</f>
        <v>1</v>
      </c>
      <c r="AF30" s="67">
        <f ca="1">IFERROR(VLOOKUP($B30, Profile_helper_columns!$A$2:$AG$201,33, FALSE), "Date Not Found")</f>
        <v>1</v>
      </c>
      <c r="AG30" s="67">
        <f ca="1">IFERROR(VLOOKUP($B30, Profile_helper_columns!$A$2:$AH$201,34, FALSE), "Date Not Found")</f>
        <v>0</v>
      </c>
      <c r="AH30" s="67">
        <f ca="1">IFERROR(VLOOKUP($B30, Profile_helper_columns!$A$2:$AI$201,35, FALSE), "Date Not Found")</f>
        <v>1</v>
      </c>
      <c r="AI30" s="67">
        <f ca="1">IFERROR(VLOOKUP($B30, Profile_helper_columns!$A$2:$AJ$201,36, FALSE), "Date Not Found")</f>
        <v>1</v>
      </c>
      <c r="AJ30" s="67">
        <f ca="1">IFERROR(VLOOKUP($B30, Profile_helper_columns!$A$2:$AK$201,37, FALSE), "Date Not Found")</f>
        <v>1</v>
      </c>
      <c r="AK30" s="67">
        <f ca="1">IFERROR(VLOOKUP($B30, Profile_helper_columns!$A$2:$AL$201,38, FALSE), "Date Not Found")</f>
        <v>0</v>
      </c>
      <c r="AL30" s="67">
        <f ca="1">IFERROR(VLOOKUP($B30, Profile_helper_columns!$A$2:$AM$201,39, FALSE), "Date Not Found")</f>
        <v>0</v>
      </c>
      <c r="AM30">
        <f ca="1"/>
        <v>1</v>
      </c>
      <c r="AN30">
        <f ca="1"/>
        <v>2023</v>
      </c>
      <c r="AO30" t="str" cm="1">
        <f t="array" aca="1" ref="AO30" ca="1">INDEX(Profile_helper_columns!$D$2:$D$201, MATCH(TRUE, Profile_helper_columns!$C$2:$C$201 &gt;= ROW(AN30)-1,0))</f>
        <v>AG0000008267</v>
      </c>
    </row>
    <row r="31" spans="1:41" ht="30.75">
      <c r="A31" s="67" t="str">
        <f t="shared" ca="1" si="0"/>
        <v>3edd34ee-36b5bggfjg-7e84-a2dd</v>
      </c>
      <c r="B31" t="str" cm="1">
        <f t="array" aca="1" ref="B31" ca="1">INDEX(Profile_helper_columns!$A$2:$A$201, MATCH(TRUE, Profile_helper_columns!$C$2:$C$201 &gt;= ROW(A31)-1,0))</f>
        <v>0001123180</v>
      </c>
      <c r="C31" t="str" cm="1">
        <f t="array" aca="1" ref="C31" ca="1">INDEX(Profile_helper_columns!$D$2:$D$201, MATCH(TRUE, Profile_helper_columns!$C$2:$C$201 &gt;= ROW(B31)-1,0))</f>
        <v>AG0000003202</v>
      </c>
      <c r="D31" s="315">
        <f ca="1">IFERROR(VLOOKUP($B31, Profile_helper_columns!$A$2:$E$201, 5, FALSE), "Date Not Found")</f>
        <v>45081</v>
      </c>
      <c r="E31">
        <f ca="1">IFERROR(VLOOKUP($B31, Profile_helper_columns!$A$2:$F$201,6, FALSE), "Date Not Found")</f>
        <v>861</v>
      </c>
      <c r="F31" s="315">
        <f ca="1">IFERROR(VLOOKUP($B31, Profile_helper_columns!$A$2:$G$201,7, FALSE), "Date Not Found")</f>
        <v>44979</v>
      </c>
      <c r="G31" s="315" t="str">
        <f ca="1">IFERROR(VLOOKUP($B31, Profile_helper_columns!$A$2:$H$201,8, FALSE), "Date Not Found")</f>
        <v>Active</v>
      </c>
      <c r="H31" s="315" t="str">
        <f ca="1">IFERROR(VLOOKUP($B31, Profile_helper_columns!$A$2:$I$201,9, FALSE), "Date Not Found")</f>
        <v>San Francisco</v>
      </c>
      <c r="I31" t="str">
        <f ca="1">IFERROR(VLOOKUP($B31, Profile_helper_columns!$A$2:$J$201,10, FALSE), "Date Not Found")</f>
        <v>R</v>
      </c>
      <c r="J31" s="67" t="str">
        <f ca="1">IFERROR(VLOOKUP($B31, Profile_helper_columns!$A$2:$K$201,11, FALSE), "Date Not Found")</f>
        <v>Business</v>
      </c>
      <c r="K31" s="67" t="str">
        <f ca="1">IFERROR(VLOOKUP($B31, Profile_helper_columns!$A$2:$L$201,12, FALSE), "Date Not Found")</f>
        <v>Y</v>
      </c>
      <c r="L31" s="67">
        <f ca="1">IFERROR(VLOOKUP($B31, Profile_helper_columns!$A$2:$M$201,13, FALSE), "Date Not Found")</f>
        <v>1</v>
      </c>
      <c r="M31" s="67">
        <f ca="1">IFERROR(VLOOKUP($B31, Profile_helper_columns!$A$2:$N$201,14, FALSE), "Date Not Found")</f>
        <v>0</v>
      </c>
      <c r="N31" s="67">
        <f ca="1">IFERROR(VLOOKUP($B31, Profile_helper_columns!$A$2:$O$201,15, FALSE), "Date Not Found")</f>
        <v>1</v>
      </c>
      <c r="O31" s="67">
        <f ca="1">IFERROR(VLOOKUP($B31, Profile_helper_columns!$A$2:$P$201,16, FALSE), "Date Not Found")</f>
        <v>0</v>
      </c>
      <c r="P31" s="67">
        <f ca="1">IFERROR(VLOOKUP($B31, Profile_helper_columns!$A$2:$Q$201,17, FALSE), "Date Not Found")</f>
        <v>0</v>
      </c>
      <c r="Q31" s="375">
        <f ca="1">IFERROR(VLOOKUP($B31, Profile_helper_columns!$A$2:$R$201,18, FALSE), "Date Not Found")</f>
        <v>45442</v>
      </c>
      <c r="U31" s="67" t="str">
        <f ca="1">IFERROR(VLOOKUP($B31, Profile_helper_columns!$A$2:$V$201,22, FALSE), "Date Not Found")</f>
        <v>Digital</v>
      </c>
      <c r="V31" s="67" t="str">
        <f ca="1">IFERROR(VLOOKUP($B31, Profile_helper_columns!$A$2:$W$201,23, FALSE), "Date Not Found")</f>
        <v>App</v>
      </c>
      <c r="W31" s="67">
        <f ca="1">IFERROR(VLOOKUP($B31, Profile_helper_columns!$A$2:$X$201,24, FALSE), "Date Not Found")</f>
        <v>1</v>
      </c>
      <c r="X31" s="67">
        <f ca="1">IFERROR(VLOOKUP($B31, Profile_helper_columns!$A$2:$Y$201,25, FALSE), "Date Not Found")</f>
        <v>1</v>
      </c>
      <c r="Y31" s="67">
        <f ca="1">IFERROR(VLOOKUP($B31, Profile_helper_columns!$A$2:$Z$201,26, FALSE), "Date Not Found")</f>
        <v>1</v>
      </c>
      <c r="Z31" s="67">
        <f ca="1">IFERROR(VLOOKUP($B31, Profile_helper_columns!$A$2:$AA$201,27, FALSE), "Date Not Found")</f>
        <v>0</v>
      </c>
      <c r="AA31" s="67">
        <f ca="1">IFERROR(VLOOKUP($B31, Profile_helper_columns!$A$2:$AB$201,28, FALSE), "Date Not Found")</f>
        <v>0</v>
      </c>
      <c r="AB31" s="67">
        <f ca="1">IFERROR(VLOOKUP($B31, Profile_helper_columns!$A$2:$AC$201,29, FALSE), "Date Not Found")</f>
        <v>1</v>
      </c>
      <c r="AC31" s="67">
        <f ca="1">IFERROR(VLOOKUP($B31, Profile_helper_columns!$A$2:$AD$201,30, FALSE), "Date Not Found")</f>
        <v>0</v>
      </c>
      <c r="AD31" s="67">
        <f ca="1">IFERROR(VLOOKUP($B31, Profile_helper_columns!$A$2:$AE$201,31, FALSE), "Date Not Found")</f>
        <v>0</v>
      </c>
      <c r="AE31" s="67">
        <f ca="1">IFERROR(VLOOKUP($B31, Profile_helper_columns!$A$2:$AF$201,32, FALSE), "Date Not Found")</f>
        <v>0</v>
      </c>
      <c r="AF31" s="67">
        <f ca="1">IFERROR(VLOOKUP($B31, Profile_helper_columns!$A$2:$AG$201,33, FALSE), "Date Not Found")</f>
        <v>1</v>
      </c>
      <c r="AG31" s="67">
        <f ca="1">IFERROR(VLOOKUP($B31, Profile_helper_columns!$A$2:$AH$201,34, FALSE), "Date Not Found")</f>
        <v>1</v>
      </c>
      <c r="AH31" s="67">
        <f ca="1">IFERROR(VLOOKUP($B31, Profile_helper_columns!$A$2:$AI$201,35, FALSE), "Date Not Found")</f>
        <v>0</v>
      </c>
      <c r="AI31" s="67">
        <f ca="1">IFERROR(VLOOKUP($B31, Profile_helper_columns!$A$2:$AJ$201,36, FALSE), "Date Not Found")</f>
        <v>1</v>
      </c>
      <c r="AJ31" s="67">
        <f ca="1">IFERROR(VLOOKUP($B31, Profile_helper_columns!$A$2:$AK$201,37, FALSE), "Date Not Found")</f>
        <v>1</v>
      </c>
      <c r="AK31" s="67">
        <f ca="1">IFERROR(VLOOKUP($B31, Profile_helper_columns!$A$2:$AL$201,38, FALSE), "Date Not Found")</f>
        <v>0</v>
      </c>
      <c r="AL31" s="67">
        <f ca="1">IFERROR(VLOOKUP($B31, Profile_helper_columns!$A$2:$AM$201,39, FALSE), "Date Not Found")</f>
        <v>0</v>
      </c>
      <c r="AM31">
        <f ca="1"/>
        <v>6</v>
      </c>
      <c r="AN31">
        <f ca="1"/>
        <v>2023</v>
      </c>
      <c r="AO31" t="str" cm="1">
        <f t="array" aca="1" ref="AO31" ca="1">INDEX(Profile_helper_columns!$D$2:$D$201, MATCH(TRUE, Profile_helper_columns!$C$2:$C$201 &gt;= ROW(AN31)-1,0))</f>
        <v>AG0000003202</v>
      </c>
    </row>
    <row r="32" spans="1:41" ht="30.75">
      <c r="A32" s="67" t="str">
        <f t="shared" ca="1" si="0"/>
        <v>dd4735d9-48d349gfjg-6d21-a2dd</v>
      </c>
      <c r="B32" t="str" cm="1">
        <f t="array" aca="1" ref="B32" ca="1">INDEX(Profile_helper_columns!$A$2:$A$201, MATCH(TRUE, Profile_helper_columns!$C$2:$C$201 &gt;= ROW(A32)-1,0))</f>
        <v>0001123180</v>
      </c>
      <c r="C32" t="str" cm="1">
        <f t="array" aca="1" ref="C32" ca="1">INDEX(Profile_helper_columns!$D$2:$D$201, MATCH(TRUE, Profile_helper_columns!$C$2:$C$201 &gt;= ROW(B32)-1,0))</f>
        <v>AG0000003202</v>
      </c>
      <c r="D32" s="315">
        <f ca="1">IFERROR(VLOOKUP($B32, Profile_helper_columns!$A$2:$E$201, 5, FALSE), "Date Not Found")</f>
        <v>45081</v>
      </c>
      <c r="E32">
        <f ca="1">IFERROR(VLOOKUP($B32, Profile_helper_columns!$A$2:$F$201,6, FALSE), "Date Not Found")</f>
        <v>861</v>
      </c>
      <c r="F32" s="315">
        <f ca="1">IFERROR(VLOOKUP($B32, Profile_helper_columns!$A$2:$G$201,7, FALSE), "Date Not Found")</f>
        <v>44979</v>
      </c>
      <c r="G32" s="315" t="str">
        <f ca="1">IFERROR(VLOOKUP($B32, Profile_helper_columns!$A$2:$H$201,8, FALSE), "Date Not Found")</f>
        <v>Active</v>
      </c>
      <c r="H32" s="315" t="str">
        <f ca="1">IFERROR(VLOOKUP($B32, Profile_helper_columns!$A$2:$I$201,9, FALSE), "Date Not Found")</f>
        <v>San Francisco</v>
      </c>
      <c r="I32" t="str">
        <f ca="1">IFERROR(VLOOKUP($B32, Profile_helper_columns!$A$2:$J$201,10, FALSE), "Date Not Found")</f>
        <v>R</v>
      </c>
      <c r="J32" s="67" t="str">
        <f ca="1">IFERROR(VLOOKUP($B32, Profile_helper_columns!$A$2:$K$201,11, FALSE), "Date Not Found")</f>
        <v>Business</v>
      </c>
      <c r="K32" s="67" t="str">
        <f ca="1">IFERROR(VLOOKUP($B32, Profile_helper_columns!$A$2:$L$201,12, FALSE), "Date Not Found")</f>
        <v>Y</v>
      </c>
      <c r="L32" s="67">
        <f ca="1">IFERROR(VLOOKUP($B32, Profile_helper_columns!$A$2:$M$201,13, FALSE), "Date Not Found")</f>
        <v>1</v>
      </c>
      <c r="M32" s="67">
        <f ca="1">IFERROR(VLOOKUP($B32, Profile_helper_columns!$A$2:$N$201,14, FALSE), "Date Not Found")</f>
        <v>0</v>
      </c>
      <c r="N32" s="67">
        <f ca="1">IFERROR(VLOOKUP($B32, Profile_helper_columns!$A$2:$O$201,15, FALSE), "Date Not Found")</f>
        <v>1</v>
      </c>
      <c r="O32" s="67">
        <f ca="1">IFERROR(VLOOKUP($B32, Profile_helper_columns!$A$2:$P$201,16, FALSE), "Date Not Found")</f>
        <v>0</v>
      </c>
      <c r="P32" s="67">
        <f ca="1">IFERROR(VLOOKUP($B32, Profile_helper_columns!$A$2:$Q$201,17, FALSE), "Date Not Found")</f>
        <v>0</v>
      </c>
      <c r="Q32" s="375">
        <f ca="1">IFERROR(VLOOKUP($B32, Profile_helper_columns!$A$2:$R$201,18, FALSE), "Date Not Found")</f>
        <v>45442</v>
      </c>
      <c r="U32" s="67" t="str">
        <f ca="1">IFERROR(VLOOKUP($B32, Profile_helper_columns!$A$2:$V$201,22, FALSE), "Date Not Found")</f>
        <v>Digital</v>
      </c>
      <c r="V32" s="67" t="str">
        <f ca="1">IFERROR(VLOOKUP($B32, Profile_helper_columns!$A$2:$W$201,23, FALSE), "Date Not Found")</f>
        <v>App</v>
      </c>
      <c r="W32" s="67">
        <f ca="1">IFERROR(VLOOKUP($B32, Profile_helper_columns!$A$2:$X$201,24, FALSE), "Date Not Found")</f>
        <v>1</v>
      </c>
      <c r="X32" s="67">
        <f ca="1">IFERROR(VLOOKUP($B32, Profile_helper_columns!$A$2:$Y$201,25, FALSE), "Date Not Found")</f>
        <v>1</v>
      </c>
      <c r="Y32" s="67">
        <f ca="1">IFERROR(VLOOKUP($B32, Profile_helper_columns!$A$2:$Z$201,26, FALSE), "Date Not Found")</f>
        <v>1</v>
      </c>
      <c r="Z32" s="67">
        <f ca="1">IFERROR(VLOOKUP($B32, Profile_helper_columns!$A$2:$AA$201,27, FALSE), "Date Not Found")</f>
        <v>0</v>
      </c>
      <c r="AA32" s="67">
        <f ca="1">IFERROR(VLOOKUP($B32, Profile_helper_columns!$A$2:$AB$201,28, FALSE), "Date Not Found")</f>
        <v>0</v>
      </c>
      <c r="AB32" s="67">
        <f ca="1">IFERROR(VLOOKUP($B32, Profile_helper_columns!$A$2:$AC$201,29, FALSE), "Date Not Found")</f>
        <v>1</v>
      </c>
      <c r="AC32" s="67">
        <f ca="1">IFERROR(VLOOKUP($B32, Profile_helper_columns!$A$2:$AD$201,30, FALSE), "Date Not Found")</f>
        <v>0</v>
      </c>
      <c r="AD32" s="67">
        <f ca="1">IFERROR(VLOOKUP($B32, Profile_helper_columns!$A$2:$AE$201,31, FALSE), "Date Not Found")</f>
        <v>0</v>
      </c>
      <c r="AE32" s="67">
        <f ca="1">IFERROR(VLOOKUP($B32, Profile_helper_columns!$A$2:$AF$201,32, FALSE), "Date Not Found")</f>
        <v>0</v>
      </c>
      <c r="AF32" s="67">
        <f ca="1">IFERROR(VLOOKUP($B32, Profile_helper_columns!$A$2:$AG$201,33, FALSE), "Date Not Found")</f>
        <v>1</v>
      </c>
      <c r="AG32" s="67">
        <f ca="1">IFERROR(VLOOKUP($B32, Profile_helper_columns!$A$2:$AH$201,34, FALSE), "Date Not Found")</f>
        <v>1</v>
      </c>
      <c r="AH32" s="67">
        <f ca="1">IFERROR(VLOOKUP($B32, Profile_helper_columns!$A$2:$AI$201,35, FALSE), "Date Not Found")</f>
        <v>0</v>
      </c>
      <c r="AI32" s="67">
        <f ca="1">IFERROR(VLOOKUP($B32, Profile_helper_columns!$A$2:$AJ$201,36, FALSE), "Date Not Found")</f>
        <v>1</v>
      </c>
      <c r="AJ32" s="67">
        <f ca="1">IFERROR(VLOOKUP($B32, Profile_helper_columns!$A$2:$AK$201,37, FALSE), "Date Not Found")</f>
        <v>1</v>
      </c>
      <c r="AK32" s="67">
        <f ca="1">IFERROR(VLOOKUP($B32, Profile_helper_columns!$A$2:$AL$201,38, FALSE), "Date Not Found")</f>
        <v>0</v>
      </c>
      <c r="AL32" s="67">
        <f ca="1">IFERROR(VLOOKUP($B32, Profile_helper_columns!$A$2:$AM$201,39, FALSE), "Date Not Found")</f>
        <v>0</v>
      </c>
      <c r="AM32">
        <f ca="1"/>
        <v>6</v>
      </c>
      <c r="AN32">
        <f ca="1"/>
        <v>2023</v>
      </c>
      <c r="AO32" t="str" cm="1">
        <f t="array" aca="1" ref="AO32" ca="1">INDEX(Profile_helper_columns!$D$2:$D$201, MATCH(TRUE, Profile_helper_columns!$C$2:$C$201 &gt;= ROW(AN32)-1,0))</f>
        <v>AG0000003202</v>
      </c>
    </row>
    <row r="33" spans="1:41" ht="30.75">
      <c r="A33" s="67" t="str">
        <f t="shared" ca="1" si="0"/>
        <v>bd42206b-a7bb5egfjg-acc6-a2dd</v>
      </c>
      <c r="B33" t="str" cm="1">
        <f t="array" aca="1" ref="B33" ca="1">INDEX(Profile_helper_columns!$A$2:$A$201, MATCH(TRUE, Profile_helper_columns!$C$2:$C$201 &gt;= ROW(A33)-1,0))</f>
        <v>0001129078</v>
      </c>
      <c r="C33" t="str" cm="1">
        <f t="array" aca="1" ref="C33" ca="1">INDEX(Profile_helper_columns!$D$2:$D$201, MATCH(TRUE, Profile_helper_columns!$C$2:$C$201 &gt;= ROW(B33)-1,0))</f>
        <v>AG0000009315</v>
      </c>
      <c r="D33" s="315">
        <f ca="1">IFERROR(VLOOKUP($B33, Profile_helper_columns!$A$2:$E$201, 5, FALSE), "Date Not Found")</f>
        <v>45368</v>
      </c>
      <c r="E33">
        <f ca="1">IFERROR(VLOOKUP($B33, Profile_helper_columns!$A$2:$F$201,6, FALSE), "Date Not Found")</f>
        <v>562</v>
      </c>
      <c r="F33" s="315">
        <f ca="1">IFERROR(VLOOKUP($B33, Profile_helper_columns!$A$2:$G$201,7, FALSE), "Date Not Found")</f>
        <v>45533</v>
      </c>
      <c r="G33" s="315" t="str">
        <f ca="1">IFERROR(VLOOKUP($B33, Profile_helper_columns!$A$2:$H$201,8, FALSE), "Date Not Found")</f>
        <v>Former</v>
      </c>
      <c r="H33" s="315" t="str">
        <f ca="1">IFERROR(VLOOKUP($B33, Profile_helper_columns!$A$2:$I$201,9, FALSE), "Date Not Found")</f>
        <v>Pheonix</v>
      </c>
      <c r="I33" t="str">
        <f ca="1">IFERROR(VLOOKUP($B33, Profile_helper_columns!$A$2:$J$201,10, FALSE), "Date Not Found")</f>
        <v>R</v>
      </c>
      <c r="J33" s="67" t="str">
        <f ca="1">IFERROR(VLOOKUP($B33, Profile_helper_columns!$A$2:$K$201,11, FALSE), "Date Not Found")</f>
        <v>Revenue Share -Apts</v>
      </c>
      <c r="K33" s="67" t="str">
        <f ca="1">IFERROR(VLOOKUP($B33, Profile_helper_columns!$A$2:$L$201,12, FALSE), "Date Not Found")</f>
        <v>Y</v>
      </c>
      <c r="L33" s="67">
        <f ca="1">IFERROR(VLOOKUP($B33, Profile_helper_columns!$A$2:$M$201,13, FALSE), "Date Not Found")</f>
        <v>1</v>
      </c>
      <c r="M33" s="67">
        <f ca="1">IFERROR(VLOOKUP($B33, Profile_helper_columns!$A$2:$N$201,14, FALSE), "Date Not Found")</f>
        <v>1</v>
      </c>
      <c r="N33" s="67">
        <f ca="1">IFERROR(VLOOKUP($B33, Profile_helper_columns!$A$2:$O$201,15, FALSE), "Date Not Found")</f>
        <v>1</v>
      </c>
      <c r="O33" s="67">
        <f ca="1">IFERROR(VLOOKUP($B33, Profile_helper_columns!$A$2:$P$201,16, FALSE), "Date Not Found")</f>
        <v>1</v>
      </c>
      <c r="P33" s="67">
        <f ca="1">IFERROR(VLOOKUP($B33, Profile_helper_columns!$A$2:$Q$201,17, FALSE), "Date Not Found")</f>
        <v>1</v>
      </c>
      <c r="Q33" s="375">
        <f ca="1">IFERROR(VLOOKUP($B33, Profile_helper_columns!$A$2:$R$201,18, FALSE), "Date Not Found")</f>
        <v>45174</v>
      </c>
      <c r="U33" s="67" t="str">
        <f ca="1">IFERROR(VLOOKUP($B33, Profile_helper_columns!$A$2:$V$201,22, FALSE), "Date Not Found")</f>
        <v>Offline</v>
      </c>
      <c r="V33" s="67" t="str">
        <f ca="1">IFERROR(VLOOKUP($B33, Profile_helper_columns!$A$2:$W$201,23, FALSE), "Date Not Found")</f>
        <v>Retail</v>
      </c>
      <c r="W33" s="67">
        <f ca="1">IFERROR(VLOOKUP($B33, Profile_helper_columns!$A$2:$X$201,24, FALSE), "Date Not Found")</f>
        <v>1</v>
      </c>
      <c r="X33" s="67">
        <f ca="1">IFERROR(VLOOKUP($B33, Profile_helper_columns!$A$2:$Y$201,25, FALSE), "Date Not Found")</f>
        <v>1</v>
      </c>
      <c r="Y33" s="67">
        <f ca="1">IFERROR(VLOOKUP($B33, Profile_helper_columns!$A$2:$Z$201,26, FALSE), "Date Not Found")</f>
        <v>1</v>
      </c>
      <c r="Z33" s="67">
        <f ca="1">IFERROR(VLOOKUP($B33, Profile_helper_columns!$A$2:$AA$201,27, FALSE), "Date Not Found")</f>
        <v>0</v>
      </c>
      <c r="AA33" s="67">
        <f ca="1">IFERROR(VLOOKUP($B33, Profile_helper_columns!$A$2:$AB$201,28, FALSE), "Date Not Found")</f>
        <v>1</v>
      </c>
      <c r="AB33" s="67">
        <f ca="1">IFERROR(VLOOKUP($B33, Profile_helper_columns!$A$2:$AC$201,29, FALSE), "Date Not Found")</f>
        <v>0</v>
      </c>
      <c r="AC33" s="67">
        <f ca="1">IFERROR(VLOOKUP($B33, Profile_helper_columns!$A$2:$AD$201,30, FALSE), "Date Not Found")</f>
        <v>0</v>
      </c>
      <c r="AD33" s="67">
        <f ca="1">IFERROR(VLOOKUP($B33, Profile_helper_columns!$A$2:$AE$201,31, FALSE), "Date Not Found")</f>
        <v>1</v>
      </c>
      <c r="AE33" s="67">
        <f ca="1">IFERROR(VLOOKUP($B33, Profile_helper_columns!$A$2:$AF$201,32, FALSE), "Date Not Found")</f>
        <v>0</v>
      </c>
      <c r="AF33" s="67">
        <f ca="1">IFERROR(VLOOKUP($B33, Profile_helper_columns!$A$2:$AG$201,33, FALSE), "Date Not Found")</f>
        <v>0</v>
      </c>
      <c r="AG33" s="67">
        <f ca="1">IFERROR(VLOOKUP($B33, Profile_helper_columns!$A$2:$AH$201,34, FALSE), "Date Not Found")</f>
        <v>0</v>
      </c>
      <c r="AH33" s="67">
        <f ca="1">IFERROR(VLOOKUP($B33, Profile_helper_columns!$A$2:$AI$201,35, FALSE), "Date Not Found")</f>
        <v>0</v>
      </c>
      <c r="AI33" s="67">
        <f ca="1">IFERROR(VLOOKUP($B33, Profile_helper_columns!$A$2:$AJ$201,36, FALSE), "Date Not Found")</f>
        <v>0</v>
      </c>
      <c r="AJ33" s="67">
        <f ca="1">IFERROR(VLOOKUP($B33, Profile_helper_columns!$A$2:$AK$201,37, FALSE), "Date Not Found")</f>
        <v>0</v>
      </c>
      <c r="AK33" s="67">
        <f ca="1">IFERROR(VLOOKUP($B33, Profile_helper_columns!$A$2:$AL$201,38, FALSE), "Date Not Found")</f>
        <v>0</v>
      </c>
      <c r="AL33" s="67">
        <f ca="1">IFERROR(VLOOKUP($B33, Profile_helper_columns!$A$2:$AM$201,39, FALSE), "Date Not Found")</f>
        <v>0</v>
      </c>
      <c r="AM33">
        <f ca="1"/>
        <v>3</v>
      </c>
      <c r="AN33">
        <f ca="1"/>
        <v>2024</v>
      </c>
      <c r="AO33" t="str" cm="1">
        <f t="array" aca="1" ref="AO33" ca="1">INDEX(Profile_helper_columns!$D$2:$D$201, MATCH(TRUE, Profile_helper_columns!$C$2:$C$201 &gt;= ROW(AN33)-1,0))</f>
        <v>AG0000009315</v>
      </c>
    </row>
    <row r="34" spans="1:41" ht="30.75">
      <c r="A34" s="67" t="str">
        <f t="shared" ca="1" si="0"/>
        <v>210b1a17-ee5e9bgfjg-c917-a2dd</v>
      </c>
      <c r="B34" t="str" cm="1">
        <f t="array" aca="1" ref="B34" ca="1">INDEX(Profile_helper_columns!$A$2:$A$201, MATCH(TRUE, Profile_helper_columns!$C$2:$C$201 &gt;= ROW(A34)-1,0))</f>
        <v>0001129078</v>
      </c>
      <c r="C34" t="str" cm="1">
        <f t="array" aca="1" ref="C34" ca="1">INDEX(Profile_helper_columns!$D$2:$D$201, MATCH(TRUE, Profile_helper_columns!$C$2:$C$201 &gt;= ROW(B34)-1,0))</f>
        <v>AG0000009315</v>
      </c>
      <c r="D34" s="315">
        <f ca="1">IFERROR(VLOOKUP($B34, Profile_helper_columns!$A$2:$E$201, 5, FALSE), "Date Not Found")</f>
        <v>45368</v>
      </c>
      <c r="E34">
        <f ca="1">IFERROR(VLOOKUP($B34, Profile_helper_columns!$A$2:$F$201,6, FALSE), "Date Not Found")</f>
        <v>562</v>
      </c>
      <c r="F34" s="315">
        <f ca="1">IFERROR(VLOOKUP($B34, Profile_helper_columns!$A$2:$G$201,7, FALSE), "Date Not Found")</f>
        <v>45533</v>
      </c>
      <c r="G34" s="315" t="str">
        <f ca="1">IFERROR(VLOOKUP($B34, Profile_helper_columns!$A$2:$H$201,8, FALSE), "Date Not Found")</f>
        <v>Former</v>
      </c>
      <c r="H34" s="315" t="str">
        <f ca="1">IFERROR(VLOOKUP($B34, Profile_helper_columns!$A$2:$I$201,9, FALSE), "Date Not Found")</f>
        <v>Pheonix</v>
      </c>
      <c r="I34" t="str">
        <f ca="1">IFERROR(VLOOKUP($B34, Profile_helper_columns!$A$2:$J$201,10, FALSE), "Date Not Found")</f>
        <v>R</v>
      </c>
      <c r="J34" s="67" t="str">
        <f ca="1">IFERROR(VLOOKUP($B34, Profile_helper_columns!$A$2:$K$201,11, FALSE), "Date Not Found")</f>
        <v>Revenue Share -Apts</v>
      </c>
      <c r="K34" s="67" t="str">
        <f ca="1">IFERROR(VLOOKUP($B34, Profile_helper_columns!$A$2:$L$201,12, FALSE), "Date Not Found")</f>
        <v>Y</v>
      </c>
      <c r="L34" s="67">
        <f ca="1">IFERROR(VLOOKUP($B34, Profile_helper_columns!$A$2:$M$201,13, FALSE), "Date Not Found")</f>
        <v>1</v>
      </c>
      <c r="M34" s="67">
        <f ca="1">IFERROR(VLOOKUP($B34, Profile_helper_columns!$A$2:$N$201,14, FALSE), "Date Not Found")</f>
        <v>1</v>
      </c>
      <c r="N34" s="67">
        <f ca="1">IFERROR(VLOOKUP($B34, Profile_helper_columns!$A$2:$O$201,15, FALSE), "Date Not Found")</f>
        <v>1</v>
      </c>
      <c r="O34" s="67">
        <f ca="1">IFERROR(VLOOKUP($B34, Profile_helper_columns!$A$2:$P$201,16, FALSE), "Date Not Found")</f>
        <v>1</v>
      </c>
      <c r="P34" s="67">
        <f ca="1">IFERROR(VLOOKUP($B34, Profile_helper_columns!$A$2:$Q$201,17, FALSE), "Date Not Found")</f>
        <v>1</v>
      </c>
      <c r="Q34" s="375">
        <f ca="1">IFERROR(VLOOKUP($B34, Profile_helper_columns!$A$2:$R$201,18, FALSE), "Date Not Found")</f>
        <v>45174</v>
      </c>
      <c r="U34" s="67" t="str">
        <f ca="1">IFERROR(VLOOKUP($B34, Profile_helper_columns!$A$2:$V$201,22, FALSE), "Date Not Found")</f>
        <v>Offline</v>
      </c>
      <c r="V34" s="67" t="str">
        <f ca="1">IFERROR(VLOOKUP($B34, Profile_helper_columns!$A$2:$W$201,23, FALSE), "Date Not Found")</f>
        <v>Retail</v>
      </c>
      <c r="W34" s="67">
        <f ca="1">IFERROR(VLOOKUP($B34, Profile_helper_columns!$A$2:$X$201,24, FALSE), "Date Not Found")</f>
        <v>1</v>
      </c>
      <c r="X34" s="67">
        <f ca="1">IFERROR(VLOOKUP($B34, Profile_helper_columns!$A$2:$Y$201,25, FALSE), "Date Not Found")</f>
        <v>1</v>
      </c>
      <c r="Y34" s="67">
        <f ca="1">IFERROR(VLOOKUP($B34, Profile_helper_columns!$A$2:$Z$201,26, FALSE), "Date Not Found")</f>
        <v>1</v>
      </c>
      <c r="Z34" s="67">
        <f ca="1">IFERROR(VLOOKUP($B34, Profile_helper_columns!$A$2:$AA$201,27, FALSE), "Date Not Found")</f>
        <v>0</v>
      </c>
      <c r="AA34" s="67">
        <f ca="1">IFERROR(VLOOKUP($B34, Profile_helper_columns!$A$2:$AB$201,28, FALSE), "Date Not Found")</f>
        <v>1</v>
      </c>
      <c r="AB34" s="67">
        <f ca="1">IFERROR(VLOOKUP($B34, Profile_helper_columns!$A$2:$AC$201,29, FALSE), "Date Not Found")</f>
        <v>0</v>
      </c>
      <c r="AC34" s="67">
        <f ca="1">IFERROR(VLOOKUP($B34, Profile_helper_columns!$A$2:$AD$201,30, FALSE), "Date Not Found")</f>
        <v>0</v>
      </c>
      <c r="AD34" s="67">
        <f ca="1">IFERROR(VLOOKUP($B34, Profile_helper_columns!$A$2:$AE$201,31, FALSE), "Date Not Found")</f>
        <v>1</v>
      </c>
      <c r="AE34" s="67">
        <f ca="1">IFERROR(VLOOKUP($B34, Profile_helper_columns!$A$2:$AF$201,32, FALSE), "Date Not Found")</f>
        <v>0</v>
      </c>
      <c r="AF34" s="67">
        <f ca="1">IFERROR(VLOOKUP($B34, Profile_helper_columns!$A$2:$AG$201,33, FALSE), "Date Not Found")</f>
        <v>0</v>
      </c>
      <c r="AG34" s="67">
        <f ca="1">IFERROR(VLOOKUP($B34, Profile_helper_columns!$A$2:$AH$201,34, FALSE), "Date Not Found")</f>
        <v>0</v>
      </c>
      <c r="AH34" s="67">
        <f ca="1">IFERROR(VLOOKUP($B34, Profile_helper_columns!$A$2:$AI$201,35, FALSE), "Date Not Found")</f>
        <v>0</v>
      </c>
      <c r="AI34" s="67">
        <f ca="1">IFERROR(VLOOKUP($B34, Profile_helper_columns!$A$2:$AJ$201,36, FALSE), "Date Not Found")</f>
        <v>0</v>
      </c>
      <c r="AJ34" s="67">
        <f ca="1">IFERROR(VLOOKUP($B34, Profile_helper_columns!$A$2:$AK$201,37, FALSE), "Date Not Found")</f>
        <v>0</v>
      </c>
      <c r="AK34" s="67">
        <f ca="1">IFERROR(VLOOKUP($B34, Profile_helper_columns!$A$2:$AL$201,38, FALSE), "Date Not Found")</f>
        <v>0</v>
      </c>
      <c r="AL34" s="67">
        <f ca="1">IFERROR(VLOOKUP($B34, Profile_helper_columns!$A$2:$AM$201,39, FALSE), "Date Not Found")</f>
        <v>0</v>
      </c>
      <c r="AM34">
        <f ca="1"/>
        <v>3</v>
      </c>
      <c r="AN34">
        <f ca="1"/>
        <v>2024</v>
      </c>
      <c r="AO34" t="str" cm="1">
        <f t="array" aca="1" ref="AO34" ca="1">INDEX(Profile_helper_columns!$D$2:$D$201, MATCH(TRUE, Profile_helper_columns!$C$2:$C$201 &gt;= ROW(AN34)-1,0))</f>
        <v>AG0000009315</v>
      </c>
    </row>
    <row r="35" spans="1:41" ht="30.75">
      <c r="A35" s="67" t="str">
        <f t="shared" ca="1" si="0"/>
        <v>b24179f7-g5f3g8gfjg-bfb7-a2dd</v>
      </c>
      <c r="B35" t="str" cm="1">
        <f t="array" aca="1" ref="B35" ca="1">INDEX(Profile_helper_columns!$A$2:$A$201, MATCH(TRUE, Profile_helper_columns!$C$2:$C$201 &gt;= ROW(A35)-1,0))</f>
        <v>0001127672</v>
      </c>
      <c r="C35" t="str" cm="1">
        <f t="array" aca="1" ref="C35" ca="1">INDEX(Profile_helper_columns!$D$2:$D$201, MATCH(TRUE, Profile_helper_columns!$C$2:$C$201 &gt;= ROW(B35)-1,0))</f>
        <v>AG0000006773</v>
      </c>
      <c r="D35" s="315">
        <f ca="1">IFERROR(VLOOKUP($B35, Profile_helper_columns!$A$2:$E$201, 5, FALSE), "Date Not Found")</f>
        <v>45594</v>
      </c>
      <c r="E35">
        <f ca="1">IFERROR(VLOOKUP($B35, Profile_helper_columns!$A$2:$F$201,6, FALSE), "Date Not Found")</f>
        <v>965</v>
      </c>
      <c r="F35" s="315">
        <f ca="1">IFERROR(VLOOKUP($B35, Profile_helper_columns!$A$2:$G$201,7, FALSE), "Date Not Found")</f>
        <v>45031</v>
      </c>
      <c r="G35" s="315" t="str">
        <f ca="1">IFERROR(VLOOKUP($B35, Profile_helper_columns!$A$2:$H$201,8, FALSE), "Date Not Found")</f>
        <v>Former</v>
      </c>
      <c r="H35" s="315" t="str">
        <f ca="1">IFERROR(VLOOKUP($B35, Profile_helper_columns!$A$2:$I$201,9, FALSE), "Date Not Found")</f>
        <v>Boston</v>
      </c>
      <c r="I35" t="str">
        <f ca="1">IFERROR(VLOOKUP($B35, Profile_helper_columns!$A$2:$J$201,10, FALSE), "Date Not Found")</f>
        <v>R</v>
      </c>
      <c r="J35" s="67" t="str">
        <f ca="1">IFERROR(VLOOKUP($B35, Profile_helper_columns!$A$2:$K$201,11, FALSE), "Date Not Found")</f>
        <v>Condominiums</v>
      </c>
      <c r="K35" s="67" t="str">
        <f ca="1">IFERROR(VLOOKUP($B35, Profile_helper_columns!$A$2:$L$201,12, FALSE), "Date Not Found")</f>
        <v>Y</v>
      </c>
      <c r="L35" s="67">
        <f ca="1">IFERROR(VLOOKUP($B35, Profile_helper_columns!$A$2:$M$201,13, FALSE), "Date Not Found")</f>
        <v>1</v>
      </c>
      <c r="M35" s="67">
        <f ca="1">IFERROR(VLOOKUP($B35, Profile_helper_columns!$A$2:$N$201,14, FALSE), "Date Not Found")</f>
        <v>1</v>
      </c>
      <c r="N35" s="67">
        <f ca="1">IFERROR(VLOOKUP($B35, Profile_helper_columns!$A$2:$O$201,15, FALSE), "Date Not Found")</f>
        <v>0</v>
      </c>
      <c r="O35" s="67">
        <f ca="1">IFERROR(VLOOKUP($B35, Profile_helper_columns!$A$2:$P$201,16, FALSE), "Date Not Found")</f>
        <v>1</v>
      </c>
      <c r="P35" s="67">
        <f ca="1">IFERROR(VLOOKUP($B35, Profile_helper_columns!$A$2:$Q$201,17, FALSE), "Date Not Found")</f>
        <v>0</v>
      </c>
      <c r="Q35" s="375">
        <f ca="1">IFERROR(VLOOKUP($B35, Profile_helper_columns!$A$2:$R$201,18, FALSE), "Date Not Found")</f>
        <v>45400</v>
      </c>
      <c r="U35" s="67" t="str">
        <f ca="1">IFERROR(VLOOKUP($B35, Profile_helper_columns!$A$2:$V$201,22, FALSE), "Date Not Found")</f>
        <v>Offline</v>
      </c>
      <c r="V35" s="67" t="str">
        <f ca="1">IFERROR(VLOOKUP($B35, Profile_helper_columns!$A$2:$W$201,23, FALSE), "Date Not Found")</f>
        <v>IVR</v>
      </c>
      <c r="W35" s="67">
        <f ca="1">IFERROR(VLOOKUP($B35, Profile_helper_columns!$A$2:$X$201,24, FALSE), "Date Not Found")</f>
        <v>0</v>
      </c>
      <c r="X35" s="67">
        <f ca="1">IFERROR(VLOOKUP($B35, Profile_helper_columns!$A$2:$Y$201,25, FALSE), "Date Not Found")</f>
        <v>0</v>
      </c>
      <c r="Y35" s="67">
        <f ca="1">IFERROR(VLOOKUP($B35, Profile_helper_columns!$A$2:$Z$201,26, FALSE), "Date Not Found")</f>
        <v>0</v>
      </c>
      <c r="Z35" s="67">
        <f ca="1">IFERROR(VLOOKUP($B35, Profile_helper_columns!$A$2:$AA$201,27, FALSE), "Date Not Found")</f>
        <v>1</v>
      </c>
      <c r="AA35" s="67">
        <f ca="1">IFERROR(VLOOKUP($B35, Profile_helper_columns!$A$2:$AB$201,28, FALSE), "Date Not Found")</f>
        <v>1</v>
      </c>
      <c r="AB35" s="67">
        <f ca="1">IFERROR(VLOOKUP($B35, Profile_helper_columns!$A$2:$AC$201,29, FALSE), "Date Not Found")</f>
        <v>1</v>
      </c>
      <c r="AC35" s="67">
        <f ca="1">IFERROR(VLOOKUP($B35, Profile_helper_columns!$A$2:$AD$201,30, FALSE), "Date Not Found")</f>
        <v>0</v>
      </c>
      <c r="AD35" s="67">
        <f ca="1">IFERROR(VLOOKUP($B35, Profile_helper_columns!$A$2:$AE$201,31, FALSE), "Date Not Found")</f>
        <v>0</v>
      </c>
      <c r="AE35" s="67">
        <f ca="1">IFERROR(VLOOKUP($B35, Profile_helper_columns!$A$2:$AF$201,32, FALSE), "Date Not Found")</f>
        <v>0</v>
      </c>
      <c r="AF35" s="67">
        <f ca="1">IFERROR(VLOOKUP($B35, Profile_helper_columns!$A$2:$AG$201,33, FALSE), "Date Not Found")</f>
        <v>0</v>
      </c>
      <c r="AG35" s="67">
        <f ca="1">IFERROR(VLOOKUP($B35, Profile_helper_columns!$A$2:$AH$201,34, FALSE), "Date Not Found")</f>
        <v>1</v>
      </c>
      <c r="AH35" s="67">
        <f ca="1">IFERROR(VLOOKUP($B35, Profile_helper_columns!$A$2:$AI$201,35, FALSE), "Date Not Found")</f>
        <v>0</v>
      </c>
      <c r="AI35" s="67">
        <f ca="1">IFERROR(VLOOKUP($B35, Profile_helper_columns!$A$2:$AJ$201,36, FALSE), "Date Not Found")</f>
        <v>0</v>
      </c>
      <c r="AJ35" s="67">
        <f ca="1">IFERROR(VLOOKUP($B35, Profile_helper_columns!$A$2:$AK$201,37, FALSE), "Date Not Found")</f>
        <v>0</v>
      </c>
      <c r="AK35" s="67">
        <f ca="1">IFERROR(VLOOKUP($B35, Profile_helper_columns!$A$2:$AL$201,38, FALSE), "Date Not Found")</f>
        <v>0</v>
      </c>
      <c r="AL35" s="67">
        <f ca="1">IFERROR(VLOOKUP($B35, Profile_helper_columns!$A$2:$AM$201,39, FALSE), "Date Not Found")</f>
        <v>0</v>
      </c>
      <c r="AM35">
        <f ca="1"/>
        <v>10</v>
      </c>
      <c r="AN35">
        <f ca="1"/>
        <v>2024</v>
      </c>
      <c r="AO35" t="str" cm="1">
        <f t="array" aca="1" ref="AO35" ca="1">INDEX(Profile_helper_columns!$D$2:$D$201, MATCH(TRUE, Profile_helper_columns!$C$2:$C$201 &gt;= ROW(AN35)-1,0))</f>
        <v>AG0000006773</v>
      </c>
    </row>
    <row r="36" spans="1:41" ht="30.75">
      <c r="A36" s="67" t="str">
        <f t="shared" ca="1" si="0"/>
        <v>b66a3052-212929gfjg-4e9c-a2dd</v>
      </c>
      <c r="B36" t="str" cm="1">
        <f t="array" aca="1" ref="B36" ca="1">INDEX(Profile_helper_columns!$A$2:$A$201, MATCH(TRUE, Profile_helper_columns!$C$2:$C$201 &gt;= ROW(A36)-1,0))</f>
        <v>0001127672</v>
      </c>
      <c r="C36" t="str" cm="1">
        <f t="array" aca="1" ref="C36" ca="1">INDEX(Profile_helper_columns!$D$2:$D$201, MATCH(TRUE, Profile_helper_columns!$C$2:$C$201 &gt;= ROW(B36)-1,0))</f>
        <v>AG0000006773</v>
      </c>
      <c r="D36" s="315">
        <f ca="1">IFERROR(VLOOKUP($B36, Profile_helper_columns!$A$2:$E$201, 5, FALSE), "Date Not Found")</f>
        <v>45594</v>
      </c>
      <c r="E36">
        <f ca="1">IFERROR(VLOOKUP($B36, Profile_helper_columns!$A$2:$F$201,6, FALSE), "Date Not Found")</f>
        <v>965</v>
      </c>
      <c r="F36" s="315">
        <f ca="1">IFERROR(VLOOKUP($B36, Profile_helper_columns!$A$2:$G$201,7, FALSE), "Date Not Found")</f>
        <v>45031</v>
      </c>
      <c r="G36" s="315" t="str">
        <f ca="1">IFERROR(VLOOKUP($B36, Profile_helper_columns!$A$2:$H$201,8, FALSE), "Date Not Found")</f>
        <v>Former</v>
      </c>
      <c r="H36" s="315" t="str">
        <f ca="1">IFERROR(VLOOKUP($B36, Profile_helper_columns!$A$2:$I$201,9, FALSE), "Date Not Found")</f>
        <v>Boston</v>
      </c>
      <c r="I36" t="str">
        <f ca="1">IFERROR(VLOOKUP($B36, Profile_helper_columns!$A$2:$J$201,10, FALSE), "Date Not Found")</f>
        <v>R</v>
      </c>
      <c r="J36" s="67" t="str">
        <f ca="1">IFERROR(VLOOKUP($B36, Profile_helper_columns!$A$2:$K$201,11, FALSE), "Date Not Found")</f>
        <v>Condominiums</v>
      </c>
      <c r="K36" s="67" t="str">
        <f ca="1">IFERROR(VLOOKUP($B36, Profile_helper_columns!$A$2:$L$201,12, FALSE), "Date Not Found")</f>
        <v>Y</v>
      </c>
      <c r="L36" s="67">
        <f ca="1">IFERROR(VLOOKUP($B36, Profile_helper_columns!$A$2:$M$201,13, FALSE), "Date Not Found")</f>
        <v>1</v>
      </c>
      <c r="M36" s="67">
        <f ca="1">IFERROR(VLOOKUP($B36, Profile_helper_columns!$A$2:$N$201,14, FALSE), "Date Not Found")</f>
        <v>1</v>
      </c>
      <c r="N36" s="67">
        <f ca="1">IFERROR(VLOOKUP($B36, Profile_helper_columns!$A$2:$O$201,15, FALSE), "Date Not Found")</f>
        <v>0</v>
      </c>
      <c r="O36" s="67">
        <f ca="1">IFERROR(VLOOKUP($B36, Profile_helper_columns!$A$2:$P$201,16, FALSE), "Date Not Found")</f>
        <v>1</v>
      </c>
      <c r="P36" s="67">
        <f ca="1">IFERROR(VLOOKUP($B36, Profile_helper_columns!$A$2:$Q$201,17, FALSE), "Date Not Found")</f>
        <v>0</v>
      </c>
      <c r="Q36" s="375">
        <f ca="1">IFERROR(VLOOKUP($B36, Profile_helper_columns!$A$2:$R$201,18, FALSE), "Date Not Found")</f>
        <v>45400</v>
      </c>
      <c r="U36" s="67" t="str">
        <f ca="1">IFERROR(VLOOKUP($B36, Profile_helper_columns!$A$2:$V$201,22, FALSE), "Date Not Found")</f>
        <v>Offline</v>
      </c>
      <c r="V36" s="67" t="str">
        <f ca="1">IFERROR(VLOOKUP($B36, Profile_helper_columns!$A$2:$W$201,23, FALSE), "Date Not Found")</f>
        <v>IVR</v>
      </c>
      <c r="W36" s="67">
        <f ca="1">IFERROR(VLOOKUP($B36, Profile_helper_columns!$A$2:$X$201,24, FALSE), "Date Not Found")</f>
        <v>0</v>
      </c>
      <c r="X36" s="67">
        <f ca="1">IFERROR(VLOOKUP($B36, Profile_helper_columns!$A$2:$Y$201,25, FALSE), "Date Not Found")</f>
        <v>0</v>
      </c>
      <c r="Y36" s="67">
        <f ca="1">IFERROR(VLOOKUP($B36, Profile_helper_columns!$A$2:$Z$201,26, FALSE), "Date Not Found")</f>
        <v>0</v>
      </c>
      <c r="Z36" s="67">
        <f ca="1">IFERROR(VLOOKUP($B36, Profile_helper_columns!$A$2:$AA$201,27, FALSE), "Date Not Found")</f>
        <v>1</v>
      </c>
      <c r="AA36" s="67">
        <f ca="1">IFERROR(VLOOKUP($B36, Profile_helper_columns!$A$2:$AB$201,28, FALSE), "Date Not Found")</f>
        <v>1</v>
      </c>
      <c r="AB36" s="67">
        <f ca="1">IFERROR(VLOOKUP($B36, Profile_helper_columns!$A$2:$AC$201,29, FALSE), "Date Not Found")</f>
        <v>1</v>
      </c>
      <c r="AC36" s="67">
        <f ca="1">IFERROR(VLOOKUP($B36, Profile_helper_columns!$A$2:$AD$201,30, FALSE), "Date Not Found")</f>
        <v>0</v>
      </c>
      <c r="AD36" s="67">
        <f ca="1">IFERROR(VLOOKUP($B36, Profile_helper_columns!$A$2:$AE$201,31, FALSE), "Date Not Found")</f>
        <v>0</v>
      </c>
      <c r="AE36" s="67">
        <f ca="1">IFERROR(VLOOKUP($B36, Profile_helper_columns!$A$2:$AF$201,32, FALSE), "Date Not Found")</f>
        <v>0</v>
      </c>
      <c r="AF36" s="67">
        <f ca="1">IFERROR(VLOOKUP($B36, Profile_helper_columns!$A$2:$AG$201,33, FALSE), "Date Not Found")</f>
        <v>0</v>
      </c>
      <c r="AG36" s="67">
        <f ca="1">IFERROR(VLOOKUP($B36, Profile_helper_columns!$A$2:$AH$201,34, FALSE), "Date Not Found")</f>
        <v>1</v>
      </c>
      <c r="AH36" s="67">
        <f ca="1">IFERROR(VLOOKUP($B36, Profile_helper_columns!$A$2:$AI$201,35, FALSE), "Date Not Found")</f>
        <v>0</v>
      </c>
      <c r="AI36" s="67">
        <f ca="1">IFERROR(VLOOKUP($B36, Profile_helper_columns!$A$2:$AJ$201,36, FALSE), "Date Not Found")</f>
        <v>0</v>
      </c>
      <c r="AJ36" s="67">
        <f ca="1">IFERROR(VLOOKUP($B36, Profile_helper_columns!$A$2:$AK$201,37, FALSE), "Date Not Found")</f>
        <v>0</v>
      </c>
      <c r="AK36" s="67">
        <f ca="1">IFERROR(VLOOKUP($B36, Profile_helper_columns!$A$2:$AL$201,38, FALSE), "Date Not Found")</f>
        <v>0</v>
      </c>
      <c r="AL36" s="67">
        <f ca="1">IFERROR(VLOOKUP($B36, Profile_helper_columns!$A$2:$AM$201,39, FALSE), "Date Not Found")</f>
        <v>0</v>
      </c>
      <c r="AM36">
        <f ca="1"/>
        <v>10</v>
      </c>
      <c r="AN36">
        <f ca="1"/>
        <v>2024</v>
      </c>
      <c r="AO36" t="str" cm="1">
        <f t="array" aca="1" ref="AO36" ca="1">INDEX(Profile_helper_columns!$D$2:$D$201, MATCH(TRUE, Profile_helper_columns!$C$2:$C$201 &gt;= ROW(AN36)-1,0))</f>
        <v>AG0000006773</v>
      </c>
    </row>
    <row r="37" spans="1:41" ht="30.75">
      <c r="A37" s="67" t="str">
        <f t="shared" ca="1" si="0"/>
        <v>83fc17ae-43a26agfjg-2c25-a2dd</v>
      </c>
      <c r="B37" t="str" cm="1">
        <f t="array" aca="1" ref="B37" ca="1">INDEX(Profile_helper_columns!$A$2:$A$201, MATCH(TRUE, Profile_helper_columns!$C$2:$C$201 &gt;= ROW(A37)-1,0))</f>
        <v>0001121375</v>
      </c>
      <c r="C37" t="str" cm="1">
        <f t="array" aca="1" ref="C37" ca="1">INDEX(Profile_helper_columns!$D$2:$D$201, MATCH(TRUE, Profile_helper_columns!$C$2:$C$201 &gt;= ROW(B37)-1,0))</f>
        <v>AG0000001680</v>
      </c>
      <c r="D37" s="315">
        <f ca="1">IFERROR(VLOOKUP($B37, Profile_helper_columns!$A$2:$E$201, 5, FALSE), "Date Not Found")</f>
        <v>45269</v>
      </c>
      <c r="E37">
        <f ca="1">IFERROR(VLOOKUP($B37, Profile_helper_columns!$A$2:$F$201,6, FALSE), "Date Not Found")</f>
        <v>983</v>
      </c>
      <c r="F37" s="315">
        <f ca="1">IFERROR(VLOOKUP($B37, Profile_helper_columns!$A$2:$G$201,7, FALSE), "Date Not Found")</f>
        <v>45144</v>
      </c>
      <c r="G37" s="315" t="str">
        <f ca="1">IFERROR(VLOOKUP($B37, Profile_helper_columns!$A$2:$H$201,8, FALSE), "Date Not Found")</f>
        <v>Active</v>
      </c>
      <c r="H37" s="315" t="str">
        <f ca="1">IFERROR(VLOOKUP($B37, Profile_helper_columns!$A$2:$I$201,9, FALSE), "Date Not Found")</f>
        <v>San Francisco</v>
      </c>
      <c r="I37" t="str">
        <f ca="1">IFERROR(VLOOKUP($B37, Profile_helper_columns!$A$2:$J$201,10, FALSE), "Date Not Found")</f>
        <v>R</v>
      </c>
      <c r="J37" s="67" t="str">
        <f ca="1">IFERROR(VLOOKUP($B37, Profile_helper_columns!$A$2:$K$201,11, FALSE), "Date Not Found")</f>
        <v>Business</v>
      </c>
      <c r="K37" s="67" t="str">
        <f ca="1">IFERROR(VLOOKUP($B37, Profile_helper_columns!$A$2:$L$201,12, FALSE), "Date Not Found")</f>
        <v>N</v>
      </c>
      <c r="L37" s="67">
        <f ca="1">IFERROR(VLOOKUP($B37, Profile_helper_columns!$A$2:$M$201,13, FALSE), "Date Not Found")</f>
        <v>1</v>
      </c>
      <c r="M37" s="67">
        <f ca="1">IFERROR(VLOOKUP($B37, Profile_helper_columns!$A$2:$N$201,14, FALSE), "Date Not Found")</f>
        <v>1</v>
      </c>
      <c r="N37" s="67">
        <f ca="1">IFERROR(VLOOKUP($B37, Profile_helper_columns!$A$2:$O$201,15, FALSE), "Date Not Found")</f>
        <v>0</v>
      </c>
      <c r="O37" s="67">
        <f ca="1">IFERROR(VLOOKUP($B37, Profile_helper_columns!$A$2:$P$201,16, FALSE), "Date Not Found")</f>
        <v>1</v>
      </c>
      <c r="P37" s="67">
        <f ca="1">IFERROR(VLOOKUP($B37, Profile_helper_columns!$A$2:$Q$201,17, FALSE), "Date Not Found")</f>
        <v>0</v>
      </c>
      <c r="Q37" s="375">
        <f ca="1">IFERROR(VLOOKUP($B37, Profile_helper_columns!$A$2:$R$201,18, FALSE), "Date Not Found")</f>
        <v>45592</v>
      </c>
      <c r="U37" s="67" t="str">
        <f ca="1">IFERROR(VLOOKUP($B37, Profile_helper_columns!$A$2:$V$201,22, FALSE), "Date Not Found")</f>
        <v>Offline</v>
      </c>
      <c r="V37" s="67" t="str">
        <f ca="1">IFERROR(VLOOKUP($B37, Profile_helper_columns!$A$2:$W$201,23, FALSE), "Date Not Found")</f>
        <v>IVR</v>
      </c>
      <c r="W37" s="67">
        <f ca="1">IFERROR(VLOOKUP($B37, Profile_helper_columns!$A$2:$X$201,24, FALSE), "Date Not Found")</f>
        <v>1</v>
      </c>
      <c r="X37" s="67">
        <f ca="1">IFERROR(VLOOKUP($B37, Profile_helper_columns!$A$2:$Y$201,25, FALSE), "Date Not Found")</f>
        <v>0</v>
      </c>
      <c r="Y37" s="67">
        <f ca="1">IFERROR(VLOOKUP($B37, Profile_helper_columns!$A$2:$Z$201,26, FALSE), "Date Not Found")</f>
        <v>1</v>
      </c>
      <c r="Z37" s="67">
        <f ca="1">IFERROR(VLOOKUP($B37, Profile_helper_columns!$A$2:$AA$201,27, FALSE), "Date Not Found")</f>
        <v>0</v>
      </c>
      <c r="AA37" s="67">
        <f ca="1">IFERROR(VLOOKUP($B37, Profile_helper_columns!$A$2:$AB$201,28, FALSE), "Date Not Found")</f>
        <v>0</v>
      </c>
      <c r="AB37" s="67">
        <f ca="1">IFERROR(VLOOKUP($B37, Profile_helper_columns!$A$2:$AC$201,29, FALSE), "Date Not Found")</f>
        <v>0</v>
      </c>
      <c r="AC37" s="67">
        <f ca="1">IFERROR(VLOOKUP($B37, Profile_helper_columns!$A$2:$AD$201,30, FALSE), "Date Not Found")</f>
        <v>1</v>
      </c>
      <c r="AD37" s="67">
        <f ca="1">IFERROR(VLOOKUP($B37, Profile_helper_columns!$A$2:$AE$201,31, FALSE), "Date Not Found")</f>
        <v>1</v>
      </c>
      <c r="AE37" s="67">
        <f ca="1">IFERROR(VLOOKUP($B37, Profile_helper_columns!$A$2:$AF$201,32, FALSE), "Date Not Found")</f>
        <v>0</v>
      </c>
      <c r="AF37" s="67">
        <f ca="1">IFERROR(VLOOKUP($B37, Profile_helper_columns!$A$2:$AG$201,33, FALSE), "Date Not Found")</f>
        <v>0</v>
      </c>
      <c r="AG37" s="67">
        <f ca="1">IFERROR(VLOOKUP($B37, Profile_helper_columns!$A$2:$AH$201,34, FALSE), "Date Not Found")</f>
        <v>0</v>
      </c>
      <c r="AH37" s="67">
        <f ca="1">IFERROR(VLOOKUP($B37, Profile_helper_columns!$A$2:$AI$201,35, FALSE), "Date Not Found")</f>
        <v>1</v>
      </c>
      <c r="AI37" s="67">
        <f ca="1">IFERROR(VLOOKUP($B37, Profile_helper_columns!$A$2:$AJ$201,36, FALSE), "Date Not Found")</f>
        <v>0</v>
      </c>
      <c r="AJ37" s="67">
        <f ca="1">IFERROR(VLOOKUP($B37, Profile_helper_columns!$A$2:$AK$201,37, FALSE), "Date Not Found")</f>
        <v>0</v>
      </c>
      <c r="AK37" s="67">
        <f ca="1">IFERROR(VLOOKUP($B37, Profile_helper_columns!$A$2:$AL$201,38, FALSE), "Date Not Found")</f>
        <v>0</v>
      </c>
      <c r="AL37" s="67">
        <f ca="1">IFERROR(VLOOKUP($B37, Profile_helper_columns!$A$2:$AM$201,39, FALSE), "Date Not Found")</f>
        <v>0</v>
      </c>
      <c r="AM37">
        <f ca="1"/>
        <v>12</v>
      </c>
      <c r="AN37">
        <f ca="1"/>
        <v>2023</v>
      </c>
      <c r="AO37" t="str" cm="1">
        <f t="array" aca="1" ref="AO37" ca="1">INDEX(Profile_helper_columns!$D$2:$D$201, MATCH(TRUE, Profile_helper_columns!$C$2:$C$201 &gt;= ROW(AN37)-1,0))</f>
        <v>AG0000001680</v>
      </c>
    </row>
    <row r="38" spans="1:41" ht="30.75">
      <c r="A38" s="67" t="str">
        <f t="shared" ca="1" si="0"/>
        <v>a9d2ae64-aedfe1gfjg-22d4-a2dd</v>
      </c>
      <c r="B38" t="str" cm="1">
        <f t="array" aca="1" ref="B38" ca="1">INDEX(Profile_helper_columns!$A$2:$A$201, MATCH(TRUE, Profile_helper_columns!$C$2:$C$201 &gt;= ROW(A38)-1,0))</f>
        <v>0001125796</v>
      </c>
      <c r="C38" t="str" cm="1">
        <f t="array" aca="1" ref="C38" ca="1">INDEX(Profile_helper_columns!$D$2:$D$201, MATCH(TRUE, Profile_helper_columns!$C$2:$C$201 &gt;= ROW(B38)-1,0))</f>
        <v>AG0000004809</v>
      </c>
      <c r="D38" s="315">
        <f ca="1">IFERROR(VLOOKUP($B38, Profile_helper_columns!$A$2:$E$201, 5, FALSE), "Date Not Found")</f>
        <v>45615</v>
      </c>
      <c r="E38">
        <f ca="1">IFERROR(VLOOKUP($B38, Profile_helper_columns!$A$2:$F$201,6, FALSE), "Date Not Found")</f>
        <v>287</v>
      </c>
      <c r="F38" s="315">
        <f ca="1">IFERROR(VLOOKUP($B38, Profile_helper_columns!$A$2:$G$201,7, FALSE), "Date Not Found")</f>
        <v>45274</v>
      </c>
      <c r="G38" s="315" t="str">
        <f ca="1">IFERROR(VLOOKUP($B38, Profile_helper_columns!$A$2:$H$201,8, FALSE), "Date Not Found")</f>
        <v>Former</v>
      </c>
      <c r="H38" s="315" t="str">
        <f ca="1">IFERROR(VLOOKUP($B38, Profile_helper_columns!$A$2:$I$201,9, FALSE), "Date Not Found")</f>
        <v>San Francisco</v>
      </c>
      <c r="I38" t="str">
        <f ca="1">IFERROR(VLOOKUP($B38, Profile_helper_columns!$A$2:$J$201,10, FALSE), "Date Not Found")</f>
        <v>R</v>
      </c>
      <c r="J38" s="67" t="str">
        <f ca="1">IFERROR(VLOOKUP($B38, Profile_helper_columns!$A$2:$K$201,11, FALSE), "Date Not Found")</f>
        <v>Revenue Share -Apts</v>
      </c>
      <c r="K38" s="67" t="str">
        <f ca="1">IFERROR(VLOOKUP($B38, Profile_helper_columns!$A$2:$L$201,12, FALSE), "Date Not Found")</f>
        <v>Y</v>
      </c>
      <c r="L38" s="67">
        <f ca="1">IFERROR(VLOOKUP($B38, Profile_helper_columns!$A$2:$M$201,13, FALSE), "Date Not Found")</f>
        <v>1</v>
      </c>
      <c r="M38" s="67">
        <f ca="1">IFERROR(VLOOKUP($B38, Profile_helper_columns!$A$2:$N$201,14, FALSE), "Date Not Found")</f>
        <v>1</v>
      </c>
      <c r="N38" s="67">
        <f ca="1">IFERROR(VLOOKUP($B38, Profile_helper_columns!$A$2:$O$201,15, FALSE), "Date Not Found")</f>
        <v>1</v>
      </c>
      <c r="O38" s="67">
        <f ca="1">IFERROR(VLOOKUP($B38, Profile_helper_columns!$A$2:$P$201,16, FALSE), "Date Not Found")</f>
        <v>1</v>
      </c>
      <c r="P38" s="67">
        <f ca="1">IFERROR(VLOOKUP($B38, Profile_helper_columns!$A$2:$Q$201,17, FALSE), "Date Not Found")</f>
        <v>1</v>
      </c>
      <c r="Q38" s="375">
        <f ca="1">IFERROR(VLOOKUP($B38, Profile_helper_columns!$A$2:$R$201,18, FALSE), "Date Not Found")</f>
        <v>45128</v>
      </c>
      <c r="U38" s="67" t="str">
        <f ca="1">IFERROR(VLOOKUP($B38, Profile_helper_columns!$A$2:$V$201,22, FALSE), "Date Not Found")</f>
        <v>Digital</v>
      </c>
      <c r="V38" s="67" t="str">
        <f ca="1">IFERROR(VLOOKUP($B38, Profile_helper_columns!$A$2:$W$201,23, FALSE), "Date Not Found")</f>
        <v>Web</v>
      </c>
      <c r="W38" s="67">
        <f ca="1">IFERROR(VLOOKUP($B38, Profile_helper_columns!$A$2:$X$201,24, FALSE), "Date Not Found")</f>
        <v>0</v>
      </c>
      <c r="X38" s="67">
        <f ca="1">IFERROR(VLOOKUP($B38, Profile_helper_columns!$A$2:$Y$201,25, FALSE), "Date Not Found")</f>
        <v>1</v>
      </c>
      <c r="Y38" s="67">
        <f ca="1">IFERROR(VLOOKUP($B38, Profile_helper_columns!$A$2:$Z$201,26, FALSE), "Date Not Found")</f>
        <v>1</v>
      </c>
      <c r="Z38" s="67">
        <f ca="1">IFERROR(VLOOKUP($B38, Profile_helper_columns!$A$2:$AA$201,27, FALSE), "Date Not Found")</f>
        <v>1</v>
      </c>
      <c r="AA38" s="67">
        <f ca="1">IFERROR(VLOOKUP($B38, Profile_helper_columns!$A$2:$AB$201,28, FALSE), "Date Not Found")</f>
        <v>0</v>
      </c>
      <c r="AB38" s="67">
        <f ca="1">IFERROR(VLOOKUP($B38, Profile_helper_columns!$A$2:$AC$201,29, FALSE), "Date Not Found")</f>
        <v>0</v>
      </c>
      <c r="AC38" s="67">
        <f ca="1">IFERROR(VLOOKUP($B38, Profile_helper_columns!$A$2:$AD$201,30, FALSE), "Date Not Found")</f>
        <v>1</v>
      </c>
      <c r="AD38" s="67">
        <f ca="1">IFERROR(VLOOKUP($B38, Profile_helper_columns!$A$2:$AE$201,31, FALSE), "Date Not Found")</f>
        <v>0</v>
      </c>
      <c r="AE38" s="67">
        <f ca="1">IFERROR(VLOOKUP($B38, Profile_helper_columns!$A$2:$AF$201,32, FALSE), "Date Not Found")</f>
        <v>1</v>
      </c>
      <c r="AF38" s="67">
        <f ca="1">IFERROR(VLOOKUP($B38, Profile_helper_columns!$A$2:$AG$201,33, FALSE), "Date Not Found")</f>
        <v>1</v>
      </c>
      <c r="AG38" s="67">
        <f ca="1">IFERROR(VLOOKUP($B38, Profile_helper_columns!$A$2:$AH$201,34, FALSE), "Date Not Found")</f>
        <v>1</v>
      </c>
      <c r="AH38" s="67">
        <f ca="1">IFERROR(VLOOKUP($B38, Profile_helper_columns!$A$2:$AI$201,35, FALSE), "Date Not Found")</f>
        <v>1</v>
      </c>
      <c r="AI38" s="67">
        <f ca="1">IFERROR(VLOOKUP($B38, Profile_helper_columns!$A$2:$AJ$201,36, FALSE), "Date Not Found")</f>
        <v>1</v>
      </c>
      <c r="AJ38" s="67">
        <f ca="1">IFERROR(VLOOKUP($B38, Profile_helper_columns!$A$2:$AK$201,37, FALSE), "Date Not Found")</f>
        <v>0</v>
      </c>
      <c r="AK38" s="67">
        <f ca="1">IFERROR(VLOOKUP($B38, Profile_helper_columns!$A$2:$AL$201,38, FALSE), "Date Not Found")</f>
        <v>1</v>
      </c>
      <c r="AL38" s="67">
        <f ca="1">IFERROR(VLOOKUP($B38, Profile_helper_columns!$A$2:$AM$201,39, FALSE), "Date Not Found")</f>
        <v>0</v>
      </c>
      <c r="AM38">
        <f ca="1"/>
        <v>11</v>
      </c>
      <c r="AN38">
        <f ca="1"/>
        <v>2024</v>
      </c>
      <c r="AO38" t="str" cm="1">
        <f t="array" aca="1" ref="AO38" ca="1">INDEX(Profile_helper_columns!$D$2:$D$201, MATCH(TRUE, Profile_helper_columns!$C$2:$C$201 &gt;= ROW(AN38)-1,0))</f>
        <v>AG0000004809</v>
      </c>
    </row>
    <row r="39" spans="1:41" ht="30.75">
      <c r="A39" s="67" t="str">
        <f t="shared" ca="1" si="0"/>
        <v>db63d2a1-6dg8g9gfjg-66fa-a2dd</v>
      </c>
      <c r="B39" t="str" cm="1">
        <f t="array" aca="1" ref="B39" ca="1">INDEX(Profile_helper_columns!$A$2:$A$201, MATCH(TRUE, Profile_helper_columns!$C$2:$C$201 &gt;= ROW(A39)-1,0))</f>
        <v>0001125796</v>
      </c>
      <c r="C39" t="str" cm="1">
        <f t="array" aca="1" ref="C39" ca="1">INDEX(Profile_helper_columns!$D$2:$D$201, MATCH(TRUE, Profile_helper_columns!$C$2:$C$201 &gt;= ROW(B39)-1,0))</f>
        <v>AG0000004809</v>
      </c>
      <c r="D39" s="315">
        <f ca="1">IFERROR(VLOOKUP($B39, Profile_helper_columns!$A$2:$E$201, 5, FALSE), "Date Not Found")</f>
        <v>45615</v>
      </c>
      <c r="E39">
        <f ca="1">IFERROR(VLOOKUP($B39, Profile_helper_columns!$A$2:$F$201,6, FALSE), "Date Not Found")</f>
        <v>287</v>
      </c>
      <c r="F39" s="315">
        <f ca="1">IFERROR(VLOOKUP($B39, Profile_helper_columns!$A$2:$G$201,7, FALSE), "Date Not Found")</f>
        <v>45274</v>
      </c>
      <c r="G39" s="315" t="str">
        <f ca="1">IFERROR(VLOOKUP($B39, Profile_helper_columns!$A$2:$H$201,8, FALSE), "Date Not Found")</f>
        <v>Former</v>
      </c>
      <c r="H39" s="315" t="str">
        <f ca="1">IFERROR(VLOOKUP($B39, Profile_helper_columns!$A$2:$I$201,9, FALSE), "Date Not Found")</f>
        <v>San Francisco</v>
      </c>
      <c r="I39" t="str">
        <f ca="1">IFERROR(VLOOKUP($B39, Profile_helper_columns!$A$2:$J$201,10, FALSE), "Date Not Found")</f>
        <v>R</v>
      </c>
      <c r="J39" s="67" t="str">
        <f ca="1">IFERROR(VLOOKUP($B39, Profile_helper_columns!$A$2:$K$201,11, FALSE), "Date Not Found")</f>
        <v>Revenue Share -Apts</v>
      </c>
      <c r="K39" s="67" t="str">
        <f ca="1">IFERROR(VLOOKUP($B39, Profile_helper_columns!$A$2:$L$201,12, FALSE), "Date Not Found")</f>
        <v>Y</v>
      </c>
      <c r="L39" s="67">
        <f ca="1">IFERROR(VLOOKUP($B39, Profile_helper_columns!$A$2:$M$201,13, FALSE), "Date Not Found")</f>
        <v>1</v>
      </c>
      <c r="M39" s="67">
        <f ca="1">IFERROR(VLOOKUP($B39, Profile_helper_columns!$A$2:$N$201,14, FALSE), "Date Not Found")</f>
        <v>1</v>
      </c>
      <c r="N39" s="67">
        <f ca="1">IFERROR(VLOOKUP($B39, Profile_helper_columns!$A$2:$O$201,15, FALSE), "Date Not Found")</f>
        <v>1</v>
      </c>
      <c r="O39" s="67">
        <f ca="1">IFERROR(VLOOKUP($B39, Profile_helper_columns!$A$2:$P$201,16, FALSE), "Date Not Found")</f>
        <v>1</v>
      </c>
      <c r="P39" s="67">
        <f ca="1">IFERROR(VLOOKUP($B39, Profile_helper_columns!$A$2:$Q$201,17, FALSE), "Date Not Found")</f>
        <v>1</v>
      </c>
      <c r="Q39" s="375">
        <f ca="1">IFERROR(VLOOKUP($B39, Profile_helper_columns!$A$2:$R$201,18, FALSE), "Date Not Found")</f>
        <v>45128</v>
      </c>
      <c r="U39" s="67" t="str">
        <f ca="1">IFERROR(VLOOKUP($B39, Profile_helper_columns!$A$2:$V$201,22, FALSE), "Date Not Found")</f>
        <v>Digital</v>
      </c>
      <c r="V39" s="67" t="str">
        <f ca="1">IFERROR(VLOOKUP($B39, Profile_helper_columns!$A$2:$W$201,23, FALSE), "Date Not Found")</f>
        <v>Web</v>
      </c>
      <c r="W39" s="67">
        <f ca="1">IFERROR(VLOOKUP($B39, Profile_helper_columns!$A$2:$X$201,24, FALSE), "Date Not Found")</f>
        <v>0</v>
      </c>
      <c r="X39" s="67">
        <f ca="1">IFERROR(VLOOKUP($B39, Profile_helper_columns!$A$2:$Y$201,25, FALSE), "Date Not Found")</f>
        <v>1</v>
      </c>
      <c r="Y39" s="67">
        <f ca="1">IFERROR(VLOOKUP($B39, Profile_helper_columns!$A$2:$Z$201,26, FALSE), "Date Not Found")</f>
        <v>1</v>
      </c>
      <c r="Z39" s="67">
        <f ca="1">IFERROR(VLOOKUP($B39, Profile_helper_columns!$A$2:$AA$201,27, FALSE), "Date Not Found")</f>
        <v>1</v>
      </c>
      <c r="AA39" s="67">
        <f ca="1">IFERROR(VLOOKUP($B39, Profile_helper_columns!$A$2:$AB$201,28, FALSE), "Date Not Found")</f>
        <v>0</v>
      </c>
      <c r="AB39" s="67">
        <f ca="1">IFERROR(VLOOKUP($B39, Profile_helper_columns!$A$2:$AC$201,29, FALSE), "Date Not Found")</f>
        <v>0</v>
      </c>
      <c r="AC39" s="67">
        <f ca="1">IFERROR(VLOOKUP($B39, Profile_helper_columns!$A$2:$AD$201,30, FALSE), "Date Not Found")</f>
        <v>1</v>
      </c>
      <c r="AD39" s="67">
        <f ca="1">IFERROR(VLOOKUP($B39, Profile_helper_columns!$A$2:$AE$201,31, FALSE), "Date Not Found")</f>
        <v>0</v>
      </c>
      <c r="AE39" s="67">
        <f ca="1">IFERROR(VLOOKUP($B39, Profile_helper_columns!$A$2:$AF$201,32, FALSE), "Date Not Found")</f>
        <v>1</v>
      </c>
      <c r="AF39" s="67">
        <f ca="1">IFERROR(VLOOKUP($B39, Profile_helper_columns!$A$2:$AG$201,33, FALSE), "Date Not Found")</f>
        <v>1</v>
      </c>
      <c r="AG39" s="67">
        <f ca="1">IFERROR(VLOOKUP($B39, Profile_helper_columns!$A$2:$AH$201,34, FALSE), "Date Not Found")</f>
        <v>1</v>
      </c>
      <c r="AH39" s="67">
        <f ca="1">IFERROR(VLOOKUP($B39, Profile_helper_columns!$A$2:$AI$201,35, FALSE), "Date Not Found")</f>
        <v>1</v>
      </c>
      <c r="AI39" s="67">
        <f ca="1">IFERROR(VLOOKUP($B39, Profile_helper_columns!$A$2:$AJ$201,36, FALSE), "Date Not Found")</f>
        <v>1</v>
      </c>
      <c r="AJ39" s="67">
        <f ca="1">IFERROR(VLOOKUP($B39, Profile_helper_columns!$A$2:$AK$201,37, FALSE), "Date Not Found")</f>
        <v>0</v>
      </c>
      <c r="AK39" s="67">
        <f ca="1">IFERROR(VLOOKUP($B39, Profile_helper_columns!$A$2:$AL$201,38, FALSE), "Date Not Found")</f>
        <v>1</v>
      </c>
      <c r="AL39" s="67">
        <f ca="1">IFERROR(VLOOKUP($B39, Profile_helper_columns!$A$2:$AM$201,39, FALSE), "Date Not Found")</f>
        <v>0</v>
      </c>
      <c r="AM39">
        <f ca="1"/>
        <v>11</v>
      </c>
      <c r="AN39">
        <f ca="1"/>
        <v>2024</v>
      </c>
      <c r="AO39" t="str" cm="1">
        <f t="array" aca="1" ref="AO39" ca="1">INDEX(Profile_helper_columns!$D$2:$D$201, MATCH(TRUE, Profile_helper_columns!$C$2:$C$201 &gt;= ROW(AN39)-1,0))</f>
        <v>AG0000004809</v>
      </c>
    </row>
    <row r="40" spans="1:41" ht="30.75">
      <c r="A40" s="67" t="str">
        <f t="shared" ca="1" si="0"/>
        <v>88a10f15-f8952egfjg-a510-a2dd</v>
      </c>
      <c r="B40" t="str" cm="1">
        <f t="array" aca="1" ref="B40" ca="1">INDEX(Profile_helper_columns!$A$2:$A$201, MATCH(TRUE, Profile_helper_columns!$C$2:$C$201 &gt;= ROW(A40)-1,0))</f>
        <v>0001125244</v>
      </c>
      <c r="C40" t="str" cm="1">
        <f t="array" aca="1" ref="C40" ca="1">INDEX(Profile_helper_columns!$D$2:$D$201, MATCH(TRUE, Profile_helper_columns!$C$2:$C$201 &gt;= ROW(B40)-1,0))</f>
        <v>AG0000004854</v>
      </c>
      <c r="D40" s="315">
        <f ca="1">IFERROR(VLOOKUP($B40, Profile_helper_columns!$A$2:$E$201, 5, FALSE), "Date Not Found")</f>
        <v>45537</v>
      </c>
      <c r="E40">
        <f ca="1">IFERROR(VLOOKUP($B40, Profile_helper_columns!$A$2:$F$201,6, FALSE), "Date Not Found")</f>
        <v>242</v>
      </c>
      <c r="F40" s="315">
        <f ca="1">IFERROR(VLOOKUP($B40, Profile_helper_columns!$A$2:$G$201,7, FALSE), "Date Not Found")</f>
        <v>44973</v>
      </c>
      <c r="G40" s="315" t="str">
        <f ca="1">IFERROR(VLOOKUP($B40, Profile_helper_columns!$A$2:$H$201,8, FALSE), "Date Not Found")</f>
        <v>Active</v>
      </c>
      <c r="H40" s="315" t="str">
        <f ca="1">IFERROR(VLOOKUP($B40, Profile_helper_columns!$A$2:$I$201,9, FALSE), "Date Not Found")</f>
        <v>Pheonix</v>
      </c>
      <c r="I40" t="str">
        <f ca="1">IFERROR(VLOOKUP($B40, Profile_helper_columns!$A$2:$J$201,10, FALSE), "Date Not Found")</f>
        <v>R</v>
      </c>
      <c r="J40" s="67" t="str">
        <f ca="1">IFERROR(VLOOKUP($B40, Profile_helper_columns!$A$2:$K$201,11, FALSE), "Date Not Found")</f>
        <v>Apartments</v>
      </c>
      <c r="K40" s="67" t="str">
        <f ca="1">IFERROR(VLOOKUP($B40, Profile_helper_columns!$A$2:$L$201,12, FALSE), "Date Not Found")</f>
        <v>Y</v>
      </c>
      <c r="L40" s="67">
        <f ca="1">IFERROR(VLOOKUP($B40, Profile_helper_columns!$A$2:$M$201,13, FALSE), "Date Not Found")</f>
        <v>1</v>
      </c>
      <c r="M40" s="67">
        <f ca="1">IFERROR(VLOOKUP($B40, Profile_helper_columns!$A$2:$N$201,14, FALSE), "Date Not Found")</f>
        <v>0</v>
      </c>
      <c r="N40" s="67">
        <f ca="1">IFERROR(VLOOKUP($B40, Profile_helper_columns!$A$2:$O$201,15, FALSE), "Date Not Found")</f>
        <v>1</v>
      </c>
      <c r="O40" s="67">
        <f ca="1">IFERROR(VLOOKUP($B40, Profile_helper_columns!$A$2:$P$201,16, FALSE), "Date Not Found")</f>
        <v>0</v>
      </c>
      <c r="P40" s="67">
        <f ca="1">IFERROR(VLOOKUP($B40, Profile_helper_columns!$A$2:$Q$201,17, FALSE), "Date Not Found")</f>
        <v>0</v>
      </c>
      <c r="Q40" s="375">
        <f ca="1">IFERROR(VLOOKUP($B40, Profile_helper_columns!$A$2:$R$201,18, FALSE), "Date Not Found")</f>
        <v>45296</v>
      </c>
      <c r="U40" s="67" t="str">
        <f ca="1">IFERROR(VLOOKUP($B40, Profile_helper_columns!$A$2:$V$201,22, FALSE), "Date Not Found")</f>
        <v>Offline</v>
      </c>
      <c r="V40" s="67" t="str">
        <f ca="1">IFERROR(VLOOKUP($B40, Profile_helper_columns!$A$2:$W$201,23, FALSE), "Date Not Found")</f>
        <v>Retail</v>
      </c>
      <c r="W40" s="67">
        <f ca="1">IFERROR(VLOOKUP($B40, Profile_helper_columns!$A$2:$X$201,24, FALSE), "Date Not Found")</f>
        <v>0</v>
      </c>
      <c r="X40" s="67">
        <f ca="1">IFERROR(VLOOKUP($B40, Profile_helper_columns!$A$2:$Y$201,25, FALSE), "Date Not Found")</f>
        <v>0</v>
      </c>
      <c r="Y40" s="67">
        <f ca="1">IFERROR(VLOOKUP($B40, Profile_helper_columns!$A$2:$Z$201,26, FALSE), "Date Not Found")</f>
        <v>0</v>
      </c>
      <c r="Z40" s="67">
        <f ca="1">IFERROR(VLOOKUP($B40, Profile_helper_columns!$A$2:$AA$201,27, FALSE), "Date Not Found")</f>
        <v>0</v>
      </c>
      <c r="AA40" s="67">
        <f ca="1">IFERROR(VLOOKUP($B40, Profile_helper_columns!$A$2:$AB$201,28, FALSE), "Date Not Found")</f>
        <v>1</v>
      </c>
      <c r="AB40" s="67">
        <f ca="1">IFERROR(VLOOKUP($B40, Profile_helper_columns!$A$2:$AC$201,29, FALSE), "Date Not Found")</f>
        <v>1</v>
      </c>
      <c r="AC40" s="67">
        <f ca="1">IFERROR(VLOOKUP($B40, Profile_helper_columns!$A$2:$AD$201,30, FALSE), "Date Not Found")</f>
        <v>0</v>
      </c>
      <c r="AD40" s="67">
        <f ca="1">IFERROR(VLOOKUP($B40, Profile_helper_columns!$A$2:$AE$201,31, FALSE), "Date Not Found")</f>
        <v>1</v>
      </c>
      <c r="AE40" s="67">
        <f ca="1">IFERROR(VLOOKUP($B40, Profile_helper_columns!$A$2:$AF$201,32, FALSE), "Date Not Found")</f>
        <v>0</v>
      </c>
      <c r="AF40" s="67">
        <f ca="1">IFERROR(VLOOKUP($B40, Profile_helper_columns!$A$2:$AG$201,33, FALSE), "Date Not Found")</f>
        <v>1</v>
      </c>
      <c r="AG40" s="67">
        <f ca="1">IFERROR(VLOOKUP($B40, Profile_helper_columns!$A$2:$AH$201,34, FALSE), "Date Not Found")</f>
        <v>0</v>
      </c>
      <c r="AH40" s="67">
        <f ca="1">IFERROR(VLOOKUP($B40, Profile_helper_columns!$A$2:$AI$201,35, FALSE), "Date Not Found")</f>
        <v>1</v>
      </c>
      <c r="AI40" s="67">
        <f ca="1">IFERROR(VLOOKUP($B40, Profile_helper_columns!$A$2:$AJ$201,36, FALSE), "Date Not Found")</f>
        <v>1</v>
      </c>
      <c r="AJ40" s="67">
        <f ca="1">IFERROR(VLOOKUP($B40, Profile_helper_columns!$A$2:$AK$201,37, FALSE), "Date Not Found")</f>
        <v>0</v>
      </c>
      <c r="AK40" s="67">
        <f ca="1">IFERROR(VLOOKUP($B40, Profile_helper_columns!$A$2:$AL$201,38, FALSE), "Date Not Found")</f>
        <v>1</v>
      </c>
      <c r="AL40" s="67">
        <f ca="1">IFERROR(VLOOKUP($B40, Profile_helper_columns!$A$2:$AM$201,39, FALSE), "Date Not Found")</f>
        <v>0</v>
      </c>
      <c r="AM40">
        <f ca="1"/>
        <v>9</v>
      </c>
      <c r="AN40">
        <f ca="1"/>
        <v>2024</v>
      </c>
      <c r="AO40" t="str" cm="1">
        <f t="array" aca="1" ref="AO40" ca="1">INDEX(Profile_helper_columns!$D$2:$D$201, MATCH(TRUE, Profile_helper_columns!$C$2:$C$201 &gt;= ROW(AN40)-1,0))</f>
        <v>AG0000004854</v>
      </c>
    </row>
    <row r="41" spans="1:41" ht="30.75">
      <c r="A41" s="67" t="str">
        <f t="shared" ca="1" si="0"/>
        <v>ca71a46c-1ged77gfjg-20d2-a2dd</v>
      </c>
      <c r="B41" t="str" cm="1">
        <f t="array" aca="1" ref="B41" ca="1">INDEX(Profile_helper_columns!$A$2:$A$201, MATCH(TRUE, Profile_helper_columns!$C$2:$C$201 &gt;= ROW(A41)-1,0))</f>
        <v>0001122407</v>
      </c>
      <c r="C41" t="str" cm="1">
        <f t="array" aca="1" ref="C41" ca="1">INDEX(Profile_helper_columns!$D$2:$D$201, MATCH(TRUE, Profile_helper_columns!$C$2:$C$201 &gt;= ROW(B41)-1,0))</f>
        <v>AG0000001073</v>
      </c>
      <c r="D41" s="315">
        <f ca="1">IFERROR(VLOOKUP($B41, Profile_helper_columns!$A$2:$E$201, 5, FALSE), "Date Not Found")</f>
        <v>44997</v>
      </c>
      <c r="E41">
        <f ca="1">IFERROR(VLOOKUP($B41, Profile_helper_columns!$A$2:$F$201,6, FALSE), "Date Not Found")</f>
        <v>359</v>
      </c>
      <c r="F41" s="315">
        <f ca="1">IFERROR(VLOOKUP($B41, Profile_helper_columns!$A$2:$G$201,7, FALSE), "Date Not Found")</f>
        <v>45309</v>
      </c>
      <c r="G41" s="315" t="str">
        <f ca="1">IFERROR(VLOOKUP($B41, Profile_helper_columns!$A$2:$H$201,8, FALSE), "Date Not Found")</f>
        <v>Former</v>
      </c>
      <c r="H41" s="315" t="str">
        <f ca="1">IFERROR(VLOOKUP($B41, Profile_helper_columns!$A$2:$I$201,9, FALSE), "Date Not Found")</f>
        <v>Boston</v>
      </c>
      <c r="I41" t="str">
        <f ca="1">IFERROR(VLOOKUP($B41, Profile_helper_columns!$A$2:$J$201,10, FALSE), "Date Not Found")</f>
        <v>R</v>
      </c>
      <c r="J41" s="67" t="str">
        <f ca="1">IFERROR(VLOOKUP($B41, Profile_helper_columns!$A$2:$K$201,11, FALSE), "Date Not Found")</f>
        <v>Business</v>
      </c>
      <c r="K41" s="67" t="str">
        <f ca="1">IFERROR(VLOOKUP($B41, Profile_helper_columns!$A$2:$L$201,12, FALSE), "Date Not Found")</f>
        <v>Y</v>
      </c>
      <c r="L41" s="67">
        <f ca="1">IFERROR(VLOOKUP($B41, Profile_helper_columns!$A$2:$M$201,13, FALSE), "Date Not Found")</f>
        <v>0</v>
      </c>
      <c r="M41" s="67">
        <f ca="1">IFERROR(VLOOKUP($B41, Profile_helper_columns!$A$2:$N$201,14, FALSE), "Date Not Found")</f>
        <v>0</v>
      </c>
      <c r="N41" s="67">
        <f ca="1">IFERROR(VLOOKUP($B41, Profile_helper_columns!$A$2:$O$201,15, FALSE), "Date Not Found")</f>
        <v>0</v>
      </c>
      <c r="O41" s="67">
        <f ca="1">IFERROR(VLOOKUP($B41, Profile_helper_columns!$A$2:$P$201,16, FALSE), "Date Not Found")</f>
        <v>0</v>
      </c>
      <c r="P41" s="67">
        <f ca="1">IFERROR(VLOOKUP($B41, Profile_helper_columns!$A$2:$Q$201,17, FALSE), "Date Not Found")</f>
        <v>0</v>
      </c>
      <c r="Q41" s="375" t="str">
        <f ca="1">IFERROR(VLOOKUP($B41, Profile_helper_columns!$A$2:$R$201,18, FALSE), "Date Not Found")</f>
        <v/>
      </c>
      <c r="U41" s="67" t="str">
        <f ca="1">IFERROR(VLOOKUP($B41, Profile_helper_columns!$A$2:$V$201,22, FALSE), "Date Not Found")</f>
        <v>Offline</v>
      </c>
      <c r="V41" s="67" t="str">
        <f ca="1">IFERROR(VLOOKUP($B41, Profile_helper_columns!$A$2:$W$201,23, FALSE), "Date Not Found")</f>
        <v>Retail</v>
      </c>
      <c r="W41" s="67">
        <f ca="1">IFERROR(VLOOKUP($B41, Profile_helper_columns!$A$2:$X$201,24, FALSE), "Date Not Found")</f>
        <v>1</v>
      </c>
      <c r="X41" s="67">
        <f ca="1">IFERROR(VLOOKUP($B41, Profile_helper_columns!$A$2:$Y$201,25, FALSE), "Date Not Found")</f>
        <v>0</v>
      </c>
      <c r="Y41" s="67">
        <f ca="1">IFERROR(VLOOKUP($B41, Profile_helper_columns!$A$2:$Z$201,26, FALSE), "Date Not Found")</f>
        <v>1</v>
      </c>
      <c r="Z41" s="67">
        <f ca="1">IFERROR(VLOOKUP($B41, Profile_helper_columns!$A$2:$AA$201,27, FALSE), "Date Not Found")</f>
        <v>1</v>
      </c>
      <c r="AA41" s="67">
        <f ca="1">IFERROR(VLOOKUP($B41, Profile_helper_columns!$A$2:$AB$201,28, FALSE), "Date Not Found")</f>
        <v>0</v>
      </c>
      <c r="AB41" s="67">
        <f ca="1">IFERROR(VLOOKUP($B41, Profile_helper_columns!$A$2:$AC$201,29, FALSE), "Date Not Found")</f>
        <v>1</v>
      </c>
      <c r="AC41" s="67">
        <f ca="1">IFERROR(VLOOKUP($B41, Profile_helper_columns!$A$2:$AD$201,30, FALSE), "Date Not Found")</f>
        <v>1</v>
      </c>
      <c r="AD41" s="67">
        <f ca="1">IFERROR(VLOOKUP($B41, Profile_helper_columns!$A$2:$AE$201,31, FALSE), "Date Not Found")</f>
        <v>1</v>
      </c>
      <c r="AE41" s="67">
        <f ca="1">IFERROR(VLOOKUP($B41, Profile_helper_columns!$A$2:$AF$201,32, FALSE), "Date Not Found")</f>
        <v>1</v>
      </c>
      <c r="AF41" s="67">
        <f ca="1">IFERROR(VLOOKUP($B41, Profile_helper_columns!$A$2:$AG$201,33, FALSE), "Date Not Found")</f>
        <v>1</v>
      </c>
      <c r="AG41" s="67">
        <f ca="1">IFERROR(VLOOKUP($B41, Profile_helper_columns!$A$2:$AH$201,34, FALSE), "Date Not Found")</f>
        <v>0</v>
      </c>
      <c r="AH41" s="67">
        <f ca="1">IFERROR(VLOOKUP($B41, Profile_helper_columns!$A$2:$AI$201,35, FALSE), "Date Not Found")</f>
        <v>0</v>
      </c>
      <c r="AI41" s="67">
        <f ca="1">IFERROR(VLOOKUP($B41, Profile_helper_columns!$A$2:$AJ$201,36, FALSE), "Date Not Found")</f>
        <v>1</v>
      </c>
      <c r="AJ41" s="67">
        <f ca="1">IFERROR(VLOOKUP($B41, Profile_helper_columns!$A$2:$AK$201,37, FALSE), "Date Not Found")</f>
        <v>1</v>
      </c>
      <c r="AK41" s="67">
        <f ca="1">IFERROR(VLOOKUP($B41, Profile_helper_columns!$A$2:$AL$201,38, FALSE), "Date Not Found")</f>
        <v>1</v>
      </c>
      <c r="AL41" s="67">
        <f ca="1">IFERROR(VLOOKUP($B41, Profile_helper_columns!$A$2:$AM$201,39, FALSE), "Date Not Found")</f>
        <v>1</v>
      </c>
      <c r="AM41">
        <f ca="1"/>
        <v>3</v>
      </c>
      <c r="AN41">
        <f ca="1"/>
        <v>2023</v>
      </c>
      <c r="AO41" t="str" cm="1">
        <f t="array" aca="1" ref="AO41" ca="1">INDEX(Profile_helper_columns!$D$2:$D$201, MATCH(TRUE, Profile_helper_columns!$C$2:$C$201 &gt;= ROW(AN41)-1,0))</f>
        <v>AG0000001073</v>
      </c>
    </row>
    <row r="42" spans="1:41" ht="30.75">
      <c r="A42" s="67" t="str">
        <f t="shared" ca="1" si="0"/>
        <v>b20b3f8e-3d2786gfjg-a4e9-a2dd</v>
      </c>
      <c r="B42" t="str" cm="1">
        <f t="array" aca="1" ref="B42" ca="1">INDEX(Profile_helper_columns!$A$2:$A$201, MATCH(TRUE, Profile_helper_columns!$C$2:$C$201 &gt;= ROW(A42)-1,0))</f>
        <v>0001122407</v>
      </c>
      <c r="C42" t="str" cm="1">
        <f t="array" aca="1" ref="C42" ca="1">INDEX(Profile_helper_columns!$D$2:$D$201, MATCH(TRUE, Profile_helper_columns!$C$2:$C$201 &gt;= ROW(B42)-1,0))</f>
        <v>AG0000001073</v>
      </c>
      <c r="D42" s="315">
        <f ca="1">IFERROR(VLOOKUP($B42, Profile_helper_columns!$A$2:$E$201, 5, FALSE), "Date Not Found")</f>
        <v>44997</v>
      </c>
      <c r="E42">
        <f ca="1">IFERROR(VLOOKUP($B42, Profile_helper_columns!$A$2:$F$201,6, FALSE), "Date Not Found")</f>
        <v>359</v>
      </c>
      <c r="F42" s="315">
        <f ca="1">IFERROR(VLOOKUP($B42, Profile_helper_columns!$A$2:$G$201,7, FALSE), "Date Not Found")</f>
        <v>45309</v>
      </c>
      <c r="G42" s="315" t="str">
        <f ca="1">IFERROR(VLOOKUP($B42, Profile_helper_columns!$A$2:$H$201,8, FALSE), "Date Not Found")</f>
        <v>Former</v>
      </c>
      <c r="H42" s="315" t="str">
        <f ca="1">IFERROR(VLOOKUP($B42, Profile_helper_columns!$A$2:$I$201,9, FALSE), "Date Not Found")</f>
        <v>Boston</v>
      </c>
      <c r="I42" t="str">
        <f ca="1">IFERROR(VLOOKUP($B42, Profile_helper_columns!$A$2:$J$201,10, FALSE), "Date Not Found")</f>
        <v>R</v>
      </c>
      <c r="J42" s="67" t="str">
        <f ca="1">IFERROR(VLOOKUP($B42, Profile_helper_columns!$A$2:$K$201,11, FALSE), "Date Not Found")</f>
        <v>Business</v>
      </c>
      <c r="K42" s="67" t="str">
        <f ca="1">IFERROR(VLOOKUP($B42, Profile_helper_columns!$A$2:$L$201,12, FALSE), "Date Not Found")</f>
        <v>Y</v>
      </c>
      <c r="L42" s="67">
        <f ca="1">IFERROR(VLOOKUP($B42, Profile_helper_columns!$A$2:$M$201,13, FALSE), "Date Not Found")</f>
        <v>0</v>
      </c>
      <c r="M42" s="67">
        <f ca="1">IFERROR(VLOOKUP($B42, Profile_helper_columns!$A$2:$N$201,14, FALSE), "Date Not Found")</f>
        <v>0</v>
      </c>
      <c r="N42" s="67">
        <f ca="1">IFERROR(VLOOKUP($B42, Profile_helper_columns!$A$2:$O$201,15, FALSE), "Date Not Found")</f>
        <v>0</v>
      </c>
      <c r="O42" s="67">
        <f ca="1">IFERROR(VLOOKUP($B42, Profile_helper_columns!$A$2:$P$201,16, FALSE), "Date Not Found")</f>
        <v>0</v>
      </c>
      <c r="P42" s="67">
        <f ca="1">IFERROR(VLOOKUP($B42, Profile_helper_columns!$A$2:$Q$201,17, FALSE), "Date Not Found")</f>
        <v>0</v>
      </c>
      <c r="Q42" s="375" t="str">
        <f ca="1">IFERROR(VLOOKUP($B42, Profile_helper_columns!$A$2:$R$201,18, FALSE), "Date Not Found")</f>
        <v/>
      </c>
      <c r="U42" s="67" t="str">
        <f ca="1">IFERROR(VLOOKUP($B42, Profile_helper_columns!$A$2:$V$201,22, FALSE), "Date Not Found")</f>
        <v>Offline</v>
      </c>
      <c r="V42" s="67" t="str">
        <f ca="1">IFERROR(VLOOKUP($B42, Profile_helper_columns!$A$2:$W$201,23, FALSE), "Date Not Found")</f>
        <v>Retail</v>
      </c>
      <c r="W42" s="67">
        <f ca="1">IFERROR(VLOOKUP($B42, Profile_helper_columns!$A$2:$X$201,24, FALSE), "Date Not Found")</f>
        <v>1</v>
      </c>
      <c r="X42" s="67">
        <f ca="1">IFERROR(VLOOKUP($B42, Profile_helper_columns!$A$2:$Y$201,25, FALSE), "Date Not Found")</f>
        <v>0</v>
      </c>
      <c r="Y42" s="67">
        <f ca="1">IFERROR(VLOOKUP($B42, Profile_helper_columns!$A$2:$Z$201,26, FALSE), "Date Not Found")</f>
        <v>1</v>
      </c>
      <c r="Z42" s="67">
        <f ca="1">IFERROR(VLOOKUP($B42, Profile_helper_columns!$A$2:$AA$201,27, FALSE), "Date Not Found")</f>
        <v>1</v>
      </c>
      <c r="AA42" s="67">
        <f ca="1">IFERROR(VLOOKUP($B42, Profile_helper_columns!$A$2:$AB$201,28, FALSE), "Date Not Found")</f>
        <v>0</v>
      </c>
      <c r="AB42" s="67">
        <f ca="1">IFERROR(VLOOKUP($B42, Profile_helper_columns!$A$2:$AC$201,29, FALSE), "Date Not Found")</f>
        <v>1</v>
      </c>
      <c r="AC42" s="67">
        <f ca="1">IFERROR(VLOOKUP($B42, Profile_helper_columns!$A$2:$AD$201,30, FALSE), "Date Not Found")</f>
        <v>1</v>
      </c>
      <c r="AD42" s="67">
        <f ca="1">IFERROR(VLOOKUP($B42, Profile_helper_columns!$A$2:$AE$201,31, FALSE), "Date Not Found")</f>
        <v>1</v>
      </c>
      <c r="AE42" s="67">
        <f ca="1">IFERROR(VLOOKUP($B42, Profile_helper_columns!$A$2:$AF$201,32, FALSE), "Date Not Found")</f>
        <v>1</v>
      </c>
      <c r="AF42" s="67">
        <f ca="1">IFERROR(VLOOKUP($B42, Profile_helper_columns!$A$2:$AG$201,33, FALSE), "Date Not Found")</f>
        <v>1</v>
      </c>
      <c r="AG42" s="67">
        <f ca="1">IFERROR(VLOOKUP($B42, Profile_helper_columns!$A$2:$AH$201,34, FALSE), "Date Not Found")</f>
        <v>0</v>
      </c>
      <c r="AH42" s="67">
        <f ca="1">IFERROR(VLOOKUP($B42, Profile_helper_columns!$A$2:$AI$201,35, FALSE), "Date Not Found")</f>
        <v>0</v>
      </c>
      <c r="AI42" s="67">
        <f ca="1">IFERROR(VLOOKUP($B42, Profile_helper_columns!$A$2:$AJ$201,36, FALSE), "Date Not Found")</f>
        <v>1</v>
      </c>
      <c r="AJ42" s="67">
        <f ca="1">IFERROR(VLOOKUP($B42, Profile_helper_columns!$A$2:$AK$201,37, FALSE), "Date Not Found")</f>
        <v>1</v>
      </c>
      <c r="AK42" s="67">
        <f ca="1">IFERROR(VLOOKUP($B42, Profile_helper_columns!$A$2:$AL$201,38, FALSE), "Date Not Found")</f>
        <v>1</v>
      </c>
      <c r="AL42" s="67">
        <f ca="1">IFERROR(VLOOKUP($B42, Profile_helper_columns!$A$2:$AM$201,39, FALSE), "Date Not Found")</f>
        <v>1</v>
      </c>
      <c r="AM42">
        <f ca="1"/>
        <v>3</v>
      </c>
      <c r="AN42">
        <f ca="1"/>
        <v>2023</v>
      </c>
      <c r="AO42" t="str" cm="1">
        <f t="array" aca="1" ref="AO42" ca="1">INDEX(Profile_helper_columns!$D$2:$D$201, MATCH(TRUE, Profile_helper_columns!$C$2:$C$201 &gt;= ROW(AN42)-1,0))</f>
        <v>AG0000001073</v>
      </c>
    </row>
    <row r="43" spans="1:41" ht="30.75">
      <c r="A43" s="67" t="str">
        <f t="shared" ca="1" si="0"/>
        <v>f92080cb-f171fcgfjg-06b3-a2dd</v>
      </c>
      <c r="B43" t="str" cm="1">
        <f t="array" aca="1" ref="B43" ca="1">INDEX(Profile_helper_columns!$A$2:$A$201, MATCH(TRUE, Profile_helper_columns!$C$2:$C$201 &gt;= ROW(A43)-1,0))</f>
        <v>0001128837</v>
      </c>
      <c r="C43" t="str" cm="1">
        <f t="array" aca="1" ref="C43" ca="1">INDEX(Profile_helper_columns!$D$2:$D$201, MATCH(TRUE, Profile_helper_columns!$C$2:$C$201 &gt;= ROW(B43)-1,0))</f>
        <v>AG0000005973</v>
      </c>
      <c r="D43" s="315">
        <f ca="1">IFERROR(VLOOKUP($B43, Profile_helper_columns!$A$2:$E$201, 5, FALSE), "Date Not Found")</f>
        <v>45093</v>
      </c>
      <c r="E43">
        <f ca="1">IFERROR(VLOOKUP($B43, Profile_helper_columns!$A$2:$F$201,6, FALSE), "Date Not Found")</f>
        <v>989</v>
      </c>
      <c r="F43" s="315">
        <f ca="1">IFERROR(VLOOKUP($B43, Profile_helper_columns!$A$2:$G$201,7, FALSE), "Date Not Found")</f>
        <v>45278</v>
      </c>
      <c r="G43" s="315" t="str">
        <f ca="1">IFERROR(VLOOKUP($B43, Profile_helper_columns!$A$2:$H$201,8, FALSE), "Date Not Found")</f>
        <v>Former</v>
      </c>
      <c r="H43" s="315" t="str">
        <f ca="1">IFERROR(VLOOKUP($B43, Profile_helper_columns!$A$2:$I$201,9, FALSE), "Date Not Found")</f>
        <v>Pheonix</v>
      </c>
      <c r="I43" t="str">
        <f ca="1">IFERROR(VLOOKUP($B43, Profile_helper_columns!$A$2:$J$201,10, FALSE), "Date Not Found")</f>
        <v>R</v>
      </c>
      <c r="J43" s="67" t="str">
        <f ca="1">IFERROR(VLOOKUP($B43, Profile_helper_columns!$A$2:$K$201,11, FALSE), "Date Not Found")</f>
        <v>Apartments</v>
      </c>
      <c r="K43" s="67" t="str">
        <f ca="1">IFERROR(VLOOKUP($B43, Profile_helper_columns!$A$2:$L$201,12, FALSE), "Date Not Found")</f>
        <v>N</v>
      </c>
      <c r="L43" s="67">
        <f ca="1">IFERROR(VLOOKUP($B43, Profile_helper_columns!$A$2:$M$201,13, FALSE), "Date Not Found")</f>
        <v>0</v>
      </c>
      <c r="M43" s="67">
        <f ca="1">IFERROR(VLOOKUP($B43, Profile_helper_columns!$A$2:$N$201,14, FALSE), "Date Not Found")</f>
        <v>1</v>
      </c>
      <c r="N43" s="67">
        <f ca="1">IFERROR(VLOOKUP($B43, Profile_helper_columns!$A$2:$O$201,15, FALSE), "Date Not Found")</f>
        <v>0</v>
      </c>
      <c r="O43" s="67">
        <f ca="1">IFERROR(VLOOKUP($B43, Profile_helper_columns!$A$2:$P$201,16, FALSE), "Date Not Found")</f>
        <v>0</v>
      </c>
      <c r="P43" s="67">
        <f ca="1">IFERROR(VLOOKUP($B43, Profile_helper_columns!$A$2:$Q$201,17, FALSE), "Date Not Found")</f>
        <v>0</v>
      </c>
      <c r="Q43" s="375" t="str">
        <f ca="1">IFERROR(VLOOKUP($B43, Profile_helper_columns!$A$2:$R$201,18, FALSE), "Date Not Found")</f>
        <v/>
      </c>
      <c r="U43" s="67" t="str">
        <f ca="1">IFERROR(VLOOKUP($B43, Profile_helper_columns!$A$2:$V$201,22, FALSE), "Date Not Found")</f>
        <v>Digital</v>
      </c>
      <c r="V43" s="67" t="str">
        <f ca="1">IFERROR(VLOOKUP($B43, Profile_helper_columns!$A$2:$W$201,23, FALSE), "Date Not Found")</f>
        <v>App</v>
      </c>
      <c r="W43" s="67">
        <f ca="1">IFERROR(VLOOKUP($B43, Profile_helper_columns!$A$2:$X$201,24, FALSE), "Date Not Found")</f>
        <v>0</v>
      </c>
      <c r="X43" s="67">
        <f ca="1">IFERROR(VLOOKUP($B43, Profile_helper_columns!$A$2:$Y$201,25, FALSE), "Date Not Found")</f>
        <v>0</v>
      </c>
      <c r="Y43" s="67">
        <f ca="1">IFERROR(VLOOKUP($B43, Profile_helper_columns!$A$2:$Z$201,26, FALSE), "Date Not Found")</f>
        <v>1</v>
      </c>
      <c r="Z43" s="67">
        <f ca="1">IFERROR(VLOOKUP($B43, Profile_helper_columns!$A$2:$AA$201,27, FALSE), "Date Not Found")</f>
        <v>1</v>
      </c>
      <c r="AA43" s="67">
        <f ca="1">IFERROR(VLOOKUP($B43, Profile_helper_columns!$A$2:$AB$201,28, FALSE), "Date Not Found")</f>
        <v>1</v>
      </c>
      <c r="AB43" s="67">
        <f ca="1">IFERROR(VLOOKUP($B43, Profile_helper_columns!$A$2:$AC$201,29, FALSE), "Date Not Found")</f>
        <v>1</v>
      </c>
      <c r="AC43" s="67">
        <f ca="1">IFERROR(VLOOKUP($B43, Profile_helper_columns!$A$2:$AD$201,30, FALSE), "Date Not Found")</f>
        <v>1</v>
      </c>
      <c r="AD43" s="67">
        <f ca="1">IFERROR(VLOOKUP($B43, Profile_helper_columns!$A$2:$AE$201,31, FALSE), "Date Not Found")</f>
        <v>0</v>
      </c>
      <c r="AE43" s="67">
        <f ca="1">IFERROR(VLOOKUP($B43, Profile_helper_columns!$A$2:$AF$201,32, FALSE), "Date Not Found")</f>
        <v>1</v>
      </c>
      <c r="AF43" s="67">
        <f ca="1">IFERROR(VLOOKUP($B43, Profile_helper_columns!$A$2:$AG$201,33, FALSE), "Date Not Found")</f>
        <v>0</v>
      </c>
      <c r="AG43" s="67">
        <f ca="1">IFERROR(VLOOKUP($B43, Profile_helper_columns!$A$2:$AH$201,34, FALSE), "Date Not Found")</f>
        <v>1</v>
      </c>
      <c r="AH43" s="67">
        <f ca="1">IFERROR(VLOOKUP($B43, Profile_helper_columns!$A$2:$AI$201,35, FALSE), "Date Not Found")</f>
        <v>0</v>
      </c>
      <c r="AI43" s="67">
        <f ca="1">IFERROR(VLOOKUP($B43, Profile_helper_columns!$A$2:$AJ$201,36, FALSE), "Date Not Found")</f>
        <v>1</v>
      </c>
      <c r="AJ43" s="67">
        <f ca="1">IFERROR(VLOOKUP($B43, Profile_helper_columns!$A$2:$AK$201,37, FALSE), "Date Not Found")</f>
        <v>0</v>
      </c>
      <c r="AK43" s="67">
        <f ca="1">IFERROR(VLOOKUP($B43, Profile_helper_columns!$A$2:$AL$201,38, FALSE), "Date Not Found")</f>
        <v>1</v>
      </c>
      <c r="AL43" s="67">
        <f ca="1">IFERROR(VLOOKUP($B43, Profile_helper_columns!$A$2:$AM$201,39, FALSE), "Date Not Found")</f>
        <v>1</v>
      </c>
      <c r="AM43">
        <f ca="1"/>
        <v>6</v>
      </c>
      <c r="AN43">
        <f ca="1"/>
        <v>2023</v>
      </c>
      <c r="AO43" t="str" cm="1">
        <f t="array" aca="1" ref="AO43" ca="1">INDEX(Profile_helper_columns!$D$2:$D$201, MATCH(TRUE, Profile_helper_columns!$C$2:$C$201 &gt;= ROW(AN43)-1,0))</f>
        <v>AG0000005973</v>
      </c>
    </row>
    <row r="44" spans="1:41" ht="30.75">
      <c r="A44" s="67" t="str">
        <f t="shared" ca="1" si="0"/>
        <v>74c9f939-28eb1egfjg-1da6-a2dd</v>
      </c>
      <c r="B44" t="str" cm="1">
        <f t="array" aca="1" ref="B44" ca="1">INDEX(Profile_helper_columns!$A$2:$A$201, MATCH(TRUE, Profile_helper_columns!$C$2:$C$201 &gt;= ROW(A44)-1,0))</f>
        <v>0001121085</v>
      </c>
      <c r="C44" t="str" cm="1">
        <f t="array" aca="1" ref="C44" ca="1">INDEX(Profile_helper_columns!$D$2:$D$201, MATCH(TRUE, Profile_helper_columns!$C$2:$C$201 &gt;= ROW(B44)-1,0))</f>
        <v>AG0000009227</v>
      </c>
      <c r="D44" s="315">
        <f ca="1">IFERROR(VLOOKUP($B44, Profile_helper_columns!$A$2:$E$201, 5, FALSE), "Date Not Found")</f>
        <v>44951</v>
      </c>
      <c r="E44">
        <f ca="1">IFERROR(VLOOKUP($B44, Profile_helper_columns!$A$2:$F$201,6, FALSE), "Date Not Found")</f>
        <v>888</v>
      </c>
      <c r="F44" s="315">
        <f ca="1">IFERROR(VLOOKUP($B44, Profile_helper_columns!$A$2:$G$201,7, FALSE), "Date Not Found")</f>
        <v>45633</v>
      </c>
      <c r="G44" s="315" t="str">
        <f ca="1">IFERROR(VLOOKUP($B44, Profile_helper_columns!$A$2:$H$201,8, FALSE), "Date Not Found")</f>
        <v>Active</v>
      </c>
      <c r="H44" s="315" t="str">
        <f ca="1">IFERROR(VLOOKUP($B44, Profile_helper_columns!$A$2:$I$201,9, FALSE), "Date Not Found")</f>
        <v>Boston</v>
      </c>
      <c r="I44" t="str">
        <f ca="1">IFERROR(VLOOKUP($B44, Profile_helper_columns!$A$2:$J$201,10, FALSE), "Date Not Found")</f>
        <v>R</v>
      </c>
      <c r="J44" s="67" t="str">
        <f ca="1">IFERROR(VLOOKUP($B44, Profile_helper_columns!$A$2:$K$201,11, FALSE), "Date Not Found")</f>
        <v>Business</v>
      </c>
      <c r="K44" s="67" t="str">
        <f ca="1">IFERROR(VLOOKUP($B44, Profile_helper_columns!$A$2:$L$201,12, FALSE), "Date Not Found")</f>
        <v>Y</v>
      </c>
      <c r="L44" s="67">
        <f ca="1">IFERROR(VLOOKUP($B44, Profile_helper_columns!$A$2:$M$201,13, FALSE), "Date Not Found")</f>
        <v>1</v>
      </c>
      <c r="M44" s="67">
        <f ca="1">IFERROR(VLOOKUP($B44, Profile_helper_columns!$A$2:$N$201,14, FALSE), "Date Not Found")</f>
        <v>1</v>
      </c>
      <c r="N44" s="67">
        <f ca="1">IFERROR(VLOOKUP($B44, Profile_helper_columns!$A$2:$O$201,15, FALSE), "Date Not Found")</f>
        <v>0</v>
      </c>
      <c r="O44" s="67">
        <f ca="1">IFERROR(VLOOKUP($B44, Profile_helper_columns!$A$2:$P$201,16, FALSE), "Date Not Found")</f>
        <v>1</v>
      </c>
      <c r="P44" s="67">
        <f ca="1">IFERROR(VLOOKUP($B44, Profile_helper_columns!$A$2:$Q$201,17, FALSE), "Date Not Found")</f>
        <v>0</v>
      </c>
      <c r="Q44" s="375">
        <f ca="1">IFERROR(VLOOKUP($B44, Profile_helper_columns!$A$2:$R$201,18, FALSE), "Date Not Found")</f>
        <v>45427</v>
      </c>
      <c r="U44" s="67" t="str">
        <f ca="1">IFERROR(VLOOKUP($B44, Profile_helper_columns!$A$2:$V$201,22, FALSE), "Date Not Found")</f>
        <v>Offline</v>
      </c>
      <c r="V44" s="67" t="str">
        <f ca="1">IFERROR(VLOOKUP($B44, Profile_helper_columns!$A$2:$W$201,23, FALSE), "Date Not Found")</f>
        <v>IVR</v>
      </c>
      <c r="W44" s="67">
        <f ca="1">IFERROR(VLOOKUP($B44, Profile_helper_columns!$A$2:$X$201,24, FALSE), "Date Not Found")</f>
        <v>0</v>
      </c>
      <c r="X44" s="67">
        <f ca="1">IFERROR(VLOOKUP($B44, Profile_helper_columns!$A$2:$Y$201,25, FALSE), "Date Not Found")</f>
        <v>1</v>
      </c>
      <c r="Y44" s="67">
        <f ca="1">IFERROR(VLOOKUP($B44, Profile_helper_columns!$A$2:$Z$201,26, FALSE), "Date Not Found")</f>
        <v>0</v>
      </c>
      <c r="Z44" s="67">
        <f ca="1">IFERROR(VLOOKUP($B44, Profile_helper_columns!$A$2:$AA$201,27, FALSE), "Date Not Found")</f>
        <v>0</v>
      </c>
      <c r="AA44" s="67">
        <f ca="1">IFERROR(VLOOKUP($B44, Profile_helper_columns!$A$2:$AB$201,28, FALSE), "Date Not Found")</f>
        <v>1</v>
      </c>
      <c r="AB44" s="67">
        <f ca="1">IFERROR(VLOOKUP($B44, Profile_helper_columns!$A$2:$AC$201,29, FALSE), "Date Not Found")</f>
        <v>0</v>
      </c>
      <c r="AC44" s="67">
        <f ca="1">IFERROR(VLOOKUP($B44, Profile_helper_columns!$A$2:$AD$201,30, FALSE), "Date Not Found")</f>
        <v>0</v>
      </c>
      <c r="AD44" s="67">
        <f ca="1">IFERROR(VLOOKUP($B44, Profile_helper_columns!$A$2:$AE$201,31, FALSE), "Date Not Found")</f>
        <v>0</v>
      </c>
      <c r="AE44" s="67">
        <f ca="1">IFERROR(VLOOKUP($B44, Profile_helper_columns!$A$2:$AF$201,32, FALSE), "Date Not Found")</f>
        <v>1</v>
      </c>
      <c r="AF44" s="67">
        <f ca="1">IFERROR(VLOOKUP($B44, Profile_helper_columns!$A$2:$AG$201,33, FALSE), "Date Not Found")</f>
        <v>0</v>
      </c>
      <c r="AG44" s="67">
        <f ca="1">IFERROR(VLOOKUP($B44, Profile_helper_columns!$A$2:$AH$201,34, FALSE), "Date Not Found")</f>
        <v>0</v>
      </c>
      <c r="AH44" s="67">
        <f ca="1">IFERROR(VLOOKUP($B44, Profile_helper_columns!$A$2:$AI$201,35, FALSE), "Date Not Found")</f>
        <v>0</v>
      </c>
      <c r="AI44" s="67">
        <f ca="1">IFERROR(VLOOKUP($B44, Profile_helper_columns!$A$2:$AJ$201,36, FALSE), "Date Not Found")</f>
        <v>1</v>
      </c>
      <c r="AJ44" s="67">
        <f ca="1">IFERROR(VLOOKUP($B44, Profile_helper_columns!$A$2:$AK$201,37, FALSE), "Date Not Found")</f>
        <v>0</v>
      </c>
      <c r="AK44" s="67">
        <f ca="1">IFERROR(VLOOKUP($B44, Profile_helper_columns!$A$2:$AL$201,38, FALSE), "Date Not Found")</f>
        <v>1</v>
      </c>
      <c r="AL44" s="67">
        <f ca="1">IFERROR(VLOOKUP($B44, Profile_helper_columns!$A$2:$AM$201,39, FALSE), "Date Not Found")</f>
        <v>0</v>
      </c>
      <c r="AM44">
        <f ca="1"/>
        <v>1</v>
      </c>
      <c r="AN44">
        <f ca="1"/>
        <v>2023</v>
      </c>
      <c r="AO44" t="str" cm="1">
        <f t="array" aca="1" ref="AO44" ca="1">INDEX(Profile_helper_columns!$D$2:$D$201, MATCH(TRUE, Profile_helper_columns!$C$2:$C$201 &gt;= ROW(AN44)-1,0))</f>
        <v>AG0000009227</v>
      </c>
    </row>
    <row r="45" spans="1:41" ht="30.75">
      <c r="A45" s="67" t="str">
        <f t="shared" ca="1" si="0"/>
        <v>0694879f-efg464gfjg-8b0e-a2dd</v>
      </c>
      <c r="B45" t="str" cm="1">
        <f t="array" aca="1" ref="B45" ca="1">INDEX(Profile_helper_columns!$A$2:$A$201, MATCH(TRUE, Profile_helper_columns!$C$2:$C$201 &gt;= ROW(A45)-1,0))</f>
        <v>0001121085</v>
      </c>
      <c r="C45" t="str" cm="1">
        <f t="array" aca="1" ref="C45" ca="1">INDEX(Profile_helper_columns!$D$2:$D$201, MATCH(TRUE, Profile_helper_columns!$C$2:$C$201 &gt;= ROW(B45)-1,0))</f>
        <v>AG0000009227</v>
      </c>
      <c r="D45" s="315">
        <f ca="1">IFERROR(VLOOKUP($B45, Profile_helper_columns!$A$2:$E$201, 5, FALSE), "Date Not Found")</f>
        <v>44951</v>
      </c>
      <c r="E45">
        <f ca="1">IFERROR(VLOOKUP($B45, Profile_helper_columns!$A$2:$F$201,6, FALSE), "Date Not Found")</f>
        <v>888</v>
      </c>
      <c r="F45" s="315">
        <f ca="1">IFERROR(VLOOKUP($B45, Profile_helper_columns!$A$2:$G$201,7, FALSE), "Date Not Found")</f>
        <v>45633</v>
      </c>
      <c r="G45" s="315" t="str">
        <f ca="1">IFERROR(VLOOKUP($B45, Profile_helper_columns!$A$2:$H$201,8, FALSE), "Date Not Found")</f>
        <v>Active</v>
      </c>
      <c r="H45" s="315" t="str">
        <f ca="1">IFERROR(VLOOKUP($B45, Profile_helper_columns!$A$2:$I$201,9, FALSE), "Date Not Found")</f>
        <v>Boston</v>
      </c>
      <c r="I45" t="str">
        <f ca="1">IFERROR(VLOOKUP($B45, Profile_helper_columns!$A$2:$J$201,10, FALSE), "Date Not Found")</f>
        <v>R</v>
      </c>
      <c r="J45" s="67" t="str">
        <f ca="1">IFERROR(VLOOKUP($B45, Profile_helper_columns!$A$2:$K$201,11, FALSE), "Date Not Found")</f>
        <v>Business</v>
      </c>
      <c r="K45" s="67" t="str">
        <f ca="1">IFERROR(VLOOKUP($B45, Profile_helper_columns!$A$2:$L$201,12, FALSE), "Date Not Found")</f>
        <v>Y</v>
      </c>
      <c r="L45" s="67">
        <f ca="1">IFERROR(VLOOKUP($B45, Profile_helper_columns!$A$2:$M$201,13, FALSE), "Date Not Found")</f>
        <v>1</v>
      </c>
      <c r="M45" s="67">
        <f ca="1">IFERROR(VLOOKUP($B45, Profile_helper_columns!$A$2:$N$201,14, FALSE), "Date Not Found")</f>
        <v>1</v>
      </c>
      <c r="N45" s="67">
        <f ca="1">IFERROR(VLOOKUP($B45, Profile_helper_columns!$A$2:$O$201,15, FALSE), "Date Not Found")</f>
        <v>0</v>
      </c>
      <c r="O45" s="67">
        <f ca="1">IFERROR(VLOOKUP($B45, Profile_helper_columns!$A$2:$P$201,16, FALSE), "Date Not Found")</f>
        <v>1</v>
      </c>
      <c r="P45" s="67">
        <f ca="1">IFERROR(VLOOKUP($B45, Profile_helper_columns!$A$2:$Q$201,17, FALSE), "Date Not Found")</f>
        <v>0</v>
      </c>
      <c r="Q45" s="375">
        <f ca="1">IFERROR(VLOOKUP($B45, Profile_helper_columns!$A$2:$R$201,18, FALSE), "Date Not Found")</f>
        <v>45427</v>
      </c>
      <c r="U45" s="67" t="str">
        <f ca="1">IFERROR(VLOOKUP($B45, Profile_helper_columns!$A$2:$V$201,22, FALSE), "Date Not Found")</f>
        <v>Offline</v>
      </c>
      <c r="V45" s="67" t="str">
        <f ca="1">IFERROR(VLOOKUP($B45, Profile_helper_columns!$A$2:$W$201,23, FALSE), "Date Not Found")</f>
        <v>IVR</v>
      </c>
      <c r="W45" s="67">
        <f ca="1">IFERROR(VLOOKUP($B45, Profile_helper_columns!$A$2:$X$201,24, FALSE), "Date Not Found")</f>
        <v>0</v>
      </c>
      <c r="X45" s="67">
        <f ca="1">IFERROR(VLOOKUP($B45, Profile_helper_columns!$A$2:$Y$201,25, FALSE), "Date Not Found")</f>
        <v>1</v>
      </c>
      <c r="Y45" s="67">
        <f ca="1">IFERROR(VLOOKUP($B45, Profile_helper_columns!$A$2:$Z$201,26, FALSE), "Date Not Found")</f>
        <v>0</v>
      </c>
      <c r="Z45" s="67">
        <f ca="1">IFERROR(VLOOKUP($B45, Profile_helper_columns!$A$2:$AA$201,27, FALSE), "Date Not Found")</f>
        <v>0</v>
      </c>
      <c r="AA45" s="67">
        <f ca="1">IFERROR(VLOOKUP($B45, Profile_helper_columns!$A$2:$AB$201,28, FALSE), "Date Not Found")</f>
        <v>1</v>
      </c>
      <c r="AB45" s="67">
        <f ca="1">IFERROR(VLOOKUP($B45, Profile_helper_columns!$A$2:$AC$201,29, FALSE), "Date Not Found")</f>
        <v>0</v>
      </c>
      <c r="AC45" s="67">
        <f ca="1">IFERROR(VLOOKUP($B45, Profile_helper_columns!$A$2:$AD$201,30, FALSE), "Date Not Found")</f>
        <v>0</v>
      </c>
      <c r="AD45" s="67">
        <f ca="1">IFERROR(VLOOKUP($B45, Profile_helper_columns!$A$2:$AE$201,31, FALSE), "Date Not Found")</f>
        <v>0</v>
      </c>
      <c r="AE45" s="67">
        <f ca="1">IFERROR(VLOOKUP($B45, Profile_helper_columns!$A$2:$AF$201,32, FALSE), "Date Not Found")</f>
        <v>1</v>
      </c>
      <c r="AF45" s="67">
        <f ca="1">IFERROR(VLOOKUP($B45, Profile_helper_columns!$A$2:$AG$201,33, FALSE), "Date Not Found")</f>
        <v>0</v>
      </c>
      <c r="AG45" s="67">
        <f ca="1">IFERROR(VLOOKUP($B45, Profile_helper_columns!$A$2:$AH$201,34, FALSE), "Date Not Found")</f>
        <v>0</v>
      </c>
      <c r="AH45" s="67">
        <f ca="1">IFERROR(VLOOKUP($B45, Profile_helper_columns!$A$2:$AI$201,35, FALSE), "Date Not Found")</f>
        <v>0</v>
      </c>
      <c r="AI45" s="67">
        <f ca="1">IFERROR(VLOOKUP($B45, Profile_helper_columns!$A$2:$AJ$201,36, FALSE), "Date Not Found")</f>
        <v>1</v>
      </c>
      <c r="AJ45" s="67">
        <f ca="1">IFERROR(VLOOKUP($B45, Profile_helper_columns!$A$2:$AK$201,37, FALSE), "Date Not Found")</f>
        <v>0</v>
      </c>
      <c r="AK45" s="67">
        <f ca="1">IFERROR(VLOOKUP($B45, Profile_helper_columns!$A$2:$AL$201,38, FALSE), "Date Not Found")</f>
        <v>1</v>
      </c>
      <c r="AL45" s="67">
        <f ca="1">IFERROR(VLOOKUP($B45, Profile_helper_columns!$A$2:$AM$201,39, FALSE), "Date Not Found")</f>
        <v>0</v>
      </c>
      <c r="AM45">
        <f ca="1"/>
        <v>1</v>
      </c>
      <c r="AN45">
        <f ca="1"/>
        <v>2023</v>
      </c>
      <c r="AO45" t="str" cm="1">
        <f t="array" aca="1" ref="AO45" ca="1">INDEX(Profile_helper_columns!$D$2:$D$201, MATCH(TRUE, Profile_helper_columns!$C$2:$C$201 &gt;= ROW(AN45)-1,0))</f>
        <v>AG0000009227</v>
      </c>
    </row>
    <row r="46" spans="1:41" ht="30.75">
      <c r="A46" s="67" t="str">
        <f t="shared" ca="1" si="0"/>
        <v>7e0ff665-9481dagfjg-2062-a2dd</v>
      </c>
      <c r="B46" t="str" cm="1">
        <f t="array" aca="1" ref="B46" ca="1">INDEX(Profile_helper_columns!$A$2:$A$201, MATCH(TRUE, Profile_helper_columns!$C$2:$C$201 &gt;= ROW(A46)-1,0))</f>
        <v>0001126226</v>
      </c>
      <c r="C46" t="str" cm="1">
        <f t="array" aca="1" ref="C46" ca="1">INDEX(Profile_helper_columns!$D$2:$D$201, MATCH(TRUE, Profile_helper_columns!$C$2:$C$201 &gt;= ROW(B46)-1,0))</f>
        <v>AG0000005893</v>
      </c>
      <c r="D46" s="315">
        <f ca="1">IFERROR(VLOOKUP($B46, Profile_helper_columns!$A$2:$E$201, 5, FALSE), "Date Not Found")</f>
        <v>45503</v>
      </c>
      <c r="E46">
        <f ca="1">IFERROR(VLOOKUP($B46, Profile_helper_columns!$A$2:$F$201,6, FALSE), "Date Not Found")</f>
        <v>171</v>
      </c>
      <c r="F46" s="315">
        <f ca="1">IFERROR(VLOOKUP($B46, Profile_helper_columns!$A$2:$G$201,7, FALSE), "Date Not Found")</f>
        <v>45493</v>
      </c>
      <c r="G46" s="315" t="str">
        <f ca="1">IFERROR(VLOOKUP($B46, Profile_helper_columns!$A$2:$H$201,8, FALSE), "Date Not Found")</f>
        <v>Active</v>
      </c>
      <c r="H46" s="315" t="str">
        <f ca="1">IFERROR(VLOOKUP($B46, Profile_helper_columns!$A$2:$I$201,9, FALSE), "Date Not Found")</f>
        <v>Boston</v>
      </c>
      <c r="I46" t="str">
        <f ca="1">IFERROR(VLOOKUP($B46, Profile_helper_columns!$A$2:$J$201,10, FALSE), "Date Not Found")</f>
        <v>R</v>
      </c>
      <c r="J46" s="67" t="str">
        <f ca="1">IFERROR(VLOOKUP($B46, Profile_helper_columns!$A$2:$K$201,11, FALSE), "Date Not Found")</f>
        <v>House</v>
      </c>
      <c r="K46" s="67" t="str">
        <f ca="1">IFERROR(VLOOKUP($B46, Profile_helper_columns!$A$2:$L$201,12, FALSE), "Date Not Found")</f>
        <v>N</v>
      </c>
      <c r="L46" s="67">
        <f ca="1">IFERROR(VLOOKUP($B46, Profile_helper_columns!$A$2:$M$201,13, FALSE), "Date Not Found")</f>
        <v>0</v>
      </c>
      <c r="M46" s="67">
        <f ca="1">IFERROR(VLOOKUP($B46, Profile_helper_columns!$A$2:$N$201,14, FALSE), "Date Not Found")</f>
        <v>1</v>
      </c>
      <c r="N46" s="67">
        <f ca="1">IFERROR(VLOOKUP($B46, Profile_helper_columns!$A$2:$O$201,15, FALSE), "Date Not Found")</f>
        <v>0</v>
      </c>
      <c r="O46" s="67">
        <f ca="1">IFERROR(VLOOKUP($B46, Profile_helper_columns!$A$2:$P$201,16, FALSE), "Date Not Found")</f>
        <v>1</v>
      </c>
      <c r="P46" s="67">
        <f ca="1">IFERROR(VLOOKUP($B46, Profile_helper_columns!$A$2:$Q$201,17, FALSE), "Date Not Found")</f>
        <v>0</v>
      </c>
      <c r="Q46" s="375" t="str">
        <f ca="1">IFERROR(VLOOKUP($B46, Profile_helper_columns!$A$2:$R$201,18, FALSE), "Date Not Found")</f>
        <v/>
      </c>
      <c r="U46" s="67" t="str">
        <f ca="1">IFERROR(VLOOKUP($B46, Profile_helper_columns!$A$2:$V$201,22, FALSE), "Date Not Found")</f>
        <v>Offline</v>
      </c>
      <c r="V46" s="67" t="str">
        <f ca="1">IFERROR(VLOOKUP($B46, Profile_helper_columns!$A$2:$W$201,23, FALSE), "Date Not Found")</f>
        <v>IVR</v>
      </c>
      <c r="W46" s="67">
        <f ca="1">IFERROR(VLOOKUP($B46, Profile_helper_columns!$A$2:$X$201,24, FALSE), "Date Not Found")</f>
        <v>1</v>
      </c>
      <c r="X46" s="67">
        <f ca="1">IFERROR(VLOOKUP($B46, Profile_helper_columns!$A$2:$Y$201,25, FALSE), "Date Not Found")</f>
        <v>1</v>
      </c>
      <c r="Y46" s="67">
        <f ca="1">IFERROR(VLOOKUP($B46, Profile_helper_columns!$A$2:$Z$201,26, FALSE), "Date Not Found")</f>
        <v>0</v>
      </c>
      <c r="Z46" s="67">
        <f ca="1">IFERROR(VLOOKUP($B46, Profile_helper_columns!$A$2:$AA$201,27, FALSE), "Date Not Found")</f>
        <v>0</v>
      </c>
      <c r="AA46" s="67">
        <f ca="1">IFERROR(VLOOKUP($B46, Profile_helper_columns!$A$2:$AB$201,28, FALSE), "Date Not Found")</f>
        <v>1</v>
      </c>
      <c r="AB46" s="67">
        <f ca="1">IFERROR(VLOOKUP($B46, Profile_helper_columns!$A$2:$AC$201,29, FALSE), "Date Not Found")</f>
        <v>1</v>
      </c>
      <c r="AC46" s="67">
        <f ca="1">IFERROR(VLOOKUP($B46, Profile_helper_columns!$A$2:$AD$201,30, FALSE), "Date Not Found")</f>
        <v>0</v>
      </c>
      <c r="AD46" s="67">
        <f ca="1">IFERROR(VLOOKUP($B46, Profile_helper_columns!$A$2:$AE$201,31, FALSE), "Date Not Found")</f>
        <v>1</v>
      </c>
      <c r="AE46" s="67">
        <f ca="1">IFERROR(VLOOKUP($B46, Profile_helper_columns!$A$2:$AF$201,32, FALSE), "Date Not Found")</f>
        <v>1</v>
      </c>
      <c r="AF46" s="67">
        <f ca="1">IFERROR(VLOOKUP($B46, Profile_helper_columns!$A$2:$AG$201,33, FALSE), "Date Not Found")</f>
        <v>1</v>
      </c>
      <c r="AG46" s="67">
        <f ca="1">IFERROR(VLOOKUP($B46, Profile_helper_columns!$A$2:$AH$201,34, FALSE), "Date Not Found")</f>
        <v>1</v>
      </c>
      <c r="AH46" s="67">
        <f ca="1">IFERROR(VLOOKUP($B46, Profile_helper_columns!$A$2:$AI$201,35, FALSE), "Date Not Found")</f>
        <v>0</v>
      </c>
      <c r="AI46" s="67">
        <f ca="1">IFERROR(VLOOKUP($B46, Profile_helper_columns!$A$2:$AJ$201,36, FALSE), "Date Not Found")</f>
        <v>0</v>
      </c>
      <c r="AJ46" s="67">
        <f ca="1">IFERROR(VLOOKUP($B46, Profile_helper_columns!$A$2:$AK$201,37, FALSE), "Date Not Found")</f>
        <v>0</v>
      </c>
      <c r="AK46" s="67">
        <f ca="1">IFERROR(VLOOKUP($B46, Profile_helper_columns!$A$2:$AL$201,38, FALSE), "Date Not Found")</f>
        <v>0</v>
      </c>
      <c r="AL46" s="67">
        <f ca="1">IFERROR(VLOOKUP($B46, Profile_helper_columns!$A$2:$AM$201,39, FALSE), "Date Not Found")</f>
        <v>0</v>
      </c>
      <c r="AM46">
        <f ca="1"/>
        <v>7</v>
      </c>
      <c r="AN46">
        <f ca="1"/>
        <v>2024</v>
      </c>
      <c r="AO46" t="str" cm="1">
        <f t="array" aca="1" ref="AO46" ca="1">INDEX(Profile_helper_columns!$D$2:$D$201, MATCH(TRUE, Profile_helper_columns!$C$2:$C$201 &gt;= ROW(AN46)-1,0))</f>
        <v>AG0000005893</v>
      </c>
    </row>
    <row r="47" spans="1:41" ht="30.75">
      <c r="A47" s="67" t="str">
        <f t="shared" ca="1" si="0"/>
        <v>14c23169-da699fgfjg-6850-a2dd</v>
      </c>
      <c r="B47" t="str" cm="1">
        <f t="array" aca="1" ref="B47" ca="1">INDEX(Profile_helper_columns!$A$2:$A$201, MATCH(TRUE, Profile_helper_columns!$C$2:$C$201 &gt;= ROW(A47)-1,0))</f>
        <v>0001126226</v>
      </c>
      <c r="C47" t="str" cm="1">
        <f t="array" aca="1" ref="C47" ca="1">INDEX(Profile_helper_columns!$D$2:$D$201, MATCH(TRUE, Profile_helper_columns!$C$2:$C$201 &gt;= ROW(B47)-1,0))</f>
        <v>AG0000005893</v>
      </c>
      <c r="D47" s="315">
        <f ca="1">IFERROR(VLOOKUP($B47, Profile_helper_columns!$A$2:$E$201, 5, FALSE), "Date Not Found")</f>
        <v>45503</v>
      </c>
      <c r="E47">
        <f ca="1">IFERROR(VLOOKUP($B47, Profile_helper_columns!$A$2:$F$201,6, FALSE), "Date Not Found")</f>
        <v>171</v>
      </c>
      <c r="F47" s="315">
        <f ca="1">IFERROR(VLOOKUP($B47, Profile_helper_columns!$A$2:$G$201,7, FALSE), "Date Not Found")</f>
        <v>45493</v>
      </c>
      <c r="G47" s="315" t="str">
        <f ca="1">IFERROR(VLOOKUP($B47, Profile_helper_columns!$A$2:$H$201,8, FALSE), "Date Not Found")</f>
        <v>Active</v>
      </c>
      <c r="H47" s="315" t="str">
        <f ca="1">IFERROR(VLOOKUP($B47, Profile_helper_columns!$A$2:$I$201,9, FALSE), "Date Not Found")</f>
        <v>Boston</v>
      </c>
      <c r="I47" t="str">
        <f ca="1">IFERROR(VLOOKUP($B47, Profile_helper_columns!$A$2:$J$201,10, FALSE), "Date Not Found")</f>
        <v>R</v>
      </c>
      <c r="J47" s="67" t="str">
        <f ca="1">IFERROR(VLOOKUP($B47, Profile_helper_columns!$A$2:$K$201,11, FALSE), "Date Not Found")</f>
        <v>House</v>
      </c>
      <c r="K47" s="67" t="str">
        <f ca="1">IFERROR(VLOOKUP($B47, Profile_helper_columns!$A$2:$L$201,12, FALSE), "Date Not Found")</f>
        <v>N</v>
      </c>
      <c r="L47" s="67">
        <f ca="1">IFERROR(VLOOKUP($B47, Profile_helper_columns!$A$2:$M$201,13, FALSE), "Date Not Found")</f>
        <v>0</v>
      </c>
      <c r="M47" s="67">
        <f ca="1">IFERROR(VLOOKUP($B47, Profile_helper_columns!$A$2:$N$201,14, FALSE), "Date Not Found")</f>
        <v>1</v>
      </c>
      <c r="N47" s="67">
        <f ca="1">IFERROR(VLOOKUP($B47, Profile_helper_columns!$A$2:$O$201,15, FALSE), "Date Not Found")</f>
        <v>0</v>
      </c>
      <c r="O47" s="67">
        <f ca="1">IFERROR(VLOOKUP($B47, Profile_helper_columns!$A$2:$P$201,16, FALSE), "Date Not Found")</f>
        <v>1</v>
      </c>
      <c r="P47" s="67">
        <f ca="1">IFERROR(VLOOKUP($B47, Profile_helper_columns!$A$2:$Q$201,17, FALSE), "Date Not Found")</f>
        <v>0</v>
      </c>
      <c r="Q47" s="375" t="str">
        <f ca="1">IFERROR(VLOOKUP($B47, Profile_helper_columns!$A$2:$R$201,18, FALSE), "Date Not Found")</f>
        <v/>
      </c>
      <c r="U47" s="67" t="str">
        <f ca="1">IFERROR(VLOOKUP($B47, Profile_helper_columns!$A$2:$V$201,22, FALSE), "Date Not Found")</f>
        <v>Offline</v>
      </c>
      <c r="V47" s="67" t="str">
        <f ca="1">IFERROR(VLOOKUP($B47, Profile_helper_columns!$A$2:$W$201,23, FALSE), "Date Not Found")</f>
        <v>IVR</v>
      </c>
      <c r="W47" s="67">
        <f ca="1">IFERROR(VLOOKUP($B47, Profile_helper_columns!$A$2:$X$201,24, FALSE), "Date Not Found")</f>
        <v>1</v>
      </c>
      <c r="X47" s="67">
        <f ca="1">IFERROR(VLOOKUP($B47, Profile_helper_columns!$A$2:$Y$201,25, FALSE), "Date Not Found")</f>
        <v>1</v>
      </c>
      <c r="Y47" s="67">
        <f ca="1">IFERROR(VLOOKUP($B47, Profile_helper_columns!$A$2:$Z$201,26, FALSE), "Date Not Found")</f>
        <v>0</v>
      </c>
      <c r="Z47" s="67">
        <f ca="1">IFERROR(VLOOKUP($B47, Profile_helper_columns!$A$2:$AA$201,27, FALSE), "Date Not Found")</f>
        <v>0</v>
      </c>
      <c r="AA47" s="67">
        <f ca="1">IFERROR(VLOOKUP($B47, Profile_helper_columns!$A$2:$AB$201,28, FALSE), "Date Not Found")</f>
        <v>1</v>
      </c>
      <c r="AB47" s="67">
        <f ca="1">IFERROR(VLOOKUP($B47, Profile_helper_columns!$A$2:$AC$201,29, FALSE), "Date Not Found")</f>
        <v>1</v>
      </c>
      <c r="AC47" s="67">
        <f ca="1">IFERROR(VLOOKUP($B47, Profile_helper_columns!$A$2:$AD$201,30, FALSE), "Date Not Found")</f>
        <v>0</v>
      </c>
      <c r="AD47" s="67">
        <f ca="1">IFERROR(VLOOKUP($B47, Profile_helper_columns!$A$2:$AE$201,31, FALSE), "Date Not Found")</f>
        <v>1</v>
      </c>
      <c r="AE47" s="67">
        <f ca="1">IFERROR(VLOOKUP($B47, Profile_helper_columns!$A$2:$AF$201,32, FALSE), "Date Not Found")</f>
        <v>1</v>
      </c>
      <c r="AF47" s="67">
        <f ca="1">IFERROR(VLOOKUP($B47, Profile_helper_columns!$A$2:$AG$201,33, FALSE), "Date Not Found")</f>
        <v>1</v>
      </c>
      <c r="AG47" s="67">
        <f ca="1">IFERROR(VLOOKUP($B47, Profile_helper_columns!$A$2:$AH$201,34, FALSE), "Date Not Found")</f>
        <v>1</v>
      </c>
      <c r="AH47" s="67">
        <f ca="1">IFERROR(VLOOKUP($B47, Profile_helper_columns!$A$2:$AI$201,35, FALSE), "Date Not Found")</f>
        <v>0</v>
      </c>
      <c r="AI47" s="67">
        <f ca="1">IFERROR(VLOOKUP($B47, Profile_helper_columns!$A$2:$AJ$201,36, FALSE), "Date Not Found")</f>
        <v>0</v>
      </c>
      <c r="AJ47" s="67">
        <f ca="1">IFERROR(VLOOKUP($B47, Profile_helper_columns!$A$2:$AK$201,37, FALSE), "Date Not Found")</f>
        <v>0</v>
      </c>
      <c r="AK47" s="67">
        <f ca="1">IFERROR(VLOOKUP($B47, Profile_helper_columns!$A$2:$AL$201,38, FALSE), "Date Not Found")</f>
        <v>0</v>
      </c>
      <c r="AL47" s="67">
        <f ca="1">IFERROR(VLOOKUP($B47, Profile_helper_columns!$A$2:$AM$201,39, FALSE), "Date Not Found")</f>
        <v>0</v>
      </c>
      <c r="AM47">
        <f ca="1"/>
        <v>7</v>
      </c>
      <c r="AN47">
        <f ca="1"/>
        <v>2024</v>
      </c>
      <c r="AO47" t="str" cm="1">
        <f t="array" aca="1" ref="AO47" ca="1">INDEX(Profile_helper_columns!$D$2:$D$201, MATCH(TRUE, Profile_helper_columns!$C$2:$C$201 &gt;= ROW(AN47)-1,0))</f>
        <v>AG0000005893</v>
      </c>
    </row>
    <row r="48" spans="1:41" ht="30.75">
      <c r="A48" s="67" t="str">
        <f t="shared" ca="1" si="0"/>
        <v>7228a6d9-4ded9cgfjg-2c39-a2dd</v>
      </c>
      <c r="B48" t="str" cm="1">
        <f t="array" aca="1" ref="B48" ca="1">INDEX(Profile_helper_columns!$A$2:$A$201, MATCH(TRUE, Profile_helper_columns!$C$2:$C$201 &gt;= ROW(A48)-1,0))</f>
        <v>0001124693</v>
      </c>
      <c r="C48" t="str" cm="1">
        <f t="array" aca="1" ref="C48" ca="1">INDEX(Profile_helper_columns!$D$2:$D$201, MATCH(TRUE, Profile_helper_columns!$C$2:$C$201 &gt;= ROW(B48)-1,0))</f>
        <v>AG0000006055</v>
      </c>
      <c r="D48" s="315">
        <f ca="1">IFERROR(VLOOKUP($B48, Profile_helper_columns!$A$2:$E$201, 5, FALSE), "Date Not Found")</f>
        <v>45150</v>
      </c>
      <c r="E48">
        <f ca="1">IFERROR(VLOOKUP($B48, Profile_helper_columns!$A$2:$F$201,6, FALSE), "Date Not Found")</f>
        <v>690</v>
      </c>
      <c r="F48" s="315">
        <f ca="1">IFERROR(VLOOKUP($B48, Profile_helper_columns!$A$2:$G$201,7, FALSE), "Date Not Found")</f>
        <v>45433</v>
      </c>
      <c r="G48" s="315" t="str">
        <f ca="1">IFERROR(VLOOKUP($B48, Profile_helper_columns!$A$2:$H$201,8, FALSE), "Date Not Found")</f>
        <v>Former</v>
      </c>
      <c r="H48" s="315" t="str">
        <f ca="1">IFERROR(VLOOKUP($B48, Profile_helper_columns!$A$2:$I$201,9, FALSE), "Date Not Found")</f>
        <v>Pheonix</v>
      </c>
      <c r="I48" t="str">
        <f ca="1">IFERROR(VLOOKUP($B48, Profile_helper_columns!$A$2:$J$201,10, FALSE), "Date Not Found")</f>
        <v>R</v>
      </c>
      <c r="J48" s="67" t="str">
        <f ca="1">IFERROR(VLOOKUP($B48, Profile_helper_columns!$A$2:$K$201,11, FALSE), "Date Not Found")</f>
        <v>House</v>
      </c>
      <c r="K48" s="67" t="str">
        <f ca="1">IFERROR(VLOOKUP($B48, Profile_helper_columns!$A$2:$L$201,12, FALSE), "Date Not Found")</f>
        <v>N</v>
      </c>
      <c r="L48" s="67">
        <f ca="1">IFERROR(VLOOKUP($B48, Profile_helper_columns!$A$2:$M$201,13, FALSE), "Date Not Found")</f>
        <v>0</v>
      </c>
      <c r="M48" s="67">
        <f ca="1">IFERROR(VLOOKUP($B48, Profile_helper_columns!$A$2:$N$201,14, FALSE), "Date Not Found")</f>
        <v>0</v>
      </c>
      <c r="N48" s="67">
        <f ca="1">IFERROR(VLOOKUP($B48, Profile_helper_columns!$A$2:$O$201,15, FALSE), "Date Not Found")</f>
        <v>0</v>
      </c>
      <c r="O48" s="67">
        <f ca="1">IFERROR(VLOOKUP($B48, Profile_helper_columns!$A$2:$P$201,16, FALSE), "Date Not Found")</f>
        <v>0</v>
      </c>
      <c r="P48" s="67">
        <f ca="1">IFERROR(VLOOKUP($B48, Profile_helper_columns!$A$2:$Q$201,17, FALSE), "Date Not Found")</f>
        <v>0</v>
      </c>
      <c r="Q48" s="375" t="str">
        <f ca="1">IFERROR(VLOOKUP($B48, Profile_helper_columns!$A$2:$R$201,18, FALSE), "Date Not Found")</f>
        <v/>
      </c>
      <c r="U48" s="67" t="str">
        <f ca="1">IFERROR(VLOOKUP($B48, Profile_helper_columns!$A$2:$V$201,22, FALSE), "Date Not Found")</f>
        <v>Offline</v>
      </c>
      <c r="V48" s="67" t="str">
        <f ca="1">IFERROR(VLOOKUP($B48, Profile_helper_columns!$A$2:$W$201,23, FALSE), "Date Not Found")</f>
        <v>Retail</v>
      </c>
      <c r="W48" s="67">
        <f ca="1">IFERROR(VLOOKUP($B48, Profile_helper_columns!$A$2:$X$201,24, FALSE), "Date Not Found")</f>
        <v>0</v>
      </c>
      <c r="X48" s="67">
        <f ca="1">IFERROR(VLOOKUP($B48, Profile_helper_columns!$A$2:$Y$201,25, FALSE), "Date Not Found")</f>
        <v>0</v>
      </c>
      <c r="Y48" s="67">
        <f ca="1">IFERROR(VLOOKUP($B48, Profile_helper_columns!$A$2:$Z$201,26, FALSE), "Date Not Found")</f>
        <v>1</v>
      </c>
      <c r="Z48" s="67">
        <f ca="1">IFERROR(VLOOKUP($B48, Profile_helper_columns!$A$2:$AA$201,27, FALSE), "Date Not Found")</f>
        <v>0</v>
      </c>
      <c r="AA48" s="67">
        <f ca="1">IFERROR(VLOOKUP($B48, Profile_helper_columns!$A$2:$AB$201,28, FALSE), "Date Not Found")</f>
        <v>0</v>
      </c>
      <c r="AB48" s="67">
        <f ca="1">IFERROR(VLOOKUP($B48, Profile_helper_columns!$A$2:$AC$201,29, FALSE), "Date Not Found")</f>
        <v>0</v>
      </c>
      <c r="AC48" s="67">
        <f ca="1">IFERROR(VLOOKUP($B48, Profile_helper_columns!$A$2:$AD$201,30, FALSE), "Date Not Found")</f>
        <v>1</v>
      </c>
      <c r="AD48" s="67">
        <f ca="1">IFERROR(VLOOKUP($B48, Profile_helper_columns!$A$2:$AE$201,31, FALSE), "Date Not Found")</f>
        <v>1</v>
      </c>
      <c r="AE48" s="67">
        <f ca="1">IFERROR(VLOOKUP($B48, Profile_helper_columns!$A$2:$AF$201,32, FALSE), "Date Not Found")</f>
        <v>0</v>
      </c>
      <c r="AF48" s="67">
        <f ca="1">IFERROR(VLOOKUP($B48, Profile_helper_columns!$A$2:$AG$201,33, FALSE), "Date Not Found")</f>
        <v>1</v>
      </c>
      <c r="AG48" s="67">
        <f ca="1">IFERROR(VLOOKUP($B48, Profile_helper_columns!$A$2:$AH$201,34, FALSE), "Date Not Found")</f>
        <v>0</v>
      </c>
      <c r="AH48" s="67">
        <f ca="1">IFERROR(VLOOKUP($B48, Profile_helper_columns!$A$2:$AI$201,35, FALSE), "Date Not Found")</f>
        <v>0</v>
      </c>
      <c r="AI48" s="67">
        <f ca="1">IFERROR(VLOOKUP($B48, Profile_helper_columns!$A$2:$AJ$201,36, FALSE), "Date Not Found")</f>
        <v>0</v>
      </c>
      <c r="AJ48" s="67">
        <f ca="1">IFERROR(VLOOKUP($B48, Profile_helper_columns!$A$2:$AK$201,37, FALSE), "Date Not Found")</f>
        <v>0</v>
      </c>
      <c r="AK48" s="67">
        <f ca="1">IFERROR(VLOOKUP($B48, Profile_helper_columns!$A$2:$AL$201,38, FALSE), "Date Not Found")</f>
        <v>0</v>
      </c>
      <c r="AL48" s="67">
        <f ca="1">IFERROR(VLOOKUP($B48, Profile_helper_columns!$A$2:$AM$201,39, FALSE), "Date Not Found")</f>
        <v>0</v>
      </c>
      <c r="AM48">
        <f ca="1"/>
        <v>8</v>
      </c>
      <c r="AN48">
        <f ca="1"/>
        <v>2023</v>
      </c>
      <c r="AO48" t="str" cm="1">
        <f t="array" aca="1" ref="AO48" ca="1">INDEX(Profile_helper_columns!$D$2:$D$201, MATCH(TRUE, Profile_helper_columns!$C$2:$C$201 &gt;= ROW(AN48)-1,0))</f>
        <v>AG0000006055</v>
      </c>
    </row>
    <row r="49" spans="1:41" ht="30.75">
      <c r="A49" s="67" t="str">
        <f t="shared" ca="1" si="0"/>
        <v>7d0cb1bc-31452fgfjg-71a9-a2dd</v>
      </c>
      <c r="B49" t="str" cm="1">
        <f t="array" aca="1" ref="B49" ca="1">INDEX(Profile_helper_columns!$A$2:$A$201, MATCH(TRUE, Profile_helper_columns!$C$2:$C$201 &gt;= ROW(A49)-1,0))</f>
        <v>0001124693</v>
      </c>
      <c r="C49" t="str" cm="1">
        <f t="array" aca="1" ref="C49" ca="1">INDEX(Profile_helper_columns!$D$2:$D$201, MATCH(TRUE, Profile_helper_columns!$C$2:$C$201 &gt;= ROW(B49)-1,0))</f>
        <v>AG0000006055</v>
      </c>
      <c r="D49" s="315">
        <f ca="1">IFERROR(VLOOKUP($B49, Profile_helper_columns!$A$2:$E$201, 5, FALSE), "Date Not Found")</f>
        <v>45150</v>
      </c>
      <c r="E49">
        <f ca="1">IFERROR(VLOOKUP($B49, Profile_helper_columns!$A$2:$F$201,6, FALSE), "Date Not Found")</f>
        <v>690</v>
      </c>
      <c r="F49" s="315">
        <f ca="1">IFERROR(VLOOKUP($B49, Profile_helper_columns!$A$2:$G$201,7, FALSE), "Date Not Found")</f>
        <v>45433</v>
      </c>
      <c r="G49" s="315" t="str">
        <f ca="1">IFERROR(VLOOKUP($B49, Profile_helper_columns!$A$2:$H$201,8, FALSE), "Date Not Found")</f>
        <v>Former</v>
      </c>
      <c r="H49" s="315" t="str">
        <f ca="1">IFERROR(VLOOKUP($B49, Profile_helper_columns!$A$2:$I$201,9, FALSE), "Date Not Found")</f>
        <v>Pheonix</v>
      </c>
      <c r="I49" t="str">
        <f ca="1">IFERROR(VLOOKUP($B49, Profile_helper_columns!$A$2:$J$201,10, FALSE), "Date Not Found")</f>
        <v>R</v>
      </c>
      <c r="J49" s="67" t="str">
        <f ca="1">IFERROR(VLOOKUP($B49, Profile_helper_columns!$A$2:$K$201,11, FALSE), "Date Not Found")</f>
        <v>House</v>
      </c>
      <c r="K49" s="67" t="str">
        <f ca="1">IFERROR(VLOOKUP($B49, Profile_helper_columns!$A$2:$L$201,12, FALSE), "Date Not Found")</f>
        <v>N</v>
      </c>
      <c r="L49" s="67">
        <f ca="1">IFERROR(VLOOKUP($B49, Profile_helper_columns!$A$2:$M$201,13, FALSE), "Date Not Found")</f>
        <v>0</v>
      </c>
      <c r="M49" s="67">
        <f ca="1">IFERROR(VLOOKUP($B49, Profile_helper_columns!$A$2:$N$201,14, FALSE), "Date Not Found")</f>
        <v>0</v>
      </c>
      <c r="N49" s="67">
        <f ca="1">IFERROR(VLOOKUP($B49, Profile_helper_columns!$A$2:$O$201,15, FALSE), "Date Not Found")</f>
        <v>0</v>
      </c>
      <c r="O49" s="67">
        <f ca="1">IFERROR(VLOOKUP($B49, Profile_helper_columns!$A$2:$P$201,16, FALSE), "Date Not Found")</f>
        <v>0</v>
      </c>
      <c r="P49" s="67">
        <f ca="1">IFERROR(VLOOKUP($B49, Profile_helper_columns!$A$2:$Q$201,17, FALSE), "Date Not Found")</f>
        <v>0</v>
      </c>
      <c r="Q49" s="375" t="str">
        <f ca="1">IFERROR(VLOOKUP($B49, Profile_helper_columns!$A$2:$R$201,18, FALSE), "Date Not Found")</f>
        <v/>
      </c>
      <c r="U49" s="67" t="str">
        <f ca="1">IFERROR(VLOOKUP($B49, Profile_helper_columns!$A$2:$V$201,22, FALSE), "Date Not Found")</f>
        <v>Offline</v>
      </c>
      <c r="V49" s="67" t="str">
        <f ca="1">IFERROR(VLOOKUP($B49, Profile_helper_columns!$A$2:$W$201,23, FALSE), "Date Not Found")</f>
        <v>Retail</v>
      </c>
      <c r="W49" s="67">
        <f ca="1">IFERROR(VLOOKUP($B49, Profile_helper_columns!$A$2:$X$201,24, FALSE), "Date Not Found")</f>
        <v>0</v>
      </c>
      <c r="X49" s="67">
        <f ca="1">IFERROR(VLOOKUP($B49, Profile_helper_columns!$A$2:$Y$201,25, FALSE), "Date Not Found")</f>
        <v>0</v>
      </c>
      <c r="Y49" s="67">
        <f ca="1">IFERROR(VLOOKUP($B49, Profile_helper_columns!$A$2:$Z$201,26, FALSE), "Date Not Found")</f>
        <v>1</v>
      </c>
      <c r="Z49" s="67">
        <f ca="1">IFERROR(VLOOKUP($B49, Profile_helper_columns!$A$2:$AA$201,27, FALSE), "Date Not Found")</f>
        <v>0</v>
      </c>
      <c r="AA49" s="67">
        <f ca="1">IFERROR(VLOOKUP($B49, Profile_helper_columns!$A$2:$AB$201,28, FALSE), "Date Not Found")</f>
        <v>0</v>
      </c>
      <c r="AB49" s="67">
        <f ca="1">IFERROR(VLOOKUP($B49, Profile_helper_columns!$A$2:$AC$201,29, FALSE), "Date Not Found")</f>
        <v>0</v>
      </c>
      <c r="AC49" s="67">
        <f ca="1">IFERROR(VLOOKUP($B49, Profile_helper_columns!$A$2:$AD$201,30, FALSE), "Date Not Found")</f>
        <v>1</v>
      </c>
      <c r="AD49" s="67">
        <f ca="1">IFERROR(VLOOKUP($B49, Profile_helper_columns!$A$2:$AE$201,31, FALSE), "Date Not Found")</f>
        <v>1</v>
      </c>
      <c r="AE49" s="67">
        <f ca="1">IFERROR(VLOOKUP($B49, Profile_helper_columns!$A$2:$AF$201,32, FALSE), "Date Not Found")</f>
        <v>0</v>
      </c>
      <c r="AF49" s="67">
        <f ca="1">IFERROR(VLOOKUP($B49, Profile_helper_columns!$A$2:$AG$201,33, FALSE), "Date Not Found")</f>
        <v>1</v>
      </c>
      <c r="AG49" s="67">
        <f ca="1">IFERROR(VLOOKUP($B49, Profile_helper_columns!$A$2:$AH$201,34, FALSE), "Date Not Found")</f>
        <v>0</v>
      </c>
      <c r="AH49" s="67">
        <f ca="1">IFERROR(VLOOKUP($B49, Profile_helper_columns!$A$2:$AI$201,35, FALSE), "Date Not Found")</f>
        <v>0</v>
      </c>
      <c r="AI49" s="67">
        <f ca="1">IFERROR(VLOOKUP($B49, Profile_helper_columns!$A$2:$AJ$201,36, FALSE), "Date Not Found")</f>
        <v>0</v>
      </c>
      <c r="AJ49" s="67">
        <f ca="1">IFERROR(VLOOKUP($B49, Profile_helper_columns!$A$2:$AK$201,37, FALSE), "Date Not Found")</f>
        <v>0</v>
      </c>
      <c r="AK49" s="67">
        <f ca="1">IFERROR(VLOOKUP($B49, Profile_helper_columns!$A$2:$AL$201,38, FALSE), "Date Not Found")</f>
        <v>0</v>
      </c>
      <c r="AL49" s="67">
        <f ca="1">IFERROR(VLOOKUP($B49, Profile_helper_columns!$A$2:$AM$201,39, FALSE), "Date Not Found")</f>
        <v>0</v>
      </c>
      <c r="AM49">
        <f ca="1"/>
        <v>8</v>
      </c>
      <c r="AN49">
        <f ca="1"/>
        <v>2023</v>
      </c>
      <c r="AO49" t="str" cm="1">
        <f t="array" aca="1" ref="AO49" ca="1">INDEX(Profile_helper_columns!$D$2:$D$201, MATCH(TRUE, Profile_helper_columns!$C$2:$C$201 &gt;= ROW(AN49)-1,0))</f>
        <v>AG0000006055</v>
      </c>
    </row>
    <row r="50" spans="1:41" ht="30.75">
      <c r="A50" s="67" t="str">
        <f t="shared" ca="1" si="0"/>
        <v>f92d5134-6b94b5gfjg-090f-a2dd</v>
      </c>
      <c r="B50" t="str" cm="1">
        <f t="array" aca="1" ref="B50" ca="1">INDEX(Profile_helper_columns!$A$2:$A$201, MATCH(TRUE, Profile_helper_columns!$C$2:$C$201 &gt;= ROW(A50)-1,0))</f>
        <v>0001121829</v>
      </c>
      <c r="C50" t="str" cm="1">
        <f t="array" aca="1" ref="C50" ca="1">INDEX(Profile_helper_columns!$D$2:$D$201, MATCH(TRUE, Profile_helper_columns!$C$2:$C$201 &gt;= ROW(B50)-1,0))</f>
        <v>AG0000006496</v>
      </c>
      <c r="D50" s="315">
        <f ca="1">IFERROR(VLOOKUP($B50, Profile_helper_columns!$A$2:$E$201, 5, FALSE), "Date Not Found")</f>
        <v>45519</v>
      </c>
      <c r="E50">
        <f ca="1">IFERROR(VLOOKUP($B50, Profile_helper_columns!$A$2:$F$201,6, FALSE), "Date Not Found")</f>
        <v>305</v>
      </c>
      <c r="F50" s="315">
        <f ca="1">IFERROR(VLOOKUP($B50, Profile_helper_columns!$A$2:$G$201,7, FALSE), "Date Not Found")</f>
        <v>45485</v>
      </c>
      <c r="G50" s="315" t="str">
        <f ca="1">IFERROR(VLOOKUP($B50, Profile_helper_columns!$A$2:$H$201,8, FALSE), "Date Not Found")</f>
        <v>Former</v>
      </c>
      <c r="H50" s="315" t="str">
        <f ca="1">IFERROR(VLOOKUP($B50, Profile_helper_columns!$A$2:$I$201,9, FALSE), "Date Not Found")</f>
        <v>Pheonix</v>
      </c>
      <c r="I50" t="str">
        <f ca="1">IFERROR(VLOOKUP($B50, Profile_helper_columns!$A$2:$J$201,10, FALSE), "Date Not Found")</f>
        <v>R</v>
      </c>
      <c r="J50" s="67" t="str">
        <f ca="1">IFERROR(VLOOKUP($B50, Profile_helper_columns!$A$2:$K$201,11, FALSE), "Date Not Found")</f>
        <v>Revenue Share -Apts</v>
      </c>
      <c r="K50" s="67" t="str">
        <f ca="1">IFERROR(VLOOKUP($B50, Profile_helper_columns!$A$2:$L$201,12, FALSE), "Date Not Found")</f>
        <v>Y</v>
      </c>
      <c r="L50" s="67">
        <f ca="1">IFERROR(VLOOKUP($B50, Profile_helper_columns!$A$2:$M$201,13, FALSE), "Date Not Found")</f>
        <v>1</v>
      </c>
      <c r="M50" s="67">
        <f ca="1">IFERROR(VLOOKUP($B50, Profile_helper_columns!$A$2:$N$201,14, FALSE), "Date Not Found")</f>
        <v>0</v>
      </c>
      <c r="N50" s="67">
        <f ca="1">IFERROR(VLOOKUP($B50, Profile_helper_columns!$A$2:$O$201,15, FALSE), "Date Not Found")</f>
        <v>1</v>
      </c>
      <c r="O50" s="67">
        <f ca="1">IFERROR(VLOOKUP($B50, Profile_helper_columns!$A$2:$P$201,16, FALSE), "Date Not Found")</f>
        <v>0</v>
      </c>
      <c r="P50" s="67">
        <f ca="1">IFERROR(VLOOKUP($B50, Profile_helper_columns!$A$2:$Q$201,17, FALSE), "Date Not Found")</f>
        <v>0</v>
      </c>
      <c r="Q50" s="375">
        <f ca="1">IFERROR(VLOOKUP($B50, Profile_helper_columns!$A$2:$R$201,18, FALSE), "Date Not Found")</f>
        <v>45326</v>
      </c>
      <c r="U50" s="67" t="str">
        <f ca="1">IFERROR(VLOOKUP($B50, Profile_helper_columns!$A$2:$V$201,22, FALSE), "Date Not Found")</f>
        <v>Offline</v>
      </c>
      <c r="V50" s="67" t="str">
        <f ca="1">IFERROR(VLOOKUP($B50, Profile_helper_columns!$A$2:$W$201,23, FALSE), "Date Not Found")</f>
        <v>Retail</v>
      </c>
      <c r="W50" s="67">
        <f ca="1">IFERROR(VLOOKUP($B50, Profile_helper_columns!$A$2:$X$201,24, FALSE), "Date Not Found")</f>
        <v>1</v>
      </c>
      <c r="X50" s="67">
        <f ca="1">IFERROR(VLOOKUP($B50, Profile_helper_columns!$A$2:$Y$201,25, FALSE), "Date Not Found")</f>
        <v>1</v>
      </c>
      <c r="Y50" s="67">
        <f ca="1">IFERROR(VLOOKUP($B50, Profile_helper_columns!$A$2:$Z$201,26, FALSE), "Date Not Found")</f>
        <v>0</v>
      </c>
      <c r="Z50" s="67">
        <f ca="1">IFERROR(VLOOKUP($B50, Profile_helper_columns!$A$2:$AA$201,27, FALSE), "Date Not Found")</f>
        <v>0</v>
      </c>
      <c r="AA50" s="67">
        <f ca="1">IFERROR(VLOOKUP($B50, Profile_helper_columns!$A$2:$AB$201,28, FALSE), "Date Not Found")</f>
        <v>1</v>
      </c>
      <c r="AB50" s="67">
        <f ca="1">IFERROR(VLOOKUP($B50, Profile_helper_columns!$A$2:$AC$201,29, FALSE), "Date Not Found")</f>
        <v>1</v>
      </c>
      <c r="AC50" s="67">
        <f ca="1">IFERROR(VLOOKUP($B50, Profile_helper_columns!$A$2:$AD$201,30, FALSE), "Date Not Found")</f>
        <v>0</v>
      </c>
      <c r="AD50" s="67">
        <f ca="1">IFERROR(VLOOKUP($B50, Profile_helper_columns!$A$2:$AE$201,31, FALSE), "Date Not Found")</f>
        <v>1</v>
      </c>
      <c r="AE50" s="67">
        <f ca="1">IFERROR(VLOOKUP($B50, Profile_helper_columns!$A$2:$AF$201,32, FALSE), "Date Not Found")</f>
        <v>0</v>
      </c>
      <c r="AF50" s="67">
        <f ca="1">IFERROR(VLOOKUP($B50, Profile_helper_columns!$A$2:$AG$201,33, FALSE), "Date Not Found")</f>
        <v>0</v>
      </c>
      <c r="AG50" s="67">
        <f ca="1">IFERROR(VLOOKUP($B50, Profile_helper_columns!$A$2:$AH$201,34, FALSE), "Date Not Found")</f>
        <v>0</v>
      </c>
      <c r="AH50" s="67">
        <f ca="1">IFERROR(VLOOKUP($B50, Profile_helper_columns!$A$2:$AI$201,35, FALSE), "Date Not Found")</f>
        <v>1</v>
      </c>
      <c r="AI50" s="67">
        <f ca="1">IFERROR(VLOOKUP($B50, Profile_helper_columns!$A$2:$AJ$201,36, FALSE), "Date Not Found")</f>
        <v>1</v>
      </c>
      <c r="AJ50" s="67">
        <f ca="1">IFERROR(VLOOKUP($B50, Profile_helper_columns!$A$2:$AK$201,37, FALSE), "Date Not Found")</f>
        <v>0</v>
      </c>
      <c r="AK50" s="67">
        <f ca="1">IFERROR(VLOOKUP($B50, Profile_helper_columns!$A$2:$AL$201,38, FALSE), "Date Not Found")</f>
        <v>1</v>
      </c>
      <c r="AL50" s="67">
        <f ca="1">IFERROR(VLOOKUP($B50, Profile_helper_columns!$A$2:$AM$201,39, FALSE), "Date Not Found")</f>
        <v>0</v>
      </c>
      <c r="AM50">
        <f ca="1"/>
        <v>8</v>
      </c>
      <c r="AN50">
        <f ca="1"/>
        <v>2024</v>
      </c>
      <c r="AO50" t="str" cm="1">
        <f t="array" aca="1" ref="AO50" ca="1">INDEX(Profile_helper_columns!$D$2:$D$201, MATCH(TRUE, Profile_helper_columns!$C$2:$C$201 &gt;= ROW(AN50)-1,0))</f>
        <v>AG0000006496</v>
      </c>
    </row>
    <row r="51" spans="1:41" ht="30.75">
      <c r="A51" s="67" t="str">
        <f t="shared" ca="1" si="0"/>
        <v>43c665c1-42c43cgfjg-37b5-a2dd</v>
      </c>
      <c r="B51" t="str" cm="1">
        <f t="array" aca="1" ref="B51" ca="1">INDEX(Profile_helper_columns!$A$2:$A$201, MATCH(TRUE, Profile_helper_columns!$C$2:$C$201 &gt;= ROW(A51)-1,0))</f>
        <v>0001123462</v>
      </c>
      <c r="C51" t="str" cm="1">
        <f t="array" aca="1" ref="C51" ca="1">INDEX(Profile_helper_columns!$D$2:$D$201, MATCH(TRUE, Profile_helper_columns!$C$2:$C$201 &gt;= ROW(B51)-1,0))</f>
        <v>AG0000001306</v>
      </c>
      <c r="D51" s="315">
        <f ca="1">IFERROR(VLOOKUP($B51, Profile_helper_columns!$A$2:$E$201, 5, FALSE), "Date Not Found")</f>
        <v>45318</v>
      </c>
      <c r="E51">
        <f ca="1">IFERROR(VLOOKUP($B51, Profile_helper_columns!$A$2:$F$201,6, FALSE), "Date Not Found")</f>
        <v>862</v>
      </c>
      <c r="F51" s="315">
        <f ca="1">IFERROR(VLOOKUP($B51, Profile_helper_columns!$A$2:$G$201,7, FALSE), "Date Not Found")</f>
        <v>44943</v>
      </c>
      <c r="G51" s="315" t="str">
        <f ca="1">IFERROR(VLOOKUP($B51, Profile_helper_columns!$A$2:$H$201,8, FALSE), "Date Not Found")</f>
        <v>Former</v>
      </c>
      <c r="H51" s="315" t="str">
        <f ca="1">IFERROR(VLOOKUP($B51, Profile_helper_columns!$A$2:$I$201,9, FALSE), "Date Not Found")</f>
        <v>Boston</v>
      </c>
      <c r="I51" t="str">
        <f ca="1">IFERROR(VLOOKUP($B51, Profile_helper_columns!$A$2:$J$201,10, FALSE), "Date Not Found")</f>
        <v>R</v>
      </c>
      <c r="J51" s="67" t="str">
        <f ca="1">IFERROR(VLOOKUP($B51, Profile_helper_columns!$A$2:$K$201,11, FALSE), "Date Not Found")</f>
        <v>Apartments</v>
      </c>
      <c r="K51" s="67" t="str">
        <f ca="1">IFERROR(VLOOKUP($B51, Profile_helper_columns!$A$2:$L$201,12, FALSE), "Date Not Found")</f>
        <v>Y</v>
      </c>
      <c r="L51" s="67">
        <f ca="1">IFERROR(VLOOKUP($B51, Profile_helper_columns!$A$2:$M$201,13, FALSE), "Date Not Found")</f>
        <v>1</v>
      </c>
      <c r="M51" s="67">
        <f ca="1">IFERROR(VLOOKUP($B51, Profile_helper_columns!$A$2:$N$201,14, FALSE), "Date Not Found")</f>
        <v>1</v>
      </c>
      <c r="N51" s="67">
        <f ca="1">IFERROR(VLOOKUP($B51, Profile_helper_columns!$A$2:$O$201,15, FALSE), "Date Not Found")</f>
        <v>0</v>
      </c>
      <c r="O51" s="67">
        <f ca="1">IFERROR(VLOOKUP($B51, Profile_helper_columns!$A$2:$P$201,16, FALSE), "Date Not Found")</f>
        <v>1</v>
      </c>
      <c r="P51" s="67">
        <f ca="1">IFERROR(VLOOKUP($B51, Profile_helper_columns!$A$2:$Q$201,17, FALSE), "Date Not Found")</f>
        <v>0</v>
      </c>
      <c r="Q51" s="375">
        <f ca="1">IFERROR(VLOOKUP($B51, Profile_helper_columns!$A$2:$R$201,18, FALSE), "Date Not Found")</f>
        <v>44972</v>
      </c>
      <c r="U51" s="67" t="str">
        <f ca="1">IFERROR(VLOOKUP($B51, Profile_helper_columns!$A$2:$V$201,22, FALSE), "Date Not Found")</f>
        <v>Offline</v>
      </c>
      <c r="V51" s="67" t="str">
        <f ca="1">IFERROR(VLOOKUP($B51, Profile_helper_columns!$A$2:$W$201,23, FALSE), "Date Not Found")</f>
        <v>Retail</v>
      </c>
      <c r="W51" s="67">
        <f ca="1">IFERROR(VLOOKUP($B51, Profile_helper_columns!$A$2:$X$201,24, FALSE), "Date Not Found")</f>
        <v>1</v>
      </c>
      <c r="X51" s="67">
        <f ca="1">IFERROR(VLOOKUP($B51, Profile_helper_columns!$A$2:$Y$201,25, FALSE), "Date Not Found")</f>
        <v>1</v>
      </c>
      <c r="Y51" s="67">
        <f ca="1">IFERROR(VLOOKUP($B51, Profile_helper_columns!$A$2:$Z$201,26, FALSE), "Date Not Found")</f>
        <v>0</v>
      </c>
      <c r="Z51" s="67">
        <f ca="1">IFERROR(VLOOKUP($B51, Profile_helper_columns!$A$2:$AA$201,27, FALSE), "Date Not Found")</f>
        <v>1</v>
      </c>
      <c r="AA51" s="67">
        <f ca="1">IFERROR(VLOOKUP($B51, Profile_helper_columns!$A$2:$AB$201,28, FALSE), "Date Not Found")</f>
        <v>0</v>
      </c>
      <c r="AB51" s="67">
        <f ca="1">IFERROR(VLOOKUP($B51, Profile_helper_columns!$A$2:$AC$201,29, FALSE), "Date Not Found")</f>
        <v>1</v>
      </c>
      <c r="AC51" s="67">
        <f ca="1">IFERROR(VLOOKUP($B51, Profile_helper_columns!$A$2:$AD$201,30, FALSE), "Date Not Found")</f>
        <v>1</v>
      </c>
      <c r="AD51" s="67">
        <f ca="1">IFERROR(VLOOKUP($B51, Profile_helper_columns!$A$2:$AE$201,31, FALSE), "Date Not Found")</f>
        <v>0</v>
      </c>
      <c r="AE51" s="67">
        <f ca="1">IFERROR(VLOOKUP($B51, Profile_helper_columns!$A$2:$AF$201,32, FALSE), "Date Not Found")</f>
        <v>1</v>
      </c>
      <c r="AF51" s="67">
        <f ca="1">IFERROR(VLOOKUP($B51, Profile_helper_columns!$A$2:$AG$201,33, FALSE), "Date Not Found")</f>
        <v>1</v>
      </c>
      <c r="AG51" s="67">
        <f ca="1">IFERROR(VLOOKUP($B51, Profile_helper_columns!$A$2:$AH$201,34, FALSE), "Date Not Found")</f>
        <v>1</v>
      </c>
      <c r="AH51" s="67">
        <f ca="1">IFERROR(VLOOKUP($B51, Profile_helper_columns!$A$2:$AI$201,35, FALSE), "Date Not Found")</f>
        <v>0</v>
      </c>
      <c r="AI51" s="67">
        <f ca="1">IFERROR(VLOOKUP($B51, Profile_helper_columns!$A$2:$AJ$201,36, FALSE), "Date Not Found")</f>
        <v>1</v>
      </c>
      <c r="AJ51" s="67">
        <f ca="1">IFERROR(VLOOKUP($B51, Profile_helper_columns!$A$2:$AK$201,37, FALSE), "Date Not Found")</f>
        <v>1</v>
      </c>
      <c r="AK51" s="67">
        <f ca="1">IFERROR(VLOOKUP($B51, Profile_helper_columns!$A$2:$AL$201,38, FALSE), "Date Not Found")</f>
        <v>0</v>
      </c>
      <c r="AL51" s="67">
        <f ca="1">IFERROR(VLOOKUP($B51, Profile_helper_columns!$A$2:$AM$201,39, FALSE), "Date Not Found")</f>
        <v>0</v>
      </c>
      <c r="AM51">
        <f ca="1"/>
        <v>1</v>
      </c>
      <c r="AN51">
        <f ca="1"/>
        <v>2024</v>
      </c>
      <c r="AO51" t="str" cm="1">
        <f t="array" aca="1" ref="AO51" ca="1">INDEX(Profile_helper_columns!$D$2:$D$201, MATCH(TRUE, Profile_helper_columns!$C$2:$C$201 &gt;= ROW(AN51)-1,0))</f>
        <v>AG0000001306</v>
      </c>
    </row>
    <row r="52" spans="1:41" ht="30.75">
      <c r="A52" s="67" t="str">
        <f t="shared" ca="1" si="0"/>
        <v>eb30315b-d89a5dgfjg-81ba-a2dd</v>
      </c>
      <c r="B52" t="str" cm="1">
        <f t="array" aca="1" ref="B52" ca="1">INDEX(Profile_helper_columns!$A$2:$A$201, MATCH(TRUE, Profile_helper_columns!$C$2:$C$201 &gt;= ROW(A52)-1,0))</f>
        <v>0001123462</v>
      </c>
      <c r="C52" t="str" cm="1">
        <f t="array" aca="1" ref="C52" ca="1">INDEX(Profile_helper_columns!$D$2:$D$201, MATCH(TRUE, Profile_helper_columns!$C$2:$C$201 &gt;= ROW(B52)-1,0))</f>
        <v>AG0000001306</v>
      </c>
      <c r="D52" s="315">
        <f ca="1">IFERROR(VLOOKUP($B52, Profile_helper_columns!$A$2:$E$201, 5, FALSE), "Date Not Found")</f>
        <v>45318</v>
      </c>
      <c r="E52">
        <f ca="1">IFERROR(VLOOKUP($B52, Profile_helper_columns!$A$2:$F$201,6, FALSE), "Date Not Found")</f>
        <v>862</v>
      </c>
      <c r="F52" s="315">
        <f ca="1">IFERROR(VLOOKUP($B52, Profile_helper_columns!$A$2:$G$201,7, FALSE), "Date Not Found")</f>
        <v>44943</v>
      </c>
      <c r="G52" s="315" t="str">
        <f ca="1">IFERROR(VLOOKUP($B52, Profile_helper_columns!$A$2:$H$201,8, FALSE), "Date Not Found")</f>
        <v>Former</v>
      </c>
      <c r="H52" s="315" t="str">
        <f ca="1">IFERROR(VLOOKUP($B52, Profile_helper_columns!$A$2:$I$201,9, FALSE), "Date Not Found")</f>
        <v>Boston</v>
      </c>
      <c r="I52" t="str">
        <f ca="1">IFERROR(VLOOKUP($B52, Profile_helper_columns!$A$2:$J$201,10, FALSE), "Date Not Found")</f>
        <v>R</v>
      </c>
      <c r="J52" s="67" t="str">
        <f ca="1">IFERROR(VLOOKUP($B52, Profile_helper_columns!$A$2:$K$201,11, FALSE), "Date Not Found")</f>
        <v>Apartments</v>
      </c>
      <c r="K52" s="67" t="str">
        <f ca="1">IFERROR(VLOOKUP($B52, Profile_helper_columns!$A$2:$L$201,12, FALSE), "Date Not Found")</f>
        <v>Y</v>
      </c>
      <c r="L52" s="67">
        <f ca="1">IFERROR(VLOOKUP($B52, Profile_helper_columns!$A$2:$M$201,13, FALSE), "Date Not Found")</f>
        <v>1</v>
      </c>
      <c r="M52" s="67">
        <f ca="1">IFERROR(VLOOKUP($B52, Profile_helper_columns!$A$2:$N$201,14, FALSE), "Date Not Found")</f>
        <v>1</v>
      </c>
      <c r="N52" s="67">
        <f ca="1">IFERROR(VLOOKUP($B52, Profile_helper_columns!$A$2:$O$201,15, FALSE), "Date Not Found")</f>
        <v>0</v>
      </c>
      <c r="O52" s="67">
        <f ca="1">IFERROR(VLOOKUP($B52, Profile_helper_columns!$A$2:$P$201,16, FALSE), "Date Not Found")</f>
        <v>1</v>
      </c>
      <c r="P52" s="67">
        <f ca="1">IFERROR(VLOOKUP($B52, Profile_helper_columns!$A$2:$Q$201,17, FALSE), "Date Not Found")</f>
        <v>0</v>
      </c>
      <c r="Q52" s="375">
        <f ca="1">IFERROR(VLOOKUP($B52, Profile_helper_columns!$A$2:$R$201,18, FALSE), "Date Not Found")</f>
        <v>44972</v>
      </c>
      <c r="U52" s="67" t="str">
        <f ca="1">IFERROR(VLOOKUP($B52, Profile_helper_columns!$A$2:$V$201,22, FALSE), "Date Not Found")</f>
        <v>Offline</v>
      </c>
      <c r="V52" s="67" t="str">
        <f ca="1">IFERROR(VLOOKUP($B52, Profile_helper_columns!$A$2:$W$201,23, FALSE), "Date Not Found")</f>
        <v>Retail</v>
      </c>
      <c r="W52" s="67">
        <f ca="1">IFERROR(VLOOKUP($B52, Profile_helper_columns!$A$2:$X$201,24, FALSE), "Date Not Found")</f>
        <v>1</v>
      </c>
      <c r="X52" s="67">
        <f ca="1">IFERROR(VLOOKUP($B52, Profile_helper_columns!$A$2:$Y$201,25, FALSE), "Date Not Found")</f>
        <v>1</v>
      </c>
      <c r="Y52" s="67">
        <f ca="1">IFERROR(VLOOKUP($B52, Profile_helper_columns!$A$2:$Z$201,26, FALSE), "Date Not Found")</f>
        <v>0</v>
      </c>
      <c r="Z52" s="67">
        <f ca="1">IFERROR(VLOOKUP($B52, Profile_helper_columns!$A$2:$AA$201,27, FALSE), "Date Not Found")</f>
        <v>1</v>
      </c>
      <c r="AA52" s="67">
        <f ca="1">IFERROR(VLOOKUP($B52, Profile_helper_columns!$A$2:$AB$201,28, FALSE), "Date Not Found")</f>
        <v>0</v>
      </c>
      <c r="AB52" s="67">
        <f ca="1">IFERROR(VLOOKUP($B52, Profile_helper_columns!$A$2:$AC$201,29, FALSE), "Date Not Found")</f>
        <v>1</v>
      </c>
      <c r="AC52" s="67">
        <f ca="1">IFERROR(VLOOKUP($B52, Profile_helper_columns!$A$2:$AD$201,30, FALSE), "Date Not Found")</f>
        <v>1</v>
      </c>
      <c r="AD52" s="67">
        <f ca="1">IFERROR(VLOOKUP($B52, Profile_helper_columns!$A$2:$AE$201,31, FALSE), "Date Not Found")</f>
        <v>0</v>
      </c>
      <c r="AE52" s="67">
        <f ca="1">IFERROR(VLOOKUP($B52, Profile_helper_columns!$A$2:$AF$201,32, FALSE), "Date Not Found")</f>
        <v>1</v>
      </c>
      <c r="AF52" s="67">
        <f ca="1">IFERROR(VLOOKUP($B52, Profile_helper_columns!$A$2:$AG$201,33, FALSE), "Date Not Found")</f>
        <v>1</v>
      </c>
      <c r="AG52" s="67">
        <f ca="1">IFERROR(VLOOKUP($B52, Profile_helper_columns!$A$2:$AH$201,34, FALSE), "Date Not Found")</f>
        <v>1</v>
      </c>
      <c r="AH52" s="67">
        <f ca="1">IFERROR(VLOOKUP($B52, Profile_helper_columns!$A$2:$AI$201,35, FALSE), "Date Not Found")</f>
        <v>0</v>
      </c>
      <c r="AI52" s="67">
        <f ca="1">IFERROR(VLOOKUP($B52, Profile_helper_columns!$A$2:$AJ$201,36, FALSE), "Date Not Found")</f>
        <v>1</v>
      </c>
      <c r="AJ52" s="67">
        <f ca="1">IFERROR(VLOOKUP($B52, Profile_helper_columns!$A$2:$AK$201,37, FALSE), "Date Not Found")</f>
        <v>1</v>
      </c>
      <c r="AK52" s="67">
        <f ca="1">IFERROR(VLOOKUP($B52, Profile_helper_columns!$A$2:$AL$201,38, FALSE), "Date Not Found")</f>
        <v>0</v>
      </c>
      <c r="AL52" s="67">
        <f ca="1">IFERROR(VLOOKUP($B52, Profile_helper_columns!$A$2:$AM$201,39, FALSE), "Date Not Found")</f>
        <v>0</v>
      </c>
      <c r="AM52">
        <f ca="1"/>
        <v>1</v>
      </c>
      <c r="AN52">
        <f ca="1"/>
        <v>2024</v>
      </c>
      <c r="AO52" t="str" cm="1">
        <f t="array" aca="1" ref="AO52" ca="1">INDEX(Profile_helper_columns!$D$2:$D$201, MATCH(TRUE, Profile_helper_columns!$C$2:$C$201 &gt;= ROW(AN52)-1,0))</f>
        <v>AG0000001306</v>
      </c>
    </row>
    <row r="53" spans="1:41" ht="30.75">
      <c r="A53" s="67" t="str">
        <f t="shared" ca="1" si="0"/>
        <v>997636fd-39ge49gfjg-b2d2-a2dd</v>
      </c>
      <c r="B53" t="str" cm="1">
        <f t="array" aca="1" ref="B53" ca="1">INDEX(Profile_helper_columns!$A$2:$A$201, MATCH(TRUE, Profile_helper_columns!$C$2:$C$201 &gt;= ROW(A53)-1,0))</f>
        <v>0001128208</v>
      </c>
      <c r="C53" t="str" cm="1">
        <f t="array" aca="1" ref="C53" ca="1">INDEX(Profile_helper_columns!$D$2:$D$201, MATCH(TRUE, Profile_helper_columns!$C$2:$C$201 &gt;= ROW(B53)-1,0))</f>
        <v>AG0000009311</v>
      </c>
      <c r="D53" s="315">
        <f ca="1">IFERROR(VLOOKUP($B53, Profile_helper_columns!$A$2:$E$201, 5, FALSE), "Date Not Found")</f>
        <v>45157</v>
      </c>
      <c r="E53">
        <f ca="1">IFERROR(VLOOKUP($B53, Profile_helper_columns!$A$2:$F$201,6, FALSE), "Date Not Found")</f>
        <v>377</v>
      </c>
      <c r="F53" s="315">
        <f ca="1">IFERROR(VLOOKUP($B53, Profile_helper_columns!$A$2:$G$201,7, FALSE), "Date Not Found")</f>
        <v>45248</v>
      </c>
      <c r="G53" s="315" t="str">
        <f ca="1">IFERROR(VLOOKUP($B53, Profile_helper_columns!$A$2:$H$201,8, FALSE), "Date Not Found")</f>
        <v>Former</v>
      </c>
      <c r="H53" s="315" t="str">
        <f ca="1">IFERROR(VLOOKUP($B53, Profile_helper_columns!$A$2:$I$201,9, FALSE), "Date Not Found")</f>
        <v>San Francisco</v>
      </c>
      <c r="I53" t="str">
        <f ca="1">IFERROR(VLOOKUP($B53, Profile_helper_columns!$A$2:$J$201,10, FALSE), "Date Not Found")</f>
        <v>R</v>
      </c>
      <c r="J53" s="67" t="str">
        <f ca="1">IFERROR(VLOOKUP($B53, Profile_helper_columns!$A$2:$K$201,11, FALSE), "Date Not Found")</f>
        <v>House</v>
      </c>
      <c r="K53" s="67" t="str">
        <f ca="1">IFERROR(VLOOKUP($B53, Profile_helper_columns!$A$2:$L$201,12, FALSE), "Date Not Found")</f>
        <v>N</v>
      </c>
      <c r="L53" s="67">
        <f ca="1">IFERROR(VLOOKUP($B53, Profile_helper_columns!$A$2:$M$201,13, FALSE), "Date Not Found")</f>
        <v>1</v>
      </c>
      <c r="M53" s="67">
        <f ca="1">IFERROR(VLOOKUP($B53, Profile_helper_columns!$A$2:$N$201,14, FALSE), "Date Not Found")</f>
        <v>0</v>
      </c>
      <c r="N53" s="67">
        <f ca="1">IFERROR(VLOOKUP($B53, Profile_helper_columns!$A$2:$O$201,15, FALSE), "Date Not Found")</f>
        <v>0</v>
      </c>
      <c r="O53" s="67">
        <f ca="1">IFERROR(VLOOKUP($B53, Profile_helper_columns!$A$2:$P$201,16, FALSE), "Date Not Found")</f>
        <v>0</v>
      </c>
      <c r="P53" s="67">
        <f ca="1">IFERROR(VLOOKUP($B53, Profile_helper_columns!$A$2:$Q$201,17, FALSE), "Date Not Found")</f>
        <v>0</v>
      </c>
      <c r="Q53" s="375">
        <f ca="1">IFERROR(VLOOKUP($B53, Profile_helper_columns!$A$2:$R$201,18, FALSE), "Date Not Found")</f>
        <v>45045</v>
      </c>
      <c r="U53" s="67" t="str">
        <f ca="1">IFERROR(VLOOKUP($B53, Profile_helper_columns!$A$2:$V$201,22, FALSE), "Date Not Found")</f>
        <v>Digital</v>
      </c>
      <c r="V53" s="67" t="str">
        <f ca="1">IFERROR(VLOOKUP($B53, Profile_helper_columns!$A$2:$W$201,23, FALSE), "Date Not Found")</f>
        <v>Web</v>
      </c>
      <c r="W53" s="67">
        <f ca="1">IFERROR(VLOOKUP($B53, Profile_helper_columns!$A$2:$X$201,24, FALSE), "Date Not Found")</f>
        <v>0</v>
      </c>
      <c r="X53" s="67">
        <f ca="1">IFERROR(VLOOKUP($B53, Profile_helper_columns!$A$2:$Y$201,25, FALSE), "Date Not Found")</f>
        <v>0</v>
      </c>
      <c r="Y53" s="67">
        <f ca="1">IFERROR(VLOOKUP($B53, Profile_helper_columns!$A$2:$Z$201,26, FALSE), "Date Not Found")</f>
        <v>0</v>
      </c>
      <c r="Z53" s="67">
        <f ca="1">IFERROR(VLOOKUP($B53, Profile_helper_columns!$A$2:$AA$201,27, FALSE), "Date Not Found")</f>
        <v>0</v>
      </c>
      <c r="AA53" s="67">
        <f ca="1">IFERROR(VLOOKUP($B53, Profile_helper_columns!$A$2:$AB$201,28, FALSE), "Date Not Found")</f>
        <v>0</v>
      </c>
      <c r="AB53" s="67">
        <f ca="1">IFERROR(VLOOKUP($B53, Profile_helper_columns!$A$2:$AC$201,29, FALSE), "Date Not Found")</f>
        <v>1</v>
      </c>
      <c r="AC53" s="67">
        <f ca="1">IFERROR(VLOOKUP($B53, Profile_helper_columns!$A$2:$AD$201,30, FALSE), "Date Not Found")</f>
        <v>0</v>
      </c>
      <c r="AD53" s="67">
        <f ca="1">IFERROR(VLOOKUP($B53, Profile_helper_columns!$A$2:$AE$201,31, FALSE), "Date Not Found")</f>
        <v>0</v>
      </c>
      <c r="AE53" s="67">
        <f ca="1">IFERROR(VLOOKUP($B53, Profile_helper_columns!$A$2:$AF$201,32, FALSE), "Date Not Found")</f>
        <v>0</v>
      </c>
      <c r="AF53" s="67">
        <f ca="1">IFERROR(VLOOKUP($B53, Profile_helper_columns!$A$2:$AG$201,33, FALSE), "Date Not Found")</f>
        <v>0</v>
      </c>
      <c r="AG53" s="67">
        <f ca="1">IFERROR(VLOOKUP($B53, Profile_helper_columns!$A$2:$AH$201,34, FALSE), "Date Not Found")</f>
        <v>1</v>
      </c>
      <c r="AH53" s="67">
        <f ca="1">IFERROR(VLOOKUP($B53, Profile_helper_columns!$A$2:$AI$201,35, FALSE), "Date Not Found")</f>
        <v>0</v>
      </c>
      <c r="AI53" s="67">
        <f ca="1">IFERROR(VLOOKUP($B53, Profile_helper_columns!$A$2:$AJ$201,36, FALSE), "Date Not Found")</f>
        <v>1</v>
      </c>
      <c r="AJ53" s="67">
        <f ca="1">IFERROR(VLOOKUP($B53, Profile_helper_columns!$A$2:$AK$201,37, FALSE), "Date Not Found")</f>
        <v>0</v>
      </c>
      <c r="AK53" s="67">
        <f ca="1">IFERROR(VLOOKUP($B53, Profile_helper_columns!$A$2:$AL$201,38, FALSE), "Date Not Found")</f>
        <v>0</v>
      </c>
      <c r="AL53" s="67">
        <f ca="1">IFERROR(VLOOKUP($B53, Profile_helper_columns!$A$2:$AM$201,39, FALSE), "Date Not Found")</f>
        <v>0</v>
      </c>
      <c r="AM53">
        <f ca="1"/>
        <v>8</v>
      </c>
      <c r="AN53">
        <f ca="1"/>
        <v>2023</v>
      </c>
      <c r="AO53" t="str" cm="1">
        <f t="array" aca="1" ref="AO53" ca="1">INDEX(Profile_helper_columns!$D$2:$D$201, MATCH(TRUE, Profile_helper_columns!$C$2:$C$201 &gt;= ROW(AN53)-1,0))</f>
        <v>AG0000009311</v>
      </c>
    </row>
    <row r="54" spans="1:41" ht="30.75">
      <c r="A54" s="67" t="str">
        <f t="shared" ca="1" si="0"/>
        <v>79eaaf48-d971c7gfjg-b810-a2dd</v>
      </c>
      <c r="B54" t="str" cm="1">
        <f t="array" aca="1" ref="B54" ca="1">INDEX(Profile_helper_columns!$A$2:$A$201, MATCH(TRUE, Profile_helper_columns!$C$2:$C$201 &gt;= ROW(A54)-1,0))</f>
        <v>0001128208</v>
      </c>
      <c r="C54" t="str" cm="1">
        <f t="array" aca="1" ref="C54" ca="1">INDEX(Profile_helper_columns!$D$2:$D$201, MATCH(TRUE, Profile_helper_columns!$C$2:$C$201 &gt;= ROW(B54)-1,0))</f>
        <v>AG0000009311</v>
      </c>
      <c r="D54" s="315">
        <f ca="1">IFERROR(VLOOKUP($B54, Profile_helper_columns!$A$2:$E$201, 5, FALSE), "Date Not Found")</f>
        <v>45157</v>
      </c>
      <c r="E54">
        <f ca="1">IFERROR(VLOOKUP($B54, Profile_helper_columns!$A$2:$F$201,6, FALSE), "Date Not Found")</f>
        <v>377</v>
      </c>
      <c r="F54" s="315">
        <f ca="1">IFERROR(VLOOKUP($B54, Profile_helper_columns!$A$2:$G$201,7, FALSE), "Date Not Found")</f>
        <v>45248</v>
      </c>
      <c r="G54" s="315" t="str">
        <f ca="1">IFERROR(VLOOKUP($B54, Profile_helper_columns!$A$2:$H$201,8, FALSE), "Date Not Found")</f>
        <v>Former</v>
      </c>
      <c r="H54" s="315" t="str">
        <f ca="1">IFERROR(VLOOKUP($B54, Profile_helper_columns!$A$2:$I$201,9, FALSE), "Date Not Found")</f>
        <v>San Francisco</v>
      </c>
      <c r="I54" t="str">
        <f ca="1">IFERROR(VLOOKUP($B54, Profile_helper_columns!$A$2:$J$201,10, FALSE), "Date Not Found")</f>
        <v>R</v>
      </c>
      <c r="J54" s="67" t="str">
        <f ca="1">IFERROR(VLOOKUP($B54, Profile_helper_columns!$A$2:$K$201,11, FALSE), "Date Not Found")</f>
        <v>House</v>
      </c>
      <c r="K54" s="67" t="str">
        <f ca="1">IFERROR(VLOOKUP($B54, Profile_helper_columns!$A$2:$L$201,12, FALSE), "Date Not Found")</f>
        <v>N</v>
      </c>
      <c r="L54" s="67">
        <f ca="1">IFERROR(VLOOKUP($B54, Profile_helper_columns!$A$2:$M$201,13, FALSE), "Date Not Found")</f>
        <v>1</v>
      </c>
      <c r="M54" s="67">
        <f ca="1">IFERROR(VLOOKUP($B54, Profile_helper_columns!$A$2:$N$201,14, FALSE), "Date Not Found")</f>
        <v>0</v>
      </c>
      <c r="N54" s="67">
        <f ca="1">IFERROR(VLOOKUP($B54, Profile_helper_columns!$A$2:$O$201,15, FALSE), "Date Not Found")</f>
        <v>0</v>
      </c>
      <c r="O54" s="67">
        <f ca="1">IFERROR(VLOOKUP($B54, Profile_helper_columns!$A$2:$P$201,16, FALSE), "Date Not Found")</f>
        <v>0</v>
      </c>
      <c r="P54" s="67">
        <f ca="1">IFERROR(VLOOKUP($B54, Profile_helper_columns!$A$2:$Q$201,17, FALSE), "Date Not Found")</f>
        <v>0</v>
      </c>
      <c r="Q54" s="375">
        <f ca="1">IFERROR(VLOOKUP($B54, Profile_helper_columns!$A$2:$R$201,18, FALSE), "Date Not Found")</f>
        <v>45045</v>
      </c>
      <c r="U54" s="67" t="str">
        <f ca="1">IFERROR(VLOOKUP($B54, Profile_helper_columns!$A$2:$V$201,22, FALSE), "Date Not Found")</f>
        <v>Digital</v>
      </c>
      <c r="V54" s="67" t="str">
        <f ca="1">IFERROR(VLOOKUP($B54, Profile_helper_columns!$A$2:$W$201,23, FALSE), "Date Not Found")</f>
        <v>Web</v>
      </c>
      <c r="W54" s="67">
        <f ca="1">IFERROR(VLOOKUP($B54, Profile_helper_columns!$A$2:$X$201,24, FALSE), "Date Not Found")</f>
        <v>0</v>
      </c>
      <c r="X54" s="67">
        <f ca="1">IFERROR(VLOOKUP($B54, Profile_helper_columns!$A$2:$Y$201,25, FALSE), "Date Not Found")</f>
        <v>0</v>
      </c>
      <c r="Y54" s="67">
        <f ca="1">IFERROR(VLOOKUP($B54, Profile_helper_columns!$A$2:$Z$201,26, FALSE), "Date Not Found")</f>
        <v>0</v>
      </c>
      <c r="Z54" s="67">
        <f ca="1">IFERROR(VLOOKUP($B54, Profile_helper_columns!$A$2:$AA$201,27, FALSE), "Date Not Found")</f>
        <v>0</v>
      </c>
      <c r="AA54" s="67">
        <f ca="1">IFERROR(VLOOKUP($B54, Profile_helper_columns!$A$2:$AB$201,28, FALSE), "Date Not Found")</f>
        <v>0</v>
      </c>
      <c r="AB54" s="67">
        <f ca="1">IFERROR(VLOOKUP($B54, Profile_helper_columns!$A$2:$AC$201,29, FALSE), "Date Not Found")</f>
        <v>1</v>
      </c>
      <c r="AC54" s="67">
        <f ca="1">IFERROR(VLOOKUP($B54, Profile_helper_columns!$A$2:$AD$201,30, FALSE), "Date Not Found")</f>
        <v>0</v>
      </c>
      <c r="AD54" s="67">
        <f ca="1">IFERROR(VLOOKUP($B54, Profile_helper_columns!$A$2:$AE$201,31, FALSE), "Date Not Found")</f>
        <v>0</v>
      </c>
      <c r="AE54" s="67">
        <f ca="1">IFERROR(VLOOKUP($B54, Profile_helper_columns!$A$2:$AF$201,32, FALSE), "Date Not Found")</f>
        <v>0</v>
      </c>
      <c r="AF54" s="67">
        <f ca="1">IFERROR(VLOOKUP($B54, Profile_helper_columns!$A$2:$AG$201,33, FALSE), "Date Not Found")</f>
        <v>0</v>
      </c>
      <c r="AG54" s="67">
        <f ca="1">IFERROR(VLOOKUP($B54, Profile_helper_columns!$A$2:$AH$201,34, FALSE), "Date Not Found")</f>
        <v>1</v>
      </c>
      <c r="AH54" s="67">
        <f ca="1">IFERROR(VLOOKUP($B54, Profile_helper_columns!$A$2:$AI$201,35, FALSE), "Date Not Found")</f>
        <v>0</v>
      </c>
      <c r="AI54" s="67">
        <f ca="1">IFERROR(VLOOKUP($B54, Profile_helper_columns!$A$2:$AJ$201,36, FALSE), "Date Not Found")</f>
        <v>1</v>
      </c>
      <c r="AJ54" s="67">
        <f ca="1">IFERROR(VLOOKUP($B54, Profile_helper_columns!$A$2:$AK$201,37, FALSE), "Date Not Found")</f>
        <v>0</v>
      </c>
      <c r="AK54" s="67">
        <f ca="1">IFERROR(VLOOKUP($B54, Profile_helper_columns!$A$2:$AL$201,38, FALSE), "Date Not Found")</f>
        <v>0</v>
      </c>
      <c r="AL54" s="67">
        <f ca="1">IFERROR(VLOOKUP($B54, Profile_helper_columns!$A$2:$AM$201,39, FALSE), "Date Not Found")</f>
        <v>0</v>
      </c>
      <c r="AM54">
        <f ca="1"/>
        <v>8</v>
      </c>
      <c r="AN54">
        <f ca="1"/>
        <v>2023</v>
      </c>
      <c r="AO54" t="str" cm="1">
        <f t="array" aca="1" ref="AO54" ca="1">INDEX(Profile_helper_columns!$D$2:$D$201, MATCH(TRUE, Profile_helper_columns!$C$2:$C$201 &gt;= ROW(AN54)-1,0))</f>
        <v>AG0000009311</v>
      </c>
    </row>
    <row r="55" spans="1:41" ht="30.75">
      <c r="A55" s="67" t="str">
        <f t="shared" ca="1" si="0"/>
        <v>2e47a2bb-e592e3gfjg-c9a1-a2dd</v>
      </c>
      <c r="B55" t="str" cm="1">
        <f t="array" aca="1" ref="B55" ca="1">INDEX(Profile_helper_columns!$A$2:$A$201, MATCH(TRUE, Profile_helper_columns!$C$2:$C$201 &gt;= ROW(A55)-1,0))</f>
        <v>0001126232</v>
      </c>
      <c r="C55" t="str" cm="1">
        <f t="array" aca="1" ref="C55" ca="1">INDEX(Profile_helper_columns!$D$2:$D$201, MATCH(TRUE, Profile_helper_columns!$C$2:$C$201 &gt;= ROW(B55)-1,0))</f>
        <v>AG0000002051</v>
      </c>
      <c r="D55" s="315">
        <f ca="1">IFERROR(VLOOKUP($B55, Profile_helper_columns!$A$2:$E$201, 5, FALSE), "Date Not Found")</f>
        <v>45217</v>
      </c>
      <c r="E55">
        <f ca="1">IFERROR(VLOOKUP($B55, Profile_helper_columns!$A$2:$F$201,6, FALSE), "Date Not Found")</f>
        <v>136</v>
      </c>
      <c r="F55" s="315">
        <f ca="1">IFERROR(VLOOKUP($B55, Profile_helper_columns!$A$2:$G$201,7, FALSE), "Date Not Found")</f>
        <v>45569</v>
      </c>
      <c r="G55" s="315" t="str">
        <f ca="1">IFERROR(VLOOKUP($B55, Profile_helper_columns!$A$2:$H$201,8, FALSE), "Date Not Found")</f>
        <v>Active</v>
      </c>
      <c r="H55" s="315" t="str">
        <f ca="1">IFERROR(VLOOKUP($B55, Profile_helper_columns!$A$2:$I$201,9, FALSE), "Date Not Found")</f>
        <v>Pheonix</v>
      </c>
      <c r="I55" t="str">
        <f ca="1">IFERROR(VLOOKUP($B55, Profile_helper_columns!$A$2:$J$201,10, FALSE), "Date Not Found")</f>
        <v>R</v>
      </c>
      <c r="J55" s="67" t="str">
        <f ca="1">IFERROR(VLOOKUP($B55, Profile_helper_columns!$A$2:$K$201,11, FALSE), "Date Not Found")</f>
        <v>Apartments</v>
      </c>
      <c r="K55" s="67" t="str">
        <f ca="1">IFERROR(VLOOKUP($B55, Profile_helper_columns!$A$2:$L$201,12, FALSE), "Date Not Found")</f>
        <v>N</v>
      </c>
      <c r="L55" s="67">
        <f ca="1">IFERROR(VLOOKUP($B55, Profile_helper_columns!$A$2:$M$201,13, FALSE), "Date Not Found")</f>
        <v>0</v>
      </c>
      <c r="M55" s="67">
        <f ca="1">IFERROR(VLOOKUP($B55, Profile_helper_columns!$A$2:$N$201,14, FALSE), "Date Not Found")</f>
        <v>0</v>
      </c>
      <c r="N55" s="67">
        <f ca="1">IFERROR(VLOOKUP($B55, Profile_helper_columns!$A$2:$O$201,15, FALSE), "Date Not Found")</f>
        <v>0</v>
      </c>
      <c r="O55" s="67">
        <f ca="1">IFERROR(VLOOKUP($B55, Profile_helper_columns!$A$2:$P$201,16, FALSE), "Date Not Found")</f>
        <v>0</v>
      </c>
      <c r="P55" s="67">
        <f ca="1">IFERROR(VLOOKUP($B55, Profile_helper_columns!$A$2:$Q$201,17, FALSE), "Date Not Found")</f>
        <v>0</v>
      </c>
      <c r="Q55" s="375" t="str">
        <f ca="1">IFERROR(VLOOKUP($B55, Profile_helper_columns!$A$2:$R$201,18, FALSE), "Date Not Found")</f>
        <v/>
      </c>
      <c r="U55" s="67" t="str">
        <f ca="1">IFERROR(VLOOKUP($B55, Profile_helper_columns!$A$2:$V$201,22, FALSE), "Date Not Found")</f>
        <v>Offline</v>
      </c>
      <c r="V55" s="67" t="str">
        <f ca="1">IFERROR(VLOOKUP($B55, Profile_helper_columns!$A$2:$W$201,23, FALSE), "Date Not Found")</f>
        <v>IVR</v>
      </c>
      <c r="W55" s="67">
        <f ca="1">IFERROR(VLOOKUP($B55, Profile_helper_columns!$A$2:$X$201,24, FALSE), "Date Not Found")</f>
        <v>0</v>
      </c>
      <c r="X55" s="67">
        <f ca="1">IFERROR(VLOOKUP($B55, Profile_helper_columns!$A$2:$Y$201,25, FALSE), "Date Not Found")</f>
        <v>1</v>
      </c>
      <c r="Y55" s="67">
        <f ca="1">IFERROR(VLOOKUP($B55, Profile_helper_columns!$A$2:$Z$201,26, FALSE), "Date Not Found")</f>
        <v>0</v>
      </c>
      <c r="Z55" s="67">
        <f ca="1">IFERROR(VLOOKUP($B55, Profile_helper_columns!$A$2:$AA$201,27, FALSE), "Date Not Found")</f>
        <v>0</v>
      </c>
      <c r="AA55" s="67">
        <f ca="1">IFERROR(VLOOKUP($B55, Profile_helper_columns!$A$2:$AB$201,28, FALSE), "Date Not Found")</f>
        <v>1</v>
      </c>
      <c r="AB55" s="67">
        <f ca="1">IFERROR(VLOOKUP($B55, Profile_helper_columns!$A$2:$AC$201,29, FALSE), "Date Not Found")</f>
        <v>0</v>
      </c>
      <c r="AC55" s="67">
        <f ca="1">IFERROR(VLOOKUP($B55, Profile_helper_columns!$A$2:$AD$201,30, FALSE), "Date Not Found")</f>
        <v>0</v>
      </c>
      <c r="AD55" s="67">
        <f ca="1">IFERROR(VLOOKUP($B55, Profile_helper_columns!$A$2:$AE$201,31, FALSE), "Date Not Found")</f>
        <v>0</v>
      </c>
      <c r="AE55" s="67">
        <f ca="1">IFERROR(VLOOKUP($B55, Profile_helper_columns!$A$2:$AF$201,32, FALSE), "Date Not Found")</f>
        <v>0</v>
      </c>
      <c r="AF55" s="67">
        <f ca="1">IFERROR(VLOOKUP($B55, Profile_helper_columns!$A$2:$AG$201,33, FALSE), "Date Not Found")</f>
        <v>0</v>
      </c>
      <c r="AG55" s="67">
        <f ca="1">IFERROR(VLOOKUP($B55, Profile_helper_columns!$A$2:$AH$201,34, FALSE), "Date Not Found")</f>
        <v>1</v>
      </c>
      <c r="AH55" s="67">
        <f ca="1">IFERROR(VLOOKUP($B55, Profile_helper_columns!$A$2:$AI$201,35, FALSE), "Date Not Found")</f>
        <v>0</v>
      </c>
      <c r="AI55" s="67">
        <f ca="1">IFERROR(VLOOKUP($B55, Profile_helper_columns!$A$2:$AJ$201,36, FALSE), "Date Not Found")</f>
        <v>1</v>
      </c>
      <c r="AJ55" s="67">
        <f ca="1">IFERROR(VLOOKUP($B55, Profile_helper_columns!$A$2:$AK$201,37, FALSE), "Date Not Found")</f>
        <v>0</v>
      </c>
      <c r="AK55" s="67">
        <f ca="1">IFERROR(VLOOKUP($B55, Profile_helper_columns!$A$2:$AL$201,38, FALSE), "Date Not Found")</f>
        <v>1</v>
      </c>
      <c r="AL55" s="67">
        <f ca="1">IFERROR(VLOOKUP($B55, Profile_helper_columns!$A$2:$AM$201,39, FALSE), "Date Not Found")</f>
        <v>1</v>
      </c>
      <c r="AM55">
        <f ca="1"/>
        <v>10</v>
      </c>
      <c r="AN55">
        <f ca="1"/>
        <v>2023</v>
      </c>
      <c r="AO55" t="str" cm="1">
        <f t="array" aca="1" ref="AO55" ca="1">INDEX(Profile_helper_columns!$D$2:$D$201, MATCH(TRUE, Profile_helper_columns!$C$2:$C$201 &gt;= ROW(AN55)-1,0))</f>
        <v>AG0000002051</v>
      </c>
    </row>
    <row r="56" spans="1:41" ht="30.75">
      <c r="A56" s="67" t="str">
        <f t="shared" ca="1" si="0"/>
        <v>c732723c-68g65agfjg-203e-a2dd</v>
      </c>
      <c r="B56" t="str" cm="1">
        <f t="array" aca="1" ref="B56" ca="1">INDEX(Profile_helper_columns!$A$2:$A$201, MATCH(TRUE, Profile_helper_columns!$C$2:$C$201 &gt;= ROW(A56)-1,0))</f>
        <v>0001121048</v>
      </c>
      <c r="C56" t="str" cm="1">
        <f t="array" aca="1" ref="C56" ca="1">INDEX(Profile_helper_columns!$D$2:$D$201, MATCH(TRUE, Profile_helper_columns!$C$2:$C$201 &gt;= ROW(B56)-1,0))</f>
        <v>AG0000005187</v>
      </c>
      <c r="D56" s="315">
        <f ca="1">IFERROR(VLOOKUP($B56, Profile_helper_columns!$A$2:$E$201, 5, FALSE), "Date Not Found")</f>
        <v>45529</v>
      </c>
      <c r="E56">
        <f ca="1">IFERROR(VLOOKUP($B56, Profile_helper_columns!$A$2:$F$201,6, FALSE), "Date Not Found")</f>
        <v>443</v>
      </c>
      <c r="F56" s="315">
        <f ca="1">IFERROR(VLOOKUP($B56, Profile_helper_columns!$A$2:$G$201,7, FALSE), "Date Not Found")</f>
        <v>45179</v>
      </c>
      <c r="G56" s="315" t="str">
        <f ca="1">IFERROR(VLOOKUP($B56, Profile_helper_columns!$A$2:$H$201,8, FALSE), "Date Not Found")</f>
        <v>Former</v>
      </c>
      <c r="H56" s="315" t="str">
        <f ca="1">IFERROR(VLOOKUP($B56, Profile_helper_columns!$A$2:$I$201,9, FALSE), "Date Not Found")</f>
        <v>San Francisco</v>
      </c>
      <c r="I56" t="str">
        <f ca="1">IFERROR(VLOOKUP($B56, Profile_helper_columns!$A$2:$J$201,10, FALSE), "Date Not Found")</f>
        <v>R</v>
      </c>
      <c r="J56" s="67" t="str">
        <f ca="1">IFERROR(VLOOKUP($B56, Profile_helper_columns!$A$2:$K$201,11, FALSE), "Date Not Found")</f>
        <v>Apartments</v>
      </c>
      <c r="K56" s="67" t="str">
        <f ca="1">IFERROR(VLOOKUP($B56, Profile_helper_columns!$A$2:$L$201,12, FALSE), "Date Not Found")</f>
        <v>N</v>
      </c>
      <c r="L56" s="67">
        <f ca="1">IFERROR(VLOOKUP($B56, Profile_helper_columns!$A$2:$M$201,13, FALSE), "Date Not Found")</f>
        <v>1</v>
      </c>
      <c r="M56" s="67">
        <f ca="1">IFERROR(VLOOKUP($B56, Profile_helper_columns!$A$2:$N$201,14, FALSE), "Date Not Found")</f>
        <v>0</v>
      </c>
      <c r="N56" s="67">
        <f ca="1">IFERROR(VLOOKUP($B56, Profile_helper_columns!$A$2:$O$201,15, FALSE), "Date Not Found")</f>
        <v>0</v>
      </c>
      <c r="O56" s="67">
        <f ca="1">IFERROR(VLOOKUP($B56, Profile_helper_columns!$A$2:$P$201,16, FALSE), "Date Not Found")</f>
        <v>0</v>
      </c>
      <c r="P56" s="67">
        <f ca="1">IFERROR(VLOOKUP($B56, Profile_helper_columns!$A$2:$Q$201,17, FALSE), "Date Not Found")</f>
        <v>0</v>
      </c>
      <c r="Q56" s="375">
        <f ca="1">IFERROR(VLOOKUP($B56, Profile_helper_columns!$A$2:$R$201,18, FALSE), "Date Not Found")</f>
        <v>44937</v>
      </c>
      <c r="U56" s="67" t="str">
        <f ca="1">IFERROR(VLOOKUP($B56, Profile_helper_columns!$A$2:$V$201,22, FALSE), "Date Not Found")</f>
        <v>Offline</v>
      </c>
      <c r="V56" s="67" t="str">
        <f ca="1">IFERROR(VLOOKUP($B56, Profile_helper_columns!$A$2:$W$201,23, FALSE), "Date Not Found")</f>
        <v>IVR</v>
      </c>
      <c r="W56" s="67">
        <f ca="1">IFERROR(VLOOKUP($B56, Profile_helper_columns!$A$2:$X$201,24, FALSE), "Date Not Found")</f>
        <v>0</v>
      </c>
      <c r="X56" s="67">
        <f ca="1">IFERROR(VLOOKUP($B56, Profile_helper_columns!$A$2:$Y$201,25, FALSE), "Date Not Found")</f>
        <v>0</v>
      </c>
      <c r="Y56" s="67">
        <f ca="1">IFERROR(VLOOKUP($B56, Profile_helper_columns!$A$2:$Z$201,26, FALSE), "Date Not Found")</f>
        <v>0</v>
      </c>
      <c r="Z56" s="67">
        <f ca="1">IFERROR(VLOOKUP($B56, Profile_helper_columns!$A$2:$AA$201,27, FALSE), "Date Not Found")</f>
        <v>0</v>
      </c>
      <c r="AA56" s="67">
        <f ca="1">IFERROR(VLOOKUP($B56, Profile_helper_columns!$A$2:$AB$201,28, FALSE), "Date Not Found")</f>
        <v>1</v>
      </c>
      <c r="AB56" s="67">
        <f ca="1">IFERROR(VLOOKUP($B56, Profile_helper_columns!$A$2:$AC$201,29, FALSE), "Date Not Found")</f>
        <v>0</v>
      </c>
      <c r="AC56" s="67">
        <f ca="1">IFERROR(VLOOKUP($B56, Profile_helper_columns!$A$2:$AD$201,30, FALSE), "Date Not Found")</f>
        <v>0</v>
      </c>
      <c r="AD56" s="67">
        <f ca="1">IFERROR(VLOOKUP($B56, Profile_helper_columns!$A$2:$AE$201,31, FALSE), "Date Not Found")</f>
        <v>0</v>
      </c>
      <c r="AE56" s="67">
        <f ca="1">IFERROR(VLOOKUP($B56, Profile_helper_columns!$A$2:$AF$201,32, FALSE), "Date Not Found")</f>
        <v>1</v>
      </c>
      <c r="AF56" s="67">
        <f ca="1">IFERROR(VLOOKUP($B56, Profile_helper_columns!$A$2:$AG$201,33, FALSE), "Date Not Found")</f>
        <v>1</v>
      </c>
      <c r="AG56" s="67">
        <f ca="1">IFERROR(VLOOKUP($B56, Profile_helper_columns!$A$2:$AH$201,34, FALSE), "Date Not Found")</f>
        <v>0</v>
      </c>
      <c r="AH56" s="67">
        <f ca="1">IFERROR(VLOOKUP($B56, Profile_helper_columns!$A$2:$AI$201,35, FALSE), "Date Not Found")</f>
        <v>1</v>
      </c>
      <c r="AI56" s="67">
        <f ca="1">IFERROR(VLOOKUP($B56, Profile_helper_columns!$A$2:$AJ$201,36, FALSE), "Date Not Found")</f>
        <v>0</v>
      </c>
      <c r="AJ56" s="67">
        <f ca="1">IFERROR(VLOOKUP($B56, Profile_helper_columns!$A$2:$AK$201,37, FALSE), "Date Not Found")</f>
        <v>0</v>
      </c>
      <c r="AK56" s="67">
        <f ca="1">IFERROR(VLOOKUP($B56, Profile_helper_columns!$A$2:$AL$201,38, FALSE), "Date Not Found")</f>
        <v>0</v>
      </c>
      <c r="AL56" s="67">
        <f ca="1">IFERROR(VLOOKUP($B56, Profile_helper_columns!$A$2:$AM$201,39, FALSE), "Date Not Found")</f>
        <v>0</v>
      </c>
      <c r="AM56">
        <f ca="1"/>
        <v>8</v>
      </c>
      <c r="AN56">
        <f ca="1"/>
        <v>2024</v>
      </c>
      <c r="AO56" t="str" cm="1">
        <f t="array" aca="1" ref="AO56" ca="1">INDEX(Profile_helper_columns!$D$2:$D$201, MATCH(TRUE, Profile_helper_columns!$C$2:$C$201 &gt;= ROW(AN56)-1,0))</f>
        <v>AG0000005187</v>
      </c>
    </row>
    <row r="57" spans="1:41" ht="45.75">
      <c r="A57" s="67" t="str">
        <f t="shared" ca="1" si="0"/>
        <v>7ec27f9e-1be6b9gfjg-5fd8-a2dd</v>
      </c>
      <c r="B57" t="str" cm="1">
        <f t="array" aca="1" ref="B57" ca="1">INDEX(Profile_helper_columns!$A$2:$A$201, MATCH(TRUE, Profile_helper_columns!$C$2:$C$201 &gt;= ROW(A57)-1,0))</f>
        <v>0001121048</v>
      </c>
      <c r="C57" t="str" cm="1">
        <f t="array" aca="1" ref="C57" ca="1">INDEX(Profile_helper_columns!$D$2:$D$201, MATCH(TRUE, Profile_helper_columns!$C$2:$C$201 &gt;= ROW(B57)-1,0))</f>
        <v>AG0000005187</v>
      </c>
      <c r="D57" s="315">
        <f ca="1">IFERROR(VLOOKUP($B57, Profile_helper_columns!$A$2:$E$201, 5, FALSE), "Date Not Found")</f>
        <v>45529</v>
      </c>
      <c r="E57">
        <f ca="1">IFERROR(VLOOKUP($B57, Profile_helper_columns!$A$2:$F$201,6, FALSE), "Date Not Found")</f>
        <v>443</v>
      </c>
      <c r="F57" s="315">
        <f ca="1">IFERROR(VLOOKUP($B57, Profile_helper_columns!$A$2:$G$201,7, FALSE), "Date Not Found")</f>
        <v>45179</v>
      </c>
      <c r="G57" s="315" t="str">
        <f ca="1">IFERROR(VLOOKUP($B57, Profile_helper_columns!$A$2:$H$201,8, FALSE), "Date Not Found")</f>
        <v>Former</v>
      </c>
      <c r="H57" s="315" t="str">
        <f ca="1">IFERROR(VLOOKUP($B57, Profile_helper_columns!$A$2:$I$201,9, FALSE), "Date Not Found")</f>
        <v>San Francisco</v>
      </c>
      <c r="I57" t="str">
        <f ca="1">IFERROR(VLOOKUP($B57, Profile_helper_columns!$A$2:$J$201,10, FALSE), "Date Not Found")</f>
        <v>R</v>
      </c>
      <c r="J57" s="67" t="str">
        <f ca="1">IFERROR(VLOOKUP($B57, Profile_helper_columns!$A$2:$K$201,11, FALSE), "Date Not Found")</f>
        <v>Apartments</v>
      </c>
      <c r="K57" s="67" t="str">
        <f ca="1">IFERROR(VLOOKUP($B57, Profile_helper_columns!$A$2:$L$201,12, FALSE), "Date Not Found")</f>
        <v>N</v>
      </c>
      <c r="L57" s="67">
        <f ca="1">IFERROR(VLOOKUP($B57, Profile_helper_columns!$A$2:$M$201,13, FALSE), "Date Not Found")</f>
        <v>1</v>
      </c>
      <c r="M57" s="67">
        <f ca="1">IFERROR(VLOOKUP($B57, Profile_helper_columns!$A$2:$N$201,14, FALSE), "Date Not Found")</f>
        <v>0</v>
      </c>
      <c r="N57" s="67">
        <f ca="1">IFERROR(VLOOKUP($B57, Profile_helper_columns!$A$2:$O$201,15, FALSE), "Date Not Found")</f>
        <v>0</v>
      </c>
      <c r="O57" s="67">
        <f ca="1">IFERROR(VLOOKUP($B57, Profile_helper_columns!$A$2:$P$201,16, FALSE), "Date Not Found")</f>
        <v>0</v>
      </c>
      <c r="P57" s="67">
        <f ca="1">IFERROR(VLOOKUP($B57, Profile_helper_columns!$A$2:$Q$201,17, FALSE), "Date Not Found")</f>
        <v>0</v>
      </c>
      <c r="Q57" s="375">
        <f ca="1">IFERROR(VLOOKUP($B57, Profile_helper_columns!$A$2:$R$201,18, FALSE), "Date Not Found")</f>
        <v>44937</v>
      </c>
      <c r="U57" s="67" t="str">
        <f ca="1">IFERROR(VLOOKUP($B57, Profile_helper_columns!$A$2:$V$201,22, FALSE), "Date Not Found")</f>
        <v>Offline</v>
      </c>
      <c r="V57" s="67" t="str">
        <f ca="1">IFERROR(VLOOKUP($B57, Profile_helper_columns!$A$2:$W$201,23, FALSE), "Date Not Found")</f>
        <v>IVR</v>
      </c>
      <c r="W57" s="67">
        <f ca="1">IFERROR(VLOOKUP($B57, Profile_helper_columns!$A$2:$X$201,24, FALSE), "Date Not Found")</f>
        <v>0</v>
      </c>
      <c r="X57" s="67">
        <f ca="1">IFERROR(VLOOKUP($B57, Profile_helper_columns!$A$2:$Y$201,25, FALSE), "Date Not Found")</f>
        <v>0</v>
      </c>
      <c r="Y57" s="67">
        <f ca="1">IFERROR(VLOOKUP($B57, Profile_helper_columns!$A$2:$Z$201,26, FALSE), "Date Not Found")</f>
        <v>0</v>
      </c>
      <c r="Z57" s="67">
        <f ca="1">IFERROR(VLOOKUP($B57, Profile_helper_columns!$A$2:$AA$201,27, FALSE), "Date Not Found")</f>
        <v>0</v>
      </c>
      <c r="AA57" s="67">
        <f ca="1">IFERROR(VLOOKUP($B57, Profile_helper_columns!$A$2:$AB$201,28, FALSE), "Date Not Found")</f>
        <v>1</v>
      </c>
      <c r="AB57" s="67">
        <f ca="1">IFERROR(VLOOKUP($B57, Profile_helper_columns!$A$2:$AC$201,29, FALSE), "Date Not Found")</f>
        <v>0</v>
      </c>
      <c r="AC57" s="67">
        <f ca="1">IFERROR(VLOOKUP($B57, Profile_helper_columns!$A$2:$AD$201,30, FALSE), "Date Not Found")</f>
        <v>0</v>
      </c>
      <c r="AD57" s="67">
        <f ca="1">IFERROR(VLOOKUP($B57, Profile_helper_columns!$A$2:$AE$201,31, FALSE), "Date Not Found")</f>
        <v>0</v>
      </c>
      <c r="AE57" s="67">
        <f ca="1">IFERROR(VLOOKUP($B57, Profile_helper_columns!$A$2:$AF$201,32, FALSE), "Date Not Found")</f>
        <v>1</v>
      </c>
      <c r="AF57" s="67">
        <f ca="1">IFERROR(VLOOKUP($B57, Profile_helper_columns!$A$2:$AG$201,33, FALSE), "Date Not Found")</f>
        <v>1</v>
      </c>
      <c r="AG57" s="67">
        <f ca="1">IFERROR(VLOOKUP($B57, Profile_helper_columns!$A$2:$AH$201,34, FALSE), "Date Not Found")</f>
        <v>0</v>
      </c>
      <c r="AH57" s="67">
        <f ca="1">IFERROR(VLOOKUP($B57, Profile_helper_columns!$A$2:$AI$201,35, FALSE), "Date Not Found")</f>
        <v>1</v>
      </c>
      <c r="AI57" s="67">
        <f ca="1">IFERROR(VLOOKUP($B57, Profile_helper_columns!$A$2:$AJ$201,36, FALSE), "Date Not Found")</f>
        <v>0</v>
      </c>
      <c r="AJ57" s="67">
        <f ca="1">IFERROR(VLOOKUP($B57, Profile_helper_columns!$A$2:$AK$201,37, FALSE), "Date Not Found")</f>
        <v>0</v>
      </c>
      <c r="AK57" s="67">
        <f ca="1">IFERROR(VLOOKUP($B57, Profile_helper_columns!$A$2:$AL$201,38, FALSE), "Date Not Found")</f>
        <v>0</v>
      </c>
      <c r="AL57" s="67">
        <f ca="1">IFERROR(VLOOKUP($B57, Profile_helper_columns!$A$2:$AM$201,39, FALSE), "Date Not Found")</f>
        <v>0</v>
      </c>
      <c r="AM57">
        <f ca="1"/>
        <v>8</v>
      </c>
      <c r="AN57">
        <f ca="1"/>
        <v>2024</v>
      </c>
      <c r="AO57" t="str" cm="1">
        <f t="array" aca="1" ref="AO57" ca="1">INDEX(Profile_helper_columns!$D$2:$D$201, MATCH(TRUE, Profile_helper_columns!$C$2:$C$201 &gt;= ROW(AN57)-1,0))</f>
        <v>AG0000005187</v>
      </c>
    </row>
    <row r="58" spans="1:41" ht="45.75">
      <c r="A58" s="67" t="str">
        <f t="shared" ca="1" si="0"/>
        <v>092eb4ff-583e3egfjg-fa57-a2dd</v>
      </c>
      <c r="B58" t="str" cm="1">
        <f t="array" aca="1" ref="B58" ca="1">INDEX(Profile_helper_columns!$A$2:$A$201, MATCH(TRUE, Profile_helper_columns!$C$2:$C$201 &gt;= ROW(A58)-1,0))</f>
        <v>0001122393</v>
      </c>
      <c r="C58" t="str" cm="1">
        <f t="array" aca="1" ref="C58" ca="1">INDEX(Profile_helper_columns!$D$2:$D$201, MATCH(TRUE, Profile_helper_columns!$C$2:$C$201 &gt;= ROW(B58)-1,0))</f>
        <v>AG0000004913</v>
      </c>
      <c r="D58" s="315">
        <f ca="1">IFERROR(VLOOKUP($B58, Profile_helper_columns!$A$2:$E$201, 5, FALSE), "Date Not Found")</f>
        <v>45644</v>
      </c>
      <c r="E58">
        <f ca="1">IFERROR(VLOOKUP($B58, Profile_helper_columns!$A$2:$F$201,6, FALSE), "Date Not Found")</f>
        <v>480</v>
      </c>
      <c r="F58" s="315">
        <f ca="1">IFERROR(VLOOKUP($B58, Profile_helper_columns!$A$2:$G$201,7, FALSE), "Date Not Found")</f>
        <v>45555</v>
      </c>
      <c r="G58" s="315" t="str">
        <f ca="1">IFERROR(VLOOKUP($B58, Profile_helper_columns!$A$2:$H$201,8, FALSE), "Date Not Found")</f>
        <v>Active</v>
      </c>
      <c r="H58" s="315" t="str">
        <f ca="1">IFERROR(VLOOKUP($B58, Profile_helper_columns!$A$2:$I$201,9, FALSE), "Date Not Found")</f>
        <v>San Francisco</v>
      </c>
      <c r="I58" t="str">
        <f ca="1">IFERROR(VLOOKUP($B58, Profile_helper_columns!$A$2:$J$201,10, FALSE), "Date Not Found")</f>
        <v>R</v>
      </c>
      <c r="J58" s="67" t="str">
        <f ca="1">IFERROR(VLOOKUP($B58, Profile_helper_columns!$A$2:$K$201,11, FALSE), "Date Not Found")</f>
        <v>Apartments</v>
      </c>
      <c r="K58" s="67" t="str">
        <f ca="1">IFERROR(VLOOKUP($B58, Profile_helper_columns!$A$2:$L$201,12, FALSE), "Date Not Found")</f>
        <v>N</v>
      </c>
      <c r="L58" s="67">
        <f ca="1">IFERROR(VLOOKUP($B58, Profile_helper_columns!$A$2:$M$201,13, FALSE), "Date Not Found")</f>
        <v>1</v>
      </c>
      <c r="M58" s="67">
        <f ca="1">IFERROR(VLOOKUP($B58, Profile_helper_columns!$A$2:$N$201,14, FALSE), "Date Not Found")</f>
        <v>0</v>
      </c>
      <c r="N58" s="67">
        <f ca="1">IFERROR(VLOOKUP($B58, Profile_helper_columns!$A$2:$O$201,15, FALSE), "Date Not Found")</f>
        <v>1</v>
      </c>
      <c r="O58" s="67">
        <f ca="1">IFERROR(VLOOKUP($B58, Profile_helper_columns!$A$2:$P$201,16, FALSE), "Date Not Found")</f>
        <v>0</v>
      </c>
      <c r="P58" s="67">
        <f ca="1">IFERROR(VLOOKUP($B58, Profile_helper_columns!$A$2:$Q$201,17, FALSE), "Date Not Found")</f>
        <v>0</v>
      </c>
      <c r="Q58" s="375">
        <f ca="1">IFERROR(VLOOKUP($B58, Profile_helper_columns!$A$2:$R$201,18, FALSE), "Date Not Found")</f>
        <v>45543</v>
      </c>
      <c r="U58" s="67" t="str">
        <f ca="1">IFERROR(VLOOKUP($B58, Profile_helper_columns!$A$2:$V$201,22, FALSE), "Date Not Found")</f>
        <v>Offline</v>
      </c>
      <c r="V58" s="67" t="str">
        <f ca="1">IFERROR(VLOOKUP($B58, Profile_helper_columns!$A$2:$W$201,23, FALSE), "Date Not Found")</f>
        <v>Retail</v>
      </c>
      <c r="W58" s="67">
        <f ca="1">IFERROR(VLOOKUP($B58, Profile_helper_columns!$A$2:$X$201,24, FALSE), "Date Not Found")</f>
        <v>1</v>
      </c>
      <c r="X58" s="67">
        <f ca="1">IFERROR(VLOOKUP($B58, Profile_helper_columns!$A$2:$Y$201,25, FALSE), "Date Not Found")</f>
        <v>0</v>
      </c>
      <c r="Y58" s="67">
        <f ca="1">IFERROR(VLOOKUP($B58, Profile_helper_columns!$A$2:$Z$201,26, FALSE), "Date Not Found")</f>
        <v>0</v>
      </c>
      <c r="Z58" s="67">
        <f ca="1">IFERROR(VLOOKUP($B58, Profile_helper_columns!$A$2:$AA$201,27, FALSE), "Date Not Found")</f>
        <v>0</v>
      </c>
      <c r="AA58" s="67">
        <f ca="1">IFERROR(VLOOKUP($B58, Profile_helper_columns!$A$2:$AB$201,28, FALSE), "Date Not Found")</f>
        <v>0</v>
      </c>
      <c r="AB58" s="67">
        <f ca="1">IFERROR(VLOOKUP($B58, Profile_helper_columns!$A$2:$AC$201,29, FALSE), "Date Not Found")</f>
        <v>0</v>
      </c>
      <c r="AC58" s="67">
        <f ca="1">IFERROR(VLOOKUP($B58, Profile_helper_columns!$A$2:$AD$201,30, FALSE), "Date Not Found")</f>
        <v>1</v>
      </c>
      <c r="AD58" s="67">
        <f ca="1">IFERROR(VLOOKUP($B58, Profile_helper_columns!$A$2:$AE$201,31, FALSE), "Date Not Found")</f>
        <v>0</v>
      </c>
      <c r="AE58" s="67">
        <f ca="1">IFERROR(VLOOKUP($B58, Profile_helper_columns!$A$2:$AF$201,32, FALSE), "Date Not Found")</f>
        <v>1</v>
      </c>
      <c r="AF58" s="67">
        <f ca="1">IFERROR(VLOOKUP($B58, Profile_helper_columns!$A$2:$AG$201,33, FALSE), "Date Not Found")</f>
        <v>0</v>
      </c>
      <c r="AG58" s="67">
        <f ca="1">IFERROR(VLOOKUP($B58, Profile_helper_columns!$A$2:$AH$201,34, FALSE), "Date Not Found")</f>
        <v>1</v>
      </c>
      <c r="AH58" s="67">
        <f ca="1">IFERROR(VLOOKUP($B58, Profile_helper_columns!$A$2:$AI$201,35, FALSE), "Date Not Found")</f>
        <v>0</v>
      </c>
      <c r="AI58" s="67">
        <f ca="1">IFERROR(VLOOKUP($B58, Profile_helper_columns!$A$2:$AJ$201,36, FALSE), "Date Not Found")</f>
        <v>0</v>
      </c>
      <c r="AJ58" s="67">
        <f ca="1">IFERROR(VLOOKUP($B58, Profile_helper_columns!$A$2:$AK$201,37, FALSE), "Date Not Found")</f>
        <v>0</v>
      </c>
      <c r="AK58" s="67">
        <f ca="1">IFERROR(VLOOKUP($B58, Profile_helper_columns!$A$2:$AL$201,38, FALSE), "Date Not Found")</f>
        <v>0</v>
      </c>
      <c r="AL58" s="67">
        <f ca="1">IFERROR(VLOOKUP($B58, Profile_helper_columns!$A$2:$AM$201,39, FALSE), "Date Not Found")</f>
        <v>0</v>
      </c>
      <c r="AM58">
        <f ca="1"/>
        <v>12</v>
      </c>
      <c r="AN58">
        <f ca="1"/>
        <v>2024</v>
      </c>
      <c r="AO58" t="str" cm="1">
        <f t="array" aca="1" ref="AO58" ca="1">INDEX(Profile_helper_columns!$D$2:$D$201, MATCH(TRUE, Profile_helper_columns!$C$2:$C$201 &gt;= ROW(AN58)-1,0))</f>
        <v>AG0000004913</v>
      </c>
    </row>
    <row r="59" spans="1:41" ht="45.75">
      <c r="A59" s="67" t="str">
        <f t="shared" ca="1" si="0"/>
        <v>32921f3b-egea5agfjg-3a19-a2dd</v>
      </c>
      <c r="B59" t="str" cm="1">
        <f t="array" aca="1" ref="B59" ca="1">INDEX(Profile_helper_columns!$A$2:$A$201, MATCH(TRUE, Profile_helper_columns!$C$2:$C$201 &gt;= ROW(A59)-1,0))</f>
        <v>0001122143</v>
      </c>
      <c r="C59" t="str" cm="1">
        <f t="array" aca="1" ref="C59" ca="1">INDEX(Profile_helper_columns!$D$2:$D$201, MATCH(TRUE, Profile_helper_columns!$C$2:$C$201 &gt;= ROW(B59)-1,0))</f>
        <v>AG0000001930</v>
      </c>
      <c r="D59" s="315">
        <f ca="1">IFERROR(VLOOKUP($B59, Profile_helper_columns!$A$2:$E$201, 5, FALSE), "Date Not Found")</f>
        <v>45103</v>
      </c>
      <c r="E59">
        <f ca="1">IFERROR(VLOOKUP($B59, Profile_helper_columns!$A$2:$F$201,6, FALSE), "Date Not Found")</f>
        <v>294</v>
      </c>
      <c r="F59" s="315">
        <f ca="1">IFERROR(VLOOKUP($B59, Profile_helper_columns!$A$2:$G$201,7, FALSE), "Date Not Found")</f>
        <v>45650</v>
      </c>
      <c r="G59" s="315" t="str">
        <f ca="1">IFERROR(VLOOKUP($B59, Profile_helper_columns!$A$2:$H$201,8, FALSE), "Date Not Found")</f>
        <v>Active</v>
      </c>
      <c r="H59" s="315" t="str">
        <f ca="1">IFERROR(VLOOKUP($B59, Profile_helper_columns!$A$2:$I$201,9, FALSE), "Date Not Found")</f>
        <v>Pheonix</v>
      </c>
      <c r="I59" t="str">
        <f ca="1">IFERROR(VLOOKUP($B59, Profile_helper_columns!$A$2:$J$201,10, FALSE), "Date Not Found")</f>
        <v>R</v>
      </c>
      <c r="J59" s="67" t="str">
        <f ca="1">IFERROR(VLOOKUP($B59, Profile_helper_columns!$A$2:$K$201,11, FALSE), "Date Not Found")</f>
        <v>Condominiums</v>
      </c>
      <c r="K59" s="67" t="str">
        <f ca="1">IFERROR(VLOOKUP($B59, Profile_helper_columns!$A$2:$L$201,12, FALSE), "Date Not Found")</f>
        <v>N</v>
      </c>
      <c r="L59" s="67">
        <f ca="1">IFERROR(VLOOKUP($B59, Profile_helper_columns!$A$2:$M$201,13, FALSE), "Date Not Found")</f>
        <v>0</v>
      </c>
      <c r="M59" s="67">
        <f ca="1">IFERROR(VLOOKUP($B59, Profile_helper_columns!$A$2:$N$201,14, FALSE), "Date Not Found")</f>
        <v>0</v>
      </c>
      <c r="N59" s="67">
        <f ca="1">IFERROR(VLOOKUP($B59, Profile_helper_columns!$A$2:$O$201,15, FALSE), "Date Not Found")</f>
        <v>0</v>
      </c>
      <c r="O59" s="67">
        <f ca="1">IFERROR(VLOOKUP($B59, Profile_helper_columns!$A$2:$P$201,16, FALSE), "Date Not Found")</f>
        <v>0</v>
      </c>
      <c r="P59" s="67">
        <f ca="1">IFERROR(VLOOKUP($B59, Profile_helper_columns!$A$2:$Q$201,17, FALSE), "Date Not Found")</f>
        <v>0</v>
      </c>
      <c r="Q59" s="375" t="str">
        <f ca="1">IFERROR(VLOOKUP($B59, Profile_helper_columns!$A$2:$R$201,18, FALSE), "Date Not Found")</f>
        <v/>
      </c>
      <c r="U59" s="67" t="str">
        <f ca="1">IFERROR(VLOOKUP($B59, Profile_helper_columns!$A$2:$V$201,22, FALSE), "Date Not Found")</f>
        <v>Digital</v>
      </c>
      <c r="V59" s="67" t="str">
        <f ca="1">IFERROR(VLOOKUP($B59, Profile_helper_columns!$A$2:$W$201,23, FALSE), "Date Not Found")</f>
        <v>Web</v>
      </c>
      <c r="W59" s="67">
        <f ca="1">IFERROR(VLOOKUP($B59, Profile_helper_columns!$A$2:$X$201,24, FALSE), "Date Not Found")</f>
        <v>1</v>
      </c>
      <c r="X59" s="67">
        <f ca="1">IFERROR(VLOOKUP($B59, Profile_helper_columns!$A$2:$Y$201,25, FALSE), "Date Not Found")</f>
        <v>0</v>
      </c>
      <c r="Y59" s="67">
        <f ca="1">IFERROR(VLOOKUP($B59, Profile_helper_columns!$A$2:$Z$201,26, FALSE), "Date Not Found")</f>
        <v>0</v>
      </c>
      <c r="Z59" s="67">
        <f ca="1">IFERROR(VLOOKUP($B59, Profile_helper_columns!$A$2:$AA$201,27, FALSE), "Date Not Found")</f>
        <v>0</v>
      </c>
      <c r="AA59" s="67">
        <f ca="1">IFERROR(VLOOKUP($B59, Profile_helper_columns!$A$2:$AB$201,28, FALSE), "Date Not Found")</f>
        <v>1</v>
      </c>
      <c r="AB59" s="67">
        <f ca="1">IFERROR(VLOOKUP($B59, Profile_helper_columns!$A$2:$AC$201,29, FALSE), "Date Not Found")</f>
        <v>0</v>
      </c>
      <c r="AC59" s="67">
        <f ca="1">IFERROR(VLOOKUP($B59, Profile_helper_columns!$A$2:$AD$201,30, FALSE), "Date Not Found")</f>
        <v>1</v>
      </c>
      <c r="AD59" s="67">
        <f ca="1">IFERROR(VLOOKUP($B59, Profile_helper_columns!$A$2:$AE$201,31, FALSE), "Date Not Found")</f>
        <v>0</v>
      </c>
      <c r="AE59" s="67">
        <f ca="1">IFERROR(VLOOKUP($B59, Profile_helper_columns!$A$2:$AF$201,32, FALSE), "Date Not Found")</f>
        <v>0</v>
      </c>
      <c r="AF59" s="67">
        <f ca="1">IFERROR(VLOOKUP($B59, Profile_helper_columns!$A$2:$AG$201,33, FALSE), "Date Not Found")</f>
        <v>0</v>
      </c>
      <c r="AG59" s="67">
        <f ca="1">IFERROR(VLOOKUP($B59, Profile_helper_columns!$A$2:$AH$201,34, FALSE), "Date Not Found")</f>
        <v>1</v>
      </c>
      <c r="AH59" s="67">
        <f ca="1">IFERROR(VLOOKUP($B59, Profile_helper_columns!$A$2:$AI$201,35, FALSE), "Date Not Found")</f>
        <v>1</v>
      </c>
      <c r="AI59" s="67">
        <f ca="1">IFERROR(VLOOKUP($B59, Profile_helper_columns!$A$2:$AJ$201,36, FALSE), "Date Not Found")</f>
        <v>1</v>
      </c>
      <c r="AJ59" s="67">
        <f ca="1">IFERROR(VLOOKUP($B59, Profile_helper_columns!$A$2:$AK$201,37, FALSE), "Date Not Found")</f>
        <v>1</v>
      </c>
      <c r="AK59" s="67">
        <f ca="1">IFERROR(VLOOKUP($B59, Profile_helper_columns!$A$2:$AL$201,38, FALSE), "Date Not Found")</f>
        <v>0</v>
      </c>
      <c r="AL59" s="67">
        <f ca="1">IFERROR(VLOOKUP($B59, Profile_helper_columns!$A$2:$AM$201,39, FALSE), "Date Not Found")</f>
        <v>1</v>
      </c>
      <c r="AM59">
        <f ca="1"/>
        <v>6</v>
      </c>
      <c r="AN59">
        <f ca="1"/>
        <v>2023</v>
      </c>
      <c r="AO59" t="str" cm="1">
        <f t="array" aca="1" ref="AO59" ca="1">INDEX(Profile_helper_columns!$D$2:$D$201, MATCH(TRUE, Profile_helper_columns!$C$2:$C$201 &gt;= ROW(AN59)-1,0))</f>
        <v>AG0000001930</v>
      </c>
    </row>
    <row r="60" spans="1:41" ht="30.75">
      <c r="A60" s="67" t="str">
        <f t="shared" ca="1" si="0"/>
        <v>03b33e00-27e659gfjg-f24b-a2dd</v>
      </c>
      <c r="B60" t="str" cm="1">
        <f t="array" aca="1" ref="B60" ca="1">INDEX(Profile_helper_columns!$A$2:$A$201, MATCH(TRUE, Profile_helper_columns!$C$2:$C$201 &gt;= ROW(A60)-1,0))</f>
        <v>0001122143</v>
      </c>
      <c r="C60" t="str" cm="1">
        <f t="array" aca="1" ref="C60" ca="1">INDEX(Profile_helper_columns!$D$2:$D$201, MATCH(TRUE, Profile_helper_columns!$C$2:$C$201 &gt;= ROW(B60)-1,0))</f>
        <v>AG0000001930</v>
      </c>
      <c r="D60" s="315">
        <f ca="1">IFERROR(VLOOKUP($B60, Profile_helper_columns!$A$2:$E$201, 5, FALSE), "Date Not Found")</f>
        <v>45103</v>
      </c>
      <c r="E60">
        <f ca="1">IFERROR(VLOOKUP($B60, Profile_helper_columns!$A$2:$F$201,6, FALSE), "Date Not Found")</f>
        <v>294</v>
      </c>
      <c r="F60" s="315">
        <f ca="1">IFERROR(VLOOKUP($B60, Profile_helper_columns!$A$2:$G$201,7, FALSE), "Date Not Found")</f>
        <v>45650</v>
      </c>
      <c r="G60" s="315" t="str">
        <f ca="1">IFERROR(VLOOKUP($B60, Profile_helper_columns!$A$2:$H$201,8, FALSE), "Date Not Found")</f>
        <v>Active</v>
      </c>
      <c r="H60" s="315" t="str">
        <f ca="1">IFERROR(VLOOKUP($B60, Profile_helper_columns!$A$2:$I$201,9, FALSE), "Date Not Found")</f>
        <v>Pheonix</v>
      </c>
      <c r="I60" t="str">
        <f ca="1">IFERROR(VLOOKUP($B60, Profile_helper_columns!$A$2:$J$201,10, FALSE), "Date Not Found")</f>
        <v>R</v>
      </c>
      <c r="J60" s="67" t="str">
        <f ca="1">IFERROR(VLOOKUP($B60, Profile_helper_columns!$A$2:$K$201,11, FALSE), "Date Not Found")</f>
        <v>Condominiums</v>
      </c>
      <c r="K60" s="67" t="str">
        <f ca="1">IFERROR(VLOOKUP($B60, Profile_helper_columns!$A$2:$L$201,12, FALSE), "Date Not Found")</f>
        <v>N</v>
      </c>
      <c r="L60" s="67">
        <f ca="1">IFERROR(VLOOKUP($B60, Profile_helper_columns!$A$2:$M$201,13, FALSE), "Date Not Found")</f>
        <v>0</v>
      </c>
      <c r="M60" s="67">
        <f ca="1">IFERROR(VLOOKUP($B60, Profile_helper_columns!$A$2:$N$201,14, FALSE), "Date Not Found")</f>
        <v>0</v>
      </c>
      <c r="N60" s="67">
        <f ca="1">IFERROR(VLOOKUP($B60, Profile_helper_columns!$A$2:$O$201,15, FALSE), "Date Not Found")</f>
        <v>0</v>
      </c>
      <c r="O60" s="67">
        <f ca="1">IFERROR(VLOOKUP($B60, Profile_helper_columns!$A$2:$P$201,16, FALSE), "Date Not Found")</f>
        <v>0</v>
      </c>
      <c r="P60" s="67">
        <f ca="1">IFERROR(VLOOKUP($B60, Profile_helper_columns!$A$2:$Q$201,17, FALSE), "Date Not Found")</f>
        <v>0</v>
      </c>
      <c r="Q60" s="375" t="str">
        <f ca="1">IFERROR(VLOOKUP($B60, Profile_helper_columns!$A$2:$R$201,18, FALSE), "Date Not Found")</f>
        <v/>
      </c>
      <c r="U60" s="67" t="str">
        <f ca="1">IFERROR(VLOOKUP($B60, Profile_helper_columns!$A$2:$V$201,22, FALSE), "Date Not Found")</f>
        <v>Digital</v>
      </c>
      <c r="V60" s="67" t="str">
        <f ca="1">IFERROR(VLOOKUP($B60, Profile_helper_columns!$A$2:$W$201,23, FALSE), "Date Not Found")</f>
        <v>Web</v>
      </c>
      <c r="W60" s="67">
        <f ca="1">IFERROR(VLOOKUP($B60, Profile_helper_columns!$A$2:$X$201,24, FALSE), "Date Not Found")</f>
        <v>1</v>
      </c>
      <c r="X60" s="67">
        <f ca="1">IFERROR(VLOOKUP($B60, Profile_helper_columns!$A$2:$Y$201,25, FALSE), "Date Not Found")</f>
        <v>0</v>
      </c>
      <c r="Y60" s="67">
        <f ca="1">IFERROR(VLOOKUP($B60, Profile_helper_columns!$A$2:$Z$201,26, FALSE), "Date Not Found")</f>
        <v>0</v>
      </c>
      <c r="Z60" s="67">
        <f ca="1">IFERROR(VLOOKUP($B60, Profile_helper_columns!$A$2:$AA$201,27, FALSE), "Date Not Found")</f>
        <v>0</v>
      </c>
      <c r="AA60" s="67">
        <f ca="1">IFERROR(VLOOKUP($B60, Profile_helper_columns!$A$2:$AB$201,28, FALSE), "Date Not Found")</f>
        <v>1</v>
      </c>
      <c r="AB60" s="67">
        <f ca="1">IFERROR(VLOOKUP($B60, Profile_helper_columns!$A$2:$AC$201,29, FALSE), "Date Not Found")</f>
        <v>0</v>
      </c>
      <c r="AC60" s="67">
        <f ca="1">IFERROR(VLOOKUP($B60, Profile_helper_columns!$A$2:$AD$201,30, FALSE), "Date Not Found")</f>
        <v>1</v>
      </c>
      <c r="AD60" s="67">
        <f ca="1">IFERROR(VLOOKUP($B60, Profile_helper_columns!$A$2:$AE$201,31, FALSE), "Date Not Found")</f>
        <v>0</v>
      </c>
      <c r="AE60" s="67">
        <f ca="1">IFERROR(VLOOKUP($B60, Profile_helper_columns!$A$2:$AF$201,32, FALSE), "Date Not Found")</f>
        <v>0</v>
      </c>
      <c r="AF60" s="67">
        <f ca="1">IFERROR(VLOOKUP($B60, Profile_helper_columns!$A$2:$AG$201,33, FALSE), "Date Not Found")</f>
        <v>0</v>
      </c>
      <c r="AG60" s="67">
        <f ca="1">IFERROR(VLOOKUP($B60, Profile_helper_columns!$A$2:$AH$201,34, FALSE), "Date Not Found")</f>
        <v>1</v>
      </c>
      <c r="AH60" s="67">
        <f ca="1">IFERROR(VLOOKUP($B60, Profile_helper_columns!$A$2:$AI$201,35, FALSE), "Date Not Found")</f>
        <v>1</v>
      </c>
      <c r="AI60" s="67">
        <f ca="1">IFERROR(VLOOKUP($B60, Profile_helper_columns!$A$2:$AJ$201,36, FALSE), "Date Not Found")</f>
        <v>1</v>
      </c>
      <c r="AJ60" s="67">
        <f ca="1">IFERROR(VLOOKUP($B60, Profile_helper_columns!$A$2:$AK$201,37, FALSE), "Date Not Found")</f>
        <v>1</v>
      </c>
      <c r="AK60" s="67">
        <f ca="1">IFERROR(VLOOKUP($B60, Profile_helper_columns!$A$2:$AL$201,38, FALSE), "Date Not Found")</f>
        <v>0</v>
      </c>
      <c r="AL60" s="67">
        <f ca="1">IFERROR(VLOOKUP($B60, Profile_helper_columns!$A$2:$AM$201,39, FALSE), "Date Not Found")</f>
        <v>1</v>
      </c>
      <c r="AM60">
        <f ca="1"/>
        <v>6</v>
      </c>
      <c r="AN60">
        <f ca="1"/>
        <v>2023</v>
      </c>
      <c r="AO60" t="str" cm="1">
        <f t="array" aca="1" ref="AO60" ca="1">INDEX(Profile_helper_columns!$D$2:$D$201, MATCH(TRUE, Profile_helper_columns!$C$2:$C$201 &gt;= ROW(AN60)-1,0))</f>
        <v>AG0000001930</v>
      </c>
    </row>
    <row r="61" spans="1:41" ht="30.75">
      <c r="A61" s="67" t="str">
        <f t="shared" ca="1" si="0"/>
        <v>bc30ebca-c271fcgfjg-cf01-a2dd</v>
      </c>
      <c r="B61" t="str" cm="1">
        <f t="array" aca="1" ref="B61" ca="1">INDEX(Profile_helper_columns!$A$2:$A$201, MATCH(TRUE, Profile_helper_columns!$C$2:$C$201 &gt;= ROW(A61)-1,0))</f>
        <v>0001129537</v>
      </c>
      <c r="C61" t="str" cm="1">
        <f t="array" aca="1" ref="C61" ca="1">INDEX(Profile_helper_columns!$D$2:$D$201, MATCH(TRUE, Profile_helper_columns!$C$2:$C$201 &gt;= ROW(B61)-1,0))</f>
        <v>AG0000008783</v>
      </c>
      <c r="D61" s="315">
        <f ca="1">IFERROR(VLOOKUP($B61, Profile_helper_columns!$A$2:$E$201, 5, FALSE), "Date Not Found")</f>
        <v>45632</v>
      </c>
      <c r="E61">
        <f ca="1">IFERROR(VLOOKUP($B61, Profile_helper_columns!$A$2:$F$201,6, FALSE), "Date Not Found")</f>
        <v>304</v>
      </c>
      <c r="F61" s="315">
        <f ca="1">IFERROR(VLOOKUP($B61, Profile_helper_columns!$A$2:$G$201,7, FALSE), "Date Not Found")</f>
        <v>45372</v>
      </c>
      <c r="G61" s="315" t="str">
        <f ca="1">IFERROR(VLOOKUP($B61, Profile_helper_columns!$A$2:$H$201,8, FALSE), "Date Not Found")</f>
        <v>Former</v>
      </c>
      <c r="H61" s="315" t="str">
        <f ca="1">IFERROR(VLOOKUP($B61, Profile_helper_columns!$A$2:$I$201,9, FALSE), "Date Not Found")</f>
        <v>San Francisco</v>
      </c>
      <c r="I61" t="str">
        <f ca="1">IFERROR(VLOOKUP($B61, Profile_helper_columns!$A$2:$J$201,10, FALSE), "Date Not Found")</f>
        <v>R</v>
      </c>
      <c r="J61" s="67" t="str">
        <f ca="1">IFERROR(VLOOKUP($B61, Profile_helper_columns!$A$2:$K$201,11, FALSE), "Date Not Found")</f>
        <v>Business</v>
      </c>
      <c r="K61" s="67" t="str">
        <f ca="1">IFERROR(VLOOKUP($B61, Profile_helper_columns!$A$2:$L$201,12, FALSE), "Date Not Found")</f>
        <v>Y</v>
      </c>
      <c r="L61" s="67">
        <f ca="1">IFERROR(VLOOKUP($B61, Profile_helper_columns!$A$2:$M$201,13, FALSE), "Date Not Found")</f>
        <v>1</v>
      </c>
      <c r="M61" s="67">
        <f ca="1">IFERROR(VLOOKUP($B61, Profile_helper_columns!$A$2:$N$201,14, FALSE), "Date Not Found")</f>
        <v>0</v>
      </c>
      <c r="N61" s="67">
        <f ca="1">IFERROR(VLOOKUP($B61, Profile_helper_columns!$A$2:$O$201,15, FALSE), "Date Not Found")</f>
        <v>0</v>
      </c>
      <c r="O61" s="67">
        <f ca="1">IFERROR(VLOOKUP($B61, Profile_helper_columns!$A$2:$P$201,16, FALSE), "Date Not Found")</f>
        <v>0</v>
      </c>
      <c r="P61" s="67">
        <f ca="1">IFERROR(VLOOKUP($B61, Profile_helper_columns!$A$2:$Q$201,17, FALSE), "Date Not Found")</f>
        <v>0</v>
      </c>
      <c r="Q61" s="375">
        <f ca="1">IFERROR(VLOOKUP($B61, Profile_helper_columns!$A$2:$R$201,18, FALSE), "Date Not Found")</f>
        <v>45321</v>
      </c>
      <c r="U61" s="67" t="str">
        <f ca="1">IFERROR(VLOOKUP($B61, Profile_helper_columns!$A$2:$V$201,22, FALSE), "Date Not Found")</f>
        <v>Digital</v>
      </c>
      <c r="V61" s="67" t="str">
        <f ca="1">IFERROR(VLOOKUP($B61, Profile_helper_columns!$A$2:$W$201,23, FALSE), "Date Not Found")</f>
        <v>App</v>
      </c>
      <c r="W61" s="67">
        <f ca="1">IFERROR(VLOOKUP($B61, Profile_helper_columns!$A$2:$X$201,24, FALSE), "Date Not Found")</f>
        <v>0</v>
      </c>
      <c r="X61" s="67">
        <f ca="1">IFERROR(VLOOKUP($B61, Profile_helper_columns!$A$2:$Y$201,25, FALSE), "Date Not Found")</f>
        <v>1</v>
      </c>
      <c r="Y61" s="67">
        <f ca="1">IFERROR(VLOOKUP($B61, Profile_helper_columns!$A$2:$Z$201,26, FALSE), "Date Not Found")</f>
        <v>1</v>
      </c>
      <c r="Z61" s="67">
        <f ca="1">IFERROR(VLOOKUP($B61, Profile_helper_columns!$A$2:$AA$201,27, FALSE), "Date Not Found")</f>
        <v>1</v>
      </c>
      <c r="AA61" s="67">
        <f ca="1">IFERROR(VLOOKUP($B61, Profile_helper_columns!$A$2:$AB$201,28, FALSE), "Date Not Found")</f>
        <v>0</v>
      </c>
      <c r="AB61" s="67">
        <f ca="1">IFERROR(VLOOKUP($B61, Profile_helper_columns!$A$2:$AC$201,29, FALSE), "Date Not Found")</f>
        <v>0</v>
      </c>
      <c r="AC61" s="67">
        <f ca="1">IFERROR(VLOOKUP($B61, Profile_helper_columns!$A$2:$AD$201,30, FALSE), "Date Not Found")</f>
        <v>1</v>
      </c>
      <c r="AD61" s="67">
        <f ca="1">IFERROR(VLOOKUP($B61, Profile_helper_columns!$A$2:$AE$201,31, FALSE), "Date Not Found")</f>
        <v>1</v>
      </c>
      <c r="AE61" s="67">
        <f ca="1">IFERROR(VLOOKUP($B61, Profile_helper_columns!$A$2:$AF$201,32, FALSE), "Date Not Found")</f>
        <v>1</v>
      </c>
      <c r="AF61" s="67">
        <f ca="1">IFERROR(VLOOKUP($B61, Profile_helper_columns!$A$2:$AG$201,33, FALSE), "Date Not Found")</f>
        <v>0</v>
      </c>
      <c r="AG61" s="67">
        <f ca="1">IFERROR(VLOOKUP($B61, Profile_helper_columns!$A$2:$AH$201,34, FALSE), "Date Not Found")</f>
        <v>0</v>
      </c>
      <c r="AH61" s="67">
        <f ca="1">IFERROR(VLOOKUP($B61, Profile_helper_columns!$A$2:$AI$201,35, FALSE), "Date Not Found")</f>
        <v>0</v>
      </c>
      <c r="AI61" s="67">
        <f ca="1">IFERROR(VLOOKUP($B61, Profile_helper_columns!$A$2:$AJ$201,36, FALSE), "Date Not Found")</f>
        <v>0</v>
      </c>
      <c r="AJ61" s="67">
        <f ca="1">IFERROR(VLOOKUP($B61, Profile_helper_columns!$A$2:$AK$201,37, FALSE), "Date Not Found")</f>
        <v>0</v>
      </c>
      <c r="AK61" s="67">
        <f ca="1">IFERROR(VLOOKUP($B61, Profile_helper_columns!$A$2:$AL$201,38, FALSE), "Date Not Found")</f>
        <v>0</v>
      </c>
      <c r="AL61" s="67">
        <f ca="1">IFERROR(VLOOKUP($B61, Profile_helper_columns!$A$2:$AM$201,39, FALSE), "Date Not Found")</f>
        <v>0</v>
      </c>
      <c r="AM61">
        <f ca="1"/>
        <v>12</v>
      </c>
      <c r="AN61">
        <f ca="1"/>
        <v>2024</v>
      </c>
      <c r="AO61" t="str" cm="1">
        <f t="array" aca="1" ref="AO61" ca="1">INDEX(Profile_helper_columns!$D$2:$D$201, MATCH(TRUE, Profile_helper_columns!$C$2:$C$201 &gt;= ROW(AN61)-1,0))</f>
        <v>AG0000008783</v>
      </c>
    </row>
    <row r="62" spans="1:41" ht="30.75">
      <c r="A62" s="67" t="str">
        <f t="shared" ca="1" si="0"/>
        <v>409d8ba9-ac982ggfjg-67d0-a2dd</v>
      </c>
      <c r="B62" t="str" cm="1">
        <f t="array" aca="1" ref="B62" ca="1">INDEX(Profile_helper_columns!$A$2:$A$201, MATCH(TRUE, Profile_helper_columns!$C$2:$C$201 &gt;= ROW(A62)-1,0))</f>
        <v>0001129537</v>
      </c>
      <c r="C62" t="str" cm="1">
        <f t="array" aca="1" ref="C62" ca="1">INDEX(Profile_helper_columns!$D$2:$D$201, MATCH(TRUE, Profile_helper_columns!$C$2:$C$201 &gt;= ROW(B62)-1,0))</f>
        <v>AG0000008783</v>
      </c>
      <c r="D62" s="315">
        <f ca="1">IFERROR(VLOOKUP($B62, Profile_helper_columns!$A$2:$E$201, 5, FALSE), "Date Not Found")</f>
        <v>45632</v>
      </c>
      <c r="E62">
        <f ca="1">IFERROR(VLOOKUP($B62, Profile_helper_columns!$A$2:$F$201,6, FALSE), "Date Not Found")</f>
        <v>304</v>
      </c>
      <c r="F62" s="315">
        <f ca="1">IFERROR(VLOOKUP($B62, Profile_helper_columns!$A$2:$G$201,7, FALSE), "Date Not Found")</f>
        <v>45372</v>
      </c>
      <c r="G62" s="315" t="str">
        <f ca="1">IFERROR(VLOOKUP($B62, Profile_helper_columns!$A$2:$H$201,8, FALSE), "Date Not Found")</f>
        <v>Former</v>
      </c>
      <c r="H62" s="315" t="str">
        <f ca="1">IFERROR(VLOOKUP($B62, Profile_helper_columns!$A$2:$I$201,9, FALSE), "Date Not Found")</f>
        <v>San Francisco</v>
      </c>
      <c r="I62" t="str">
        <f ca="1">IFERROR(VLOOKUP($B62, Profile_helper_columns!$A$2:$J$201,10, FALSE), "Date Not Found")</f>
        <v>R</v>
      </c>
      <c r="J62" s="67" t="str">
        <f ca="1">IFERROR(VLOOKUP($B62, Profile_helper_columns!$A$2:$K$201,11, FALSE), "Date Not Found")</f>
        <v>Business</v>
      </c>
      <c r="K62" s="67" t="str">
        <f ca="1">IFERROR(VLOOKUP($B62, Profile_helper_columns!$A$2:$L$201,12, FALSE), "Date Not Found")</f>
        <v>Y</v>
      </c>
      <c r="L62" s="67">
        <f ca="1">IFERROR(VLOOKUP($B62, Profile_helper_columns!$A$2:$M$201,13, FALSE), "Date Not Found")</f>
        <v>1</v>
      </c>
      <c r="M62" s="67">
        <f ca="1">IFERROR(VLOOKUP($B62, Profile_helper_columns!$A$2:$N$201,14, FALSE), "Date Not Found")</f>
        <v>0</v>
      </c>
      <c r="N62" s="67">
        <f ca="1">IFERROR(VLOOKUP($B62, Profile_helper_columns!$A$2:$O$201,15, FALSE), "Date Not Found")</f>
        <v>0</v>
      </c>
      <c r="O62" s="67">
        <f ca="1">IFERROR(VLOOKUP($B62, Profile_helper_columns!$A$2:$P$201,16, FALSE), "Date Not Found")</f>
        <v>0</v>
      </c>
      <c r="P62" s="67">
        <f ca="1">IFERROR(VLOOKUP($B62, Profile_helper_columns!$A$2:$Q$201,17, FALSE), "Date Not Found")</f>
        <v>0</v>
      </c>
      <c r="Q62" s="375">
        <f ca="1">IFERROR(VLOOKUP($B62, Profile_helper_columns!$A$2:$R$201,18, FALSE), "Date Not Found")</f>
        <v>45321</v>
      </c>
      <c r="U62" s="67" t="str">
        <f ca="1">IFERROR(VLOOKUP($B62, Profile_helper_columns!$A$2:$V$201,22, FALSE), "Date Not Found")</f>
        <v>Digital</v>
      </c>
      <c r="V62" s="67" t="str">
        <f ca="1">IFERROR(VLOOKUP($B62, Profile_helper_columns!$A$2:$W$201,23, FALSE), "Date Not Found")</f>
        <v>App</v>
      </c>
      <c r="W62" s="67">
        <f ca="1">IFERROR(VLOOKUP($B62, Profile_helper_columns!$A$2:$X$201,24, FALSE), "Date Not Found")</f>
        <v>0</v>
      </c>
      <c r="X62" s="67">
        <f ca="1">IFERROR(VLOOKUP($B62, Profile_helper_columns!$A$2:$Y$201,25, FALSE), "Date Not Found")</f>
        <v>1</v>
      </c>
      <c r="Y62" s="67">
        <f ca="1">IFERROR(VLOOKUP($B62, Profile_helper_columns!$A$2:$Z$201,26, FALSE), "Date Not Found")</f>
        <v>1</v>
      </c>
      <c r="Z62" s="67">
        <f ca="1">IFERROR(VLOOKUP($B62, Profile_helper_columns!$A$2:$AA$201,27, FALSE), "Date Not Found")</f>
        <v>1</v>
      </c>
      <c r="AA62" s="67">
        <f ca="1">IFERROR(VLOOKUP($B62, Profile_helper_columns!$A$2:$AB$201,28, FALSE), "Date Not Found")</f>
        <v>0</v>
      </c>
      <c r="AB62" s="67">
        <f ca="1">IFERROR(VLOOKUP($B62, Profile_helper_columns!$A$2:$AC$201,29, FALSE), "Date Not Found")</f>
        <v>0</v>
      </c>
      <c r="AC62" s="67">
        <f ca="1">IFERROR(VLOOKUP($B62, Profile_helper_columns!$A$2:$AD$201,30, FALSE), "Date Not Found")</f>
        <v>1</v>
      </c>
      <c r="AD62" s="67">
        <f ca="1">IFERROR(VLOOKUP($B62, Profile_helper_columns!$A$2:$AE$201,31, FALSE), "Date Not Found")</f>
        <v>1</v>
      </c>
      <c r="AE62" s="67">
        <f ca="1">IFERROR(VLOOKUP($B62, Profile_helper_columns!$A$2:$AF$201,32, FALSE), "Date Not Found")</f>
        <v>1</v>
      </c>
      <c r="AF62" s="67">
        <f ca="1">IFERROR(VLOOKUP($B62, Profile_helper_columns!$A$2:$AG$201,33, FALSE), "Date Not Found")</f>
        <v>0</v>
      </c>
      <c r="AG62" s="67">
        <f ca="1">IFERROR(VLOOKUP($B62, Profile_helper_columns!$A$2:$AH$201,34, FALSE), "Date Not Found")</f>
        <v>0</v>
      </c>
      <c r="AH62" s="67">
        <f ca="1">IFERROR(VLOOKUP($B62, Profile_helper_columns!$A$2:$AI$201,35, FALSE), "Date Not Found")</f>
        <v>0</v>
      </c>
      <c r="AI62" s="67">
        <f ca="1">IFERROR(VLOOKUP($B62, Profile_helper_columns!$A$2:$AJ$201,36, FALSE), "Date Not Found")</f>
        <v>0</v>
      </c>
      <c r="AJ62" s="67">
        <f ca="1">IFERROR(VLOOKUP($B62, Profile_helper_columns!$A$2:$AK$201,37, FALSE), "Date Not Found")</f>
        <v>0</v>
      </c>
      <c r="AK62" s="67">
        <f ca="1">IFERROR(VLOOKUP($B62, Profile_helper_columns!$A$2:$AL$201,38, FALSE), "Date Not Found")</f>
        <v>0</v>
      </c>
      <c r="AL62" s="67">
        <f ca="1">IFERROR(VLOOKUP($B62, Profile_helper_columns!$A$2:$AM$201,39, FALSE), "Date Not Found")</f>
        <v>0</v>
      </c>
      <c r="AM62">
        <f ca="1"/>
        <v>12</v>
      </c>
      <c r="AN62">
        <f ca="1"/>
        <v>2024</v>
      </c>
      <c r="AO62" t="str" cm="1">
        <f t="array" aca="1" ref="AO62" ca="1">INDEX(Profile_helper_columns!$D$2:$D$201, MATCH(TRUE, Profile_helper_columns!$C$2:$C$201 &gt;= ROW(AN62)-1,0))</f>
        <v>AG0000008783</v>
      </c>
    </row>
    <row r="63" spans="1:41" ht="45.75">
      <c r="A63" s="67" t="str">
        <f t="shared" ca="1" si="0"/>
        <v>aec99d55-f7bd63gfjg-acc6-a2dd</v>
      </c>
      <c r="B63" t="str" cm="1">
        <f t="array" aca="1" ref="B63" ca="1">INDEX(Profile_helper_columns!$A$2:$A$201, MATCH(TRUE, Profile_helper_columns!$C$2:$C$201 &gt;= ROW(A63)-1,0))</f>
        <v>0001125662</v>
      </c>
      <c r="C63" t="str" cm="1">
        <f t="array" aca="1" ref="C63" ca="1">INDEX(Profile_helper_columns!$D$2:$D$201, MATCH(TRUE, Profile_helper_columns!$C$2:$C$201 &gt;= ROW(B63)-1,0))</f>
        <v>AG0000006085</v>
      </c>
      <c r="D63" s="315">
        <f ca="1">IFERROR(VLOOKUP($B63, Profile_helper_columns!$A$2:$E$201, 5, FALSE), "Date Not Found")</f>
        <v>45047</v>
      </c>
      <c r="E63">
        <f ca="1">IFERROR(VLOOKUP($B63, Profile_helper_columns!$A$2:$F$201,6, FALSE), "Date Not Found")</f>
        <v>113</v>
      </c>
      <c r="F63" s="315">
        <f ca="1">IFERROR(VLOOKUP($B63, Profile_helper_columns!$A$2:$G$201,7, FALSE), "Date Not Found")</f>
        <v>45622</v>
      </c>
      <c r="G63" s="315" t="str">
        <f ca="1">IFERROR(VLOOKUP($B63, Profile_helper_columns!$A$2:$H$201,8, FALSE), "Date Not Found")</f>
        <v>Active</v>
      </c>
      <c r="H63" s="315" t="str">
        <f ca="1">IFERROR(VLOOKUP($B63, Profile_helper_columns!$A$2:$I$201,9, FALSE), "Date Not Found")</f>
        <v>Boston</v>
      </c>
      <c r="I63" t="str">
        <f ca="1">IFERROR(VLOOKUP($B63, Profile_helper_columns!$A$2:$J$201,10, FALSE), "Date Not Found")</f>
        <v>R</v>
      </c>
      <c r="J63" s="67" t="str">
        <f ca="1">IFERROR(VLOOKUP($B63, Profile_helper_columns!$A$2:$K$201,11, FALSE), "Date Not Found")</f>
        <v>Apartments</v>
      </c>
      <c r="K63" s="67" t="str">
        <f ca="1">IFERROR(VLOOKUP($B63, Profile_helper_columns!$A$2:$L$201,12, FALSE), "Date Not Found")</f>
        <v>N</v>
      </c>
      <c r="L63" s="67">
        <f ca="1">IFERROR(VLOOKUP($B63, Profile_helper_columns!$A$2:$M$201,13, FALSE), "Date Not Found")</f>
        <v>0</v>
      </c>
      <c r="M63" s="67">
        <f ca="1">IFERROR(VLOOKUP($B63, Profile_helper_columns!$A$2:$N$201,14, FALSE), "Date Not Found")</f>
        <v>1</v>
      </c>
      <c r="N63" s="67">
        <f ca="1">IFERROR(VLOOKUP($B63, Profile_helper_columns!$A$2:$O$201,15, FALSE), "Date Not Found")</f>
        <v>0</v>
      </c>
      <c r="O63" s="67">
        <f ca="1">IFERROR(VLOOKUP($B63, Profile_helper_columns!$A$2:$P$201,16, FALSE), "Date Not Found")</f>
        <v>1</v>
      </c>
      <c r="P63" s="67">
        <f ca="1">IFERROR(VLOOKUP($B63, Profile_helper_columns!$A$2:$Q$201,17, FALSE), "Date Not Found")</f>
        <v>0</v>
      </c>
      <c r="Q63" s="375" t="str">
        <f ca="1">IFERROR(VLOOKUP($B63, Profile_helper_columns!$A$2:$R$201,18, FALSE), "Date Not Found")</f>
        <v/>
      </c>
      <c r="U63" s="67" t="str">
        <f ca="1">IFERROR(VLOOKUP($B63, Profile_helper_columns!$A$2:$V$201,22, FALSE), "Date Not Found")</f>
        <v>Offline</v>
      </c>
      <c r="V63" s="67" t="str">
        <f ca="1">IFERROR(VLOOKUP($B63, Profile_helper_columns!$A$2:$W$201,23, FALSE), "Date Not Found")</f>
        <v>IVR</v>
      </c>
      <c r="W63" s="67">
        <f ca="1">IFERROR(VLOOKUP($B63, Profile_helper_columns!$A$2:$X$201,24, FALSE), "Date Not Found")</f>
        <v>0</v>
      </c>
      <c r="X63" s="67">
        <f ca="1">IFERROR(VLOOKUP($B63, Profile_helper_columns!$A$2:$Y$201,25, FALSE), "Date Not Found")</f>
        <v>1</v>
      </c>
      <c r="Y63" s="67">
        <f ca="1">IFERROR(VLOOKUP($B63, Profile_helper_columns!$A$2:$Z$201,26, FALSE), "Date Not Found")</f>
        <v>0</v>
      </c>
      <c r="Z63" s="67">
        <f ca="1">IFERROR(VLOOKUP($B63, Profile_helper_columns!$A$2:$AA$201,27, FALSE), "Date Not Found")</f>
        <v>0</v>
      </c>
      <c r="AA63" s="67">
        <f ca="1">IFERROR(VLOOKUP($B63, Profile_helper_columns!$A$2:$AB$201,28, FALSE), "Date Not Found")</f>
        <v>0</v>
      </c>
      <c r="AB63" s="67">
        <f ca="1">IFERROR(VLOOKUP($B63, Profile_helper_columns!$A$2:$AC$201,29, FALSE), "Date Not Found")</f>
        <v>1</v>
      </c>
      <c r="AC63" s="67">
        <f ca="1">IFERROR(VLOOKUP($B63, Profile_helper_columns!$A$2:$AD$201,30, FALSE), "Date Not Found")</f>
        <v>0</v>
      </c>
      <c r="AD63" s="67">
        <f ca="1">IFERROR(VLOOKUP($B63, Profile_helper_columns!$A$2:$AE$201,31, FALSE), "Date Not Found")</f>
        <v>1</v>
      </c>
      <c r="AE63" s="67">
        <f ca="1">IFERROR(VLOOKUP($B63, Profile_helper_columns!$A$2:$AF$201,32, FALSE), "Date Not Found")</f>
        <v>0</v>
      </c>
      <c r="AF63" s="67">
        <f ca="1">IFERROR(VLOOKUP($B63, Profile_helper_columns!$A$2:$AG$201,33, FALSE), "Date Not Found")</f>
        <v>1</v>
      </c>
      <c r="AG63" s="67">
        <f ca="1">IFERROR(VLOOKUP($B63, Profile_helper_columns!$A$2:$AH$201,34, FALSE), "Date Not Found")</f>
        <v>1</v>
      </c>
      <c r="AH63" s="67">
        <f ca="1">IFERROR(VLOOKUP($B63, Profile_helper_columns!$A$2:$AI$201,35, FALSE), "Date Not Found")</f>
        <v>1</v>
      </c>
      <c r="AI63" s="67">
        <f ca="1">IFERROR(VLOOKUP($B63, Profile_helper_columns!$A$2:$AJ$201,36, FALSE), "Date Not Found")</f>
        <v>1</v>
      </c>
      <c r="AJ63" s="67">
        <f ca="1">IFERROR(VLOOKUP($B63, Profile_helper_columns!$A$2:$AK$201,37, FALSE), "Date Not Found")</f>
        <v>0</v>
      </c>
      <c r="AK63" s="67">
        <f ca="1">IFERROR(VLOOKUP($B63, Profile_helper_columns!$A$2:$AL$201,38, FALSE), "Date Not Found")</f>
        <v>1</v>
      </c>
      <c r="AL63" s="67">
        <f ca="1">IFERROR(VLOOKUP($B63, Profile_helper_columns!$A$2:$AM$201,39, FALSE), "Date Not Found")</f>
        <v>0</v>
      </c>
      <c r="AM63">
        <f ca="1"/>
        <v>5</v>
      </c>
      <c r="AN63">
        <f ca="1"/>
        <v>2023</v>
      </c>
      <c r="AO63" t="str" cm="1">
        <f t="array" aca="1" ref="AO63" ca="1">INDEX(Profile_helper_columns!$D$2:$D$201, MATCH(TRUE, Profile_helper_columns!$C$2:$C$201 &gt;= ROW(AN63)-1,0))</f>
        <v>AG0000006085</v>
      </c>
    </row>
    <row r="64" spans="1:41" ht="45.75">
      <c r="A64" s="67" t="str">
        <f t="shared" ca="1" si="0"/>
        <v>2f13f73a-f14bg6gfjg-f2d2-a2dd</v>
      </c>
      <c r="B64" t="str" cm="1">
        <f t="array" aca="1" ref="B64" ca="1">INDEX(Profile_helper_columns!$A$2:$A$201, MATCH(TRUE, Profile_helper_columns!$C$2:$C$201 &gt;= ROW(A64)-1,0))</f>
        <v>0001128364</v>
      </c>
      <c r="C64" t="str" cm="1">
        <f t="array" aca="1" ref="C64" ca="1">INDEX(Profile_helper_columns!$D$2:$D$201, MATCH(TRUE, Profile_helper_columns!$C$2:$C$201 &gt;= ROW(B64)-1,0))</f>
        <v>AG0000001561</v>
      </c>
      <c r="D64" s="315">
        <f ca="1">IFERROR(VLOOKUP($B64, Profile_helper_columns!$A$2:$E$201, 5, FALSE), "Date Not Found")</f>
        <v>45324</v>
      </c>
      <c r="E64">
        <f ca="1">IFERROR(VLOOKUP($B64, Profile_helper_columns!$A$2:$F$201,6, FALSE), "Date Not Found")</f>
        <v>101</v>
      </c>
      <c r="F64" s="315">
        <f ca="1">IFERROR(VLOOKUP($B64, Profile_helper_columns!$A$2:$G$201,7, FALSE), "Date Not Found")</f>
        <v>45535</v>
      </c>
      <c r="G64" s="315" t="str">
        <f ca="1">IFERROR(VLOOKUP($B64, Profile_helper_columns!$A$2:$H$201,8, FALSE), "Date Not Found")</f>
        <v>Former</v>
      </c>
      <c r="H64" s="315" t="str">
        <f ca="1">IFERROR(VLOOKUP($B64, Profile_helper_columns!$A$2:$I$201,9, FALSE), "Date Not Found")</f>
        <v>Boston</v>
      </c>
      <c r="I64" t="str">
        <f ca="1">IFERROR(VLOOKUP($B64, Profile_helper_columns!$A$2:$J$201,10, FALSE), "Date Not Found")</f>
        <v>R</v>
      </c>
      <c r="J64" s="67" t="str">
        <f ca="1">IFERROR(VLOOKUP($B64, Profile_helper_columns!$A$2:$K$201,11, FALSE), "Date Not Found")</f>
        <v>Revenue Share -Apts</v>
      </c>
      <c r="K64" s="67" t="str">
        <f ca="1">IFERROR(VLOOKUP($B64, Profile_helper_columns!$A$2:$L$201,12, FALSE), "Date Not Found")</f>
        <v>N</v>
      </c>
      <c r="L64" s="67">
        <f ca="1">IFERROR(VLOOKUP($B64, Profile_helper_columns!$A$2:$M$201,13, FALSE), "Date Not Found")</f>
        <v>0</v>
      </c>
      <c r="M64" s="67">
        <f ca="1">IFERROR(VLOOKUP($B64, Profile_helper_columns!$A$2:$N$201,14, FALSE), "Date Not Found")</f>
        <v>1</v>
      </c>
      <c r="N64" s="67">
        <f ca="1">IFERROR(VLOOKUP($B64, Profile_helper_columns!$A$2:$O$201,15, FALSE), "Date Not Found")</f>
        <v>0</v>
      </c>
      <c r="O64" s="67">
        <f ca="1">IFERROR(VLOOKUP($B64, Profile_helper_columns!$A$2:$P$201,16, FALSE), "Date Not Found")</f>
        <v>1</v>
      </c>
      <c r="P64" s="67">
        <f ca="1">IFERROR(VLOOKUP($B64, Profile_helper_columns!$A$2:$Q$201,17, FALSE), "Date Not Found")</f>
        <v>0</v>
      </c>
      <c r="Q64" s="375" t="str">
        <f ca="1">IFERROR(VLOOKUP($B64, Profile_helper_columns!$A$2:$R$201,18, FALSE), "Date Not Found")</f>
        <v/>
      </c>
      <c r="U64" s="67" t="str">
        <f ca="1">IFERROR(VLOOKUP($B64, Profile_helper_columns!$A$2:$V$201,22, FALSE), "Date Not Found")</f>
        <v>Digital</v>
      </c>
      <c r="V64" s="67" t="str">
        <f ca="1">IFERROR(VLOOKUP($B64, Profile_helper_columns!$A$2:$W$201,23, FALSE), "Date Not Found")</f>
        <v>App</v>
      </c>
      <c r="W64" s="67">
        <f ca="1">IFERROR(VLOOKUP($B64, Profile_helper_columns!$A$2:$X$201,24, FALSE), "Date Not Found")</f>
        <v>0</v>
      </c>
      <c r="X64" s="67">
        <f ca="1">IFERROR(VLOOKUP($B64, Profile_helper_columns!$A$2:$Y$201,25, FALSE), "Date Not Found")</f>
        <v>0</v>
      </c>
      <c r="Y64" s="67">
        <f ca="1">IFERROR(VLOOKUP($B64, Profile_helper_columns!$A$2:$Z$201,26, FALSE), "Date Not Found")</f>
        <v>0</v>
      </c>
      <c r="Z64" s="67">
        <f ca="1">IFERROR(VLOOKUP($B64, Profile_helper_columns!$A$2:$AA$201,27, FALSE), "Date Not Found")</f>
        <v>0</v>
      </c>
      <c r="AA64" s="67">
        <f ca="1">IFERROR(VLOOKUP($B64, Profile_helper_columns!$A$2:$AB$201,28, FALSE), "Date Not Found")</f>
        <v>1</v>
      </c>
      <c r="AB64" s="67">
        <f ca="1">IFERROR(VLOOKUP($B64, Profile_helper_columns!$A$2:$AC$201,29, FALSE), "Date Not Found")</f>
        <v>0</v>
      </c>
      <c r="AC64" s="67">
        <f ca="1">IFERROR(VLOOKUP($B64, Profile_helper_columns!$A$2:$AD$201,30, FALSE), "Date Not Found")</f>
        <v>0</v>
      </c>
      <c r="AD64" s="67">
        <f ca="1">IFERROR(VLOOKUP($B64, Profile_helper_columns!$A$2:$AE$201,31, FALSE), "Date Not Found")</f>
        <v>1</v>
      </c>
      <c r="AE64" s="67">
        <f ca="1">IFERROR(VLOOKUP($B64, Profile_helper_columns!$A$2:$AF$201,32, FALSE), "Date Not Found")</f>
        <v>0</v>
      </c>
      <c r="AF64" s="67">
        <f ca="1">IFERROR(VLOOKUP($B64, Profile_helper_columns!$A$2:$AG$201,33, FALSE), "Date Not Found")</f>
        <v>1</v>
      </c>
      <c r="AG64" s="67">
        <f ca="1">IFERROR(VLOOKUP($B64, Profile_helper_columns!$A$2:$AH$201,34, FALSE), "Date Not Found")</f>
        <v>1</v>
      </c>
      <c r="AH64" s="67">
        <f ca="1">IFERROR(VLOOKUP($B64, Profile_helper_columns!$A$2:$AI$201,35, FALSE), "Date Not Found")</f>
        <v>0</v>
      </c>
      <c r="AI64" s="67">
        <f ca="1">IFERROR(VLOOKUP($B64, Profile_helper_columns!$A$2:$AJ$201,36, FALSE), "Date Not Found")</f>
        <v>0</v>
      </c>
      <c r="AJ64" s="67">
        <f ca="1">IFERROR(VLOOKUP($B64, Profile_helper_columns!$A$2:$AK$201,37, FALSE), "Date Not Found")</f>
        <v>0</v>
      </c>
      <c r="AK64" s="67">
        <f ca="1">IFERROR(VLOOKUP($B64, Profile_helper_columns!$A$2:$AL$201,38, FALSE), "Date Not Found")</f>
        <v>0</v>
      </c>
      <c r="AL64" s="67">
        <f ca="1">IFERROR(VLOOKUP($B64, Profile_helper_columns!$A$2:$AM$201,39, FALSE), "Date Not Found")</f>
        <v>0</v>
      </c>
      <c r="AM64">
        <f ca="1"/>
        <v>2</v>
      </c>
      <c r="AN64">
        <f ca="1"/>
        <v>2024</v>
      </c>
      <c r="AO64" t="str" cm="1">
        <f t="array" aca="1" ref="AO64" ca="1">INDEX(Profile_helper_columns!$D$2:$D$201, MATCH(TRUE, Profile_helper_columns!$C$2:$C$201 &gt;= ROW(AN64)-1,0))</f>
        <v>AG0000001561</v>
      </c>
    </row>
    <row r="65" spans="1:41" ht="45.75">
      <c r="A65" s="67" t="str">
        <f t="shared" ca="1" si="0"/>
        <v>b898f0e8-d2a496gfjg-f2bc-a2dd</v>
      </c>
      <c r="B65" t="str" cm="1">
        <f t="array" aca="1" ref="B65" ca="1">INDEX(Profile_helper_columns!$A$2:$A$201, MATCH(TRUE, Profile_helper_columns!$C$2:$C$201 &gt;= ROW(A65)-1,0))</f>
        <v>0001128364</v>
      </c>
      <c r="C65" t="str" cm="1">
        <f t="array" aca="1" ref="C65" ca="1">INDEX(Profile_helper_columns!$D$2:$D$201, MATCH(TRUE, Profile_helper_columns!$C$2:$C$201 &gt;= ROW(B65)-1,0))</f>
        <v>AG0000001561</v>
      </c>
      <c r="D65" s="315">
        <f ca="1">IFERROR(VLOOKUP($B65, Profile_helper_columns!$A$2:$E$201, 5, FALSE), "Date Not Found")</f>
        <v>45324</v>
      </c>
      <c r="E65">
        <f ca="1">IFERROR(VLOOKUP($B65, Profile_helper_columns!$A$2:$F$201,6, FALSE), "Date Not Found")</f>
        <v>101</v>
      </c>
      <c r="F65" s="315">
        <f ca="1">IFERROR(VLOOKUP($B65, Profile_helper_columns!$A$2:$G$201,7, FALSE), "Date Not Found")</f>
        <v>45535</v>
      </c>
      <c r="G65" s="315" t="str">
        <f ca="1">IFERROR(VLOOKUP($B65, Profile_helper_columns!$A$2:$H$201,8, FALSE), "Date Not Found")</f>
        <v>Former</v>
      </c>
      <c r="H65" s="315" t="str">
        <f ca="1">IFERROR(VLOOKUP($B65, Profile_helper_columns!$A$2:$I$201,9, FALSE), "Date Not Found")</f>
        <v>Boston</v>
      </c>
      <c r="I65" t="str">
        <f ca="1">IFERROR(VLOOKUP($B65, Profile_helper_columns!$A$2:$J$201,10, FALSE), "Date Not Found")</f>
        <v>R</v>
      </c>
      <c r="J65" s="67" t="str">
        <f ca="1">IFERROR(VLOOKUP($B65, Profile_helper_columns!$A$2:$K$201,11, FALSE), "Date Not Found")</f>
        <v>Revenue Share -Apts</v>
      </c>
      <c r="K65" s="67" t="str">
        <f ca="1">IFERROR(VLOOKUP($B65, Profile_helper_columns!$A$2:$L$201,12, FALSE), "Date Not Found")</f>
        <v>N</v>
      </c>
      <c r="L65" s="67">
        <f ca="1">IFERROR(VLOOKUP($B65, Profile_helper_columns!$A$2:$M$201,13, FALSE), "Date Not Found")</f>
        <v>0</v>
      </c>
      <c r="M65" s="67">
        <f ca="1">IFERROR(VLOOKUP($B65, Profile_helper_columns!$A$2:$N$201,14, FALSE), "Date Not Found")</f>
        <v>1</v>
      </c>
      <c r="N65" s="67">
        <f ca="1">IFERROR(VLOOKUP($B65, Profile_helper_columns!$A$2:$O$201,15, FALSE), "Date Not Found")</f>
        <v>0</v>
      </c>
      <c r="O65" s="67">
        <f ca="1">IFERROR(VLOOKUP($B65, Profile_helper_columns!$A$2:$P$201,16, FALSE), "Date Not Found")</f>
        <v>1</v>
      </c>
      <c r="P65" s="67">
        <f ca="1">IFERROR(VLOOKUP($B65, Profile_helper_columns!$A$2:$Q$201,17, FALSE), "Date Not Found")</f>
        <v>0</v>
      </c>
      <c r="Q65" s="375" t="str">
        <f ca="1">IFERROR(VLOOKUP($B65, Profile_helper_columns!$A$2:$R$201,18, FALSE), "Date Not Found")</f>
        <v/>
      </c>
      <c r="U65" s="67" t="str">
        <f ca="1">IFERROR(VLOOKUP($B65, Profile_helper_columns!$A$2:$V$201,22, FALSE), "Date Not Found")</f>
        <v>Digital</v>
      </c>
      <c r="V65" s="67" t="str">
        <f ca="1">IFERROR(VLOOKUP($B65, Profile_helper_columns!$A$2:$W$201,23, FALSE), "Date Not Found")</f>
        <v>App</v>
      </c>
      <c r="W65" s="67">
        <f ca="1">IFERROR(VLOOKUP($B65, Profile_helper_columns!$A$2:$X$201,24, FALSE), "Date Not Found")</f>
        <v>0</v>
      </c>
      <c r="X65" s="67">
        <f ca="1">IFERROR(VLOOKUP($B65, Profile_helper_columns!$A$2:$Y$201,25, FALSE), "Date Not Found")</f>
        <v>0</v>
      </c>
      <c r="Y65" s="67">
        <f ca="1">IFERROR(VLOOKUP($B65, Profile_helper_columns!$A$2:$Z$201,26, FALSE), "Date Not Found")</f>
        <v>0</v>
      </c>
      <c r="Z65" s="67">
        <f ca="1">IFERROR(VLOOKUP($B65, Profile_helper_columns!$A$2:$AA$201,27, FALSE), "Date Not Found")</f>
        <v>0</v>
      </c>
      <c r="AA65" s="67">
        <f ca="1">IFERROR(VLOOKUP($B65, Profile_helper_columns!$A$2:$AB$201,28, FALSE), "Date Not Found")</f>
        <v>1</v>
      </c>
      <c r="AB65" s="67">
        <f ca="1">IFERROR(VLOOKUP($B65, Profile_helper_columns!$A$2:$AC$201,29, FALSE), "Date Not Found")</f>
        <v>0</v>
      </c>
      <c r="AC65" s="67">
        <f ca="1">IFERROR(VLOOKUP($B65, Profile_helper_columns!$A$2:$AD$201,30, FALSE), "Date Not Found")</f>
        <v>0</v>
      </c>
      <c r="AD65" s="67">
        <f ca="1">IFERROR(VLOOKUP($B65, Profile_helper_columns!$A$2:$AE$201,31, FALSE), "Date Not Found")</f>
        <v>1</v>
      </c>
      <c r="AE65" s="67">
        <f ca="1">IFERROR(VLOOKUP($B65, Profile_helper_columns!$A$2:$AF$201,32, FALSE), "Date Not Found")</f>
        <v>0</v>
      </c>
      <c r="AF65" s="67">
        <f ca="1">IFERROR(VLOOKUP($B65, Profile_helper_columns!$A$2:$AG$201,33, FALSE), "Date Not Found")</f>
        <v>1</v>
      </c>
      <c r="AG65" s="67">
        <f ca="1">IFERROR(VLOOKUP($B65, Profile_helper_columns!$A$2:$AH$201,34, FALSE), "Date Not Found")</f>
        <v>1</v>
      </c>
      <c r="AH65" s="67">
        <f ca="1">IFERROR(VLOOKUP($B65, Profile_helper_columns!$A$2:$AI$201,35, FALSE), "Date Not Found")</f>
        <v>0</v>
      </c>
      <c r="AI65" s="67">
        <f ca="1">IFERROR(VLOOKUP($B65, Profile_helper_columns!$A$2:$AJ$201,36, FALSE), "Date Not Found")</f>
        <v>0</v>
      </c>
      <c r="AJ65" s="67">
        <f ca="1">IFERROR(VLOOKUP($B65, Profile_helper_columns!$A$2:$AK$201,37, FALSE), "Date Not Found")</f>
        <v>0</v>
      </c>
      <c r="AK65" s="67">
        <f ca="1">IFERROR(VLOOKUP($B65, Profile_helper_columns!$A$2:$AL$201,38, FALSE), "Date Not Found")</f>
        <v>0</v>
      </c>
      <c r="AL65" s="67">
        <f ca="1">IFERROR(VLOOKUP($B65, Profile_helper_columns!$A$2:$AM$201,39, FALSE), "Date Not Found")</f>
        <v>0</v>
      </c>
      <c r="AM65">
        <f ca="1"/>
        <v>2</v>
      </c>
      <c r="AN65">
        <f ca="1"/>
        <v>2024</v>
      </c>
      <c r="AO65" t="str" cm="1">
        <f t="array" aca="1" ref="AO65" ca="1">INDEX(Profile_helper_columns!$D$2:$D$201, MATCH(TRUE, Profile_helper_columns!$C$2:$C$201 &gt;= ROW(AN65)-1,0))</f>
        <v>AG0000001561</v>
      </c>
    </row>
    <row r="66" spans="1:41" ht="45.75">
      <c r="A66" s="67" t="str">
        <f t="shared" ca="1" si="0"/>
        <v>14b2889e-878df3gfjg-f74f-a2dd</v>
      </c>
      <c r="B66" t="str" cm="1">
        <f t="array" aca="1" ref="B66" ca="1">INDEX(Profile_helper_columns!$A$2:$A$201, MATCH(TRUE, Profile_helper_columns!$C$2:$C$201 &gt;= ROW(A66)-1,0))</f>
        <v>0001121981</v>
      </c>
      <c r="C66" t="str" cm="1">
        <f t="array" aca="1" ref="C66" ca="1">INDEX(Profile_helper_columns!$D$2:$D$201, MATCH(TRUE, Profile_helper_columns!$C$2:$C$201 &gt;= ROW(B66)-1,0))</f>
        <v>AG0000006817</v>
      </c>
      <c r="D66" s="315">
        <f ca="1">IFERROR(VLOOKUP($B66, Profile_helper_columns!$A$2:$E$201, 5, FALSE), "Date Not Found")</f>
        <v>44955</v>
      </c>
      <c r="E66">
        <f ca="1">IFERROR(VLOOKUP($B66, Profile_helper_columns!$A$2:$F$201,6, FALSE), "Date Not Found")</f>
        <v>222</v>
      </c>
      <c r="F66" s="315">
        <f ca="1">IFERROR(VLOOKUP($B66, Profile_helper_columns!$A$2:$G$201,7, FALSE), "Date Not Found")</f>
        <v>45441</v>
      </c>
      <c r="G66" s="315" t="str">
        <f ca="1">IFERROR(VLOOKUP($B66, Profile_helper_columns!$A$2:$H$201,8, FALSE), "Date Not Found")</f>
        <v>Active</v>
      </c>
      <c r="H66" s="315" t="str">
        <f ca="1">IFERROR(VLOOKUP($B66, Profile_helper_columns!$A$2:$I$201,9, FALSE), "Date Not Found")</f>
        <v>Boston</v>
      </c>
      <c r="I66" t="str">
        <f ca="1">IFERROR(VLOOKUP($B66, Profile_helper_columns!$A$2:$J$201,10, FALSE), "Date Not Found")</f>
        <v>R</v>
      </c>
      <c r="J66" s="67" t="str">
        <f ca="1">IFERROR(VLOOKUP($B66, Profile_helper_columns!$A$2:$K$201,11, FALSE), "Date Not Found")</f>
        <v>House</v>
      </c>
      <c r="K66" s="67" t="str">
        <f ca="1">IFERROR(VLOOKUP($B66, Profile_helper_columns!$A$2:$L$201,12, FALSE), "Date Not Found")</f>
        <v>N</v>
      </c>
      <c r="L66" s="67">
        <f ca="1">IFERROR(VLOOKUP($B66, Profile_helper_columns!$A$2:$M$201,13, FALSE), "Date Not Found")</f>
        <v>1</v>
      </c>
      <c r="M66" s="67">
        <f ca="1">IFERROR(VLOOKUP($B66, Profile_helper_columns!$A$2:$N$201,14, FALSE), "Date Not Found")</f>
        <v>1</v>
      </c>
      <c r="N66" s="67">
        <f ca="1">IFERROR(VLOOKUP($B66, Profile_helper_columns!$A$2:$O$201,15, FALSE), "Date Not Found")</f>
        <v>0</v>
      </c>
      <c r="O66" s="67">
        <f ca="1">IFERROR(VLOOKUP($B66, Profile_helper_columns!$A$2:$P$201,16, FALSE), "Date Not Found")</f>
        <v>0</v>
      </c>
      <c r="P66" s="67">
        <f ca="1">IFERROR(VLOOKUP($B66, Profile_helper_columns!$A$2:$Q$201,17, FALSE), "Date Not Found")</f>
        <v>0</v>
      </c>
      <c r="Q66" s="375">
        <f ca="1">IFERROR(VLOOKUP($B66, Profile_helper_columns!$A$2:$R$201,18, FALSE), "Date Not Found")</f>
        <v>45631</v>
      </c>
      <c r="U66" s="67" t="str">
        <f ca="1">IFERROR(VLOOKUP($B66, Profile_helper_columns!$A$2:$V$201,22, FALSE), "Date Not Found")</f>
        <v>Offline</v>
      </c>
      <c r="V66" s="67" t="str">
        <f ca="1">IFERROR(VLOOKUP($B66, Profile_helper_columns!$A$2:$W$201,23, FALSE), "Date Not Found")</f>
        <v>IVR</v>
      </c>
      <c r="W66" s="67">
        <f ca="1">IFERROR(VLOOKUP($B66, Profile_helper_columns!$A$2:$X$201,24, FALSE), "Date Not Found")</f>
        <v>0</v>
      </c>
      <c r="X66" s="67">
        <f ca="1">IFERROR(VLOOKUP($B66, Profile_helper_columns!$A$2:$Y$201,25, FALSE), "Date Not Found")</f>
        <v>0</v>
      </c>
      <c r="Y66" s="67">
        <f ca="1">IFERROR(VLOOKUP($B66, Profile_helper_columns!$A$2:$Z$201,26, FALSE), "Date Not Found")</f>
        <v>0</v>
      </c>
      <c r="Z66" s="67">
        <f ca="1">IFERROR(VLOOKUP($B66, Profile_helper_columns!$A$2:$AA$201,27, FALSE), "Date Not Found")</f>
        <v>0</v>
      </c>
      <c r="AA66" s="67">
        <f ca="1">IFERROR(VLOOKUP($B66, Profile_helper_columns!$A$2:$AB$201,28, FALSE), "Date Not Found")</f>
        <v>0</v>
      </c>
      <c r="AB66" s="67">
        <f ca="1">IFERROR(VLOOKUP($B66, Profile_helper_columns!$A$2:$AC$201,29, FALSE), "Date Not Found")</f>
        <v>1</v>
      </c>
      <c r="AC66" s="67">
        <f ca="1">IFERROR(VLOOKUP($B66, Profile_helper_columns!$A$2:$AD$201,30, FALSE), "Date Not Found")</f>
        <v>0</v>
      </c>
      <c r="AD66" s="67">
        <f ca="1">IFERROR(VLOOKUP($B66, Profile_helper_columns!$A$2:$AE$201,31, FALSE), "Date Not Found")</f>
        <v>1</v>
      </c>
      <c r="AE66" s="67">
        <f ca="1">IFERROR(VLOOKUP($B66, Profile_helper_columns!$A$2:$AF$201,32, FALSE), "Date Not Found")</f>
        <v>0</v>
      </c>
      <c r="AF66" s="67">
        <f ca="1">IFERROR(VLOOKUP($B66, Profile_helper_columns!$A$2:$AG$201,33, FALSE), "Date Not Found")</f>
        <v>0</v>
      </c>
      <c r="AG66" s="67">
        <f ca="1">IFERROR(VLOOKUP($B66, Profile_helper_columns!$A$2:$AH$201,34, FALSE), "Date Not Found")</f>
        <v>1</v>
      </c>
      <c r="AH66" s="67">
        <f ca="1">IFERROR(VLOOKUP($B66, Profile_helper_columns!$A$2:$AI$201,35, FALSE), "Date Not Found")</f>
        <v>1</v>
      </c>
      <c r="AI66" s="67">
        <f ca="1">IFERROR(VLOOKUP($B66, Profile_helper_columns!$A$2:$AJ$201,36, FALSE), "Date Not Found")</f>
        <v>0</v>
      </c>
      <c r="AJ66" s="67">
        <f ca="1">IFERROR(VLOOKUP($B66, Profile_helper_columns!$A$2:$AK$201,37, FALSE), "Date Not Found")</f>
        <v>0</v>
      </c>
      <c r="AK66" s="67">
        <f ca="1">IFERROR(VLOOKUP($B66, Profile_helper_columns!$A$2:$AL$201,38, FALSE), "Date Not Found")</f>
        <v>0</v>
      </c>
      <c r="AL66" s="67">
        <f ca="1">IFERROR(VLOOKUP($B66, Profile_helper_columns!$A$2:$AM$201,39, FALSE), "Date Not Found")</f>
        <v>0</v>
      </c>
      <c r="AM66">
        <f ca="1"/>
        <v>1</v>
      </c>
      <c r="AN66">
        <f ca="1"/>
        <v>2023</v>
      </c>
      <c r="AO66" t="str" cm="1">
        <f t="array" aca="1" ref="AO66" ca="1">INDEX(Profile_helper_columns!$D$2:$D$201, MATCH(TRUE, Profile_helper_columns!$C$2:$C$201 &gt;= ROW(AN66)-1,0))</f>
        <v>AG0000006817</v>
      </c>
    </row>
    <row r="67" spans="1:41" ht="45.75">
      <c r="A67" s="67" t="str">
        <f t="shared" ref="A67:A130" ca="1" si="1">LOWER(DEC2HEX(RANDBETWEEN(0,4294967295),8)) &amp;"-"&amp; LOWER(SUBSTITUTE(DEC2HEX(RANDBETWEEN(0,16777215),6) &amp;"gfjg","0","g")) &amp;"-"&amp; LOWER(DEC2HEX(RANDBETWEEN(0, 65535),4)) &amp; "-a2dd"</f>
        <v>c80aed23-485e39gfjg-3bc3-a2dd</v>
      </c>
      <c r="B67" t="str" cm="1">
        <f t="array" aca="1" ref="B67" ca="1">INDEX(Profile_helper_columns!$A$2:$A$201, MATCH(TRUE, Profile_helper_columns!$C$2:$C$201 &gt;= ROW(A67)-1,0))</f>
        <v>0001121981</v>
      </c>
      <c r="C67" t="str" cm="1">
        <f t="array" aca="1" ref="C67" ca="1">INDEX(Profile_helper_columns!$D$2:$D$201, MATCH(TRUE, Profile_helper_columns!$C$2:$C$201 &gt;= ROW(B67)-1,0))</f>
        <v>AG0000006817</v>
      </c>
      <c r="D67" s="315">
        <f ca="1">IFERROR(VLOOKUP($B67, Profile_helper_columns!$A$2:$E$201, 5, FALSE), "Date Not Found")</f>
        <v>44955</v>
      </c>
      <c r="E67">
        <f ca="1">IFERROR(VLOOKUP($B67, Profile_helper_columns!$A$2:$F$201,6, FALSE), "Date Not Found")</f>
        <v>222</v>
      </c>
      <c r="F67" s="315">
        <f ca="1">IFERROR(VLOOKUP($B67, Profile_helper_columns!$A$2:$G$201,7, FALSE), "Date Not Found")</f>
        <v>45441</v>
      </c>
      <c r="G67" s="315" t="str">
        <f ca="1">IFERROR(VLOOKUP($B67, Profile_helper_columns!$A$2:$H$201,8, FALSE), "Date Not Found")</f>
        <v>Active</v>
      </c>
      <c r="H67" s="315" t="str">
        <f ca="1">IFERROR(VLOOKUP($B67, Profile_helper_columns!$A$2:$I$201,9, FALSE), "Date Not Found")</f>
        <v>Boston</v>
      </c>
      <c r="I67" t="str">
        <f ca="1">IFERROR(VLOOKUP($B67, Profile_helper_columns!$A$2:$J$201,10, FALSE), "Date Not Found")</f>
        <v>R</v>
      </c>
      <c r="J67" s="67" t="str">
        <f ca="1">IFERROR(VLOOKUP($B67, Profile_helper_columns!$A$2:$K$201,11, FALSE), "Date Not Found")</f>
        <v>House</v>
      </c>
      <c r="K67" s="67" t="str">
        <f ca="1">IFERROR(VLOOKUP($B67, Profile_helper_columns!$A$2:$L$201,12, FALSE), "Date Not Found")</f>
        <v>N</v>
      </c>
      <c r="L67" s="67">
        <f ca="1">IFERROR(VLOOKUP($B67, Profile_helper_columns!$A$2:$M$201,13, FALSE), "Date Not Found")</f>
        <v>1</v>
      </c>
      <c r="M67" s="67">
        <f ca="1">IFERROR(VLOOKUP($B67, Profile_helper_columns!$A$2:$N$201,14, FALSE), "Date Not Found")</f>
        <v>1</v>
      </c>
      <c r="N67" s="67">
        <f ca="1">IFERROR(VLOOKUP($B67, Profile_helper_columns!$A$2:$O$201,15, FALSE), "Date Not Found")</f>
        <v>0</v>
      </c>
      <c r="O67" s="67">
        <f ca="1">IFERROR(VLOOKUP($B67, Profile_helper_columns!$A$2:$P$201,16, FALSE), "Date Not Found")</f>
        <v>0</v>
      </c>
      <c r="P67" s="67">
        <f ca="1">IFERROR(VLOOKUP($B67, Profile_helper_columns!$A$2:$Q$201,17, FALSE), "Date Not Found")</f>
        <v>0</v>
      </c>
      <c r="Q67" s="375">
        <f ca="1">IFERROR(VLOOKUP($B67, Profile_helper_columns!$A$2:$R$201,18, FALSE), "Date Not Found")</f>
        <v>45631</v>
      </c>
      <c r="U67" s="67" t="str">
        <f ca="1">IFERROR(VLOOKUP($B67, Profile_helper_columns!$A$2:$V$201,22, FALSE), "Date Not Found")</f>
        <v>Offline</v>
      </c>
      <c r="V67" s="67" t="str">
        <f ca="1">IFERROR(VLOOKUP($B67, Profile_helper_columns!$A$2:$W$201,23, FALSE), "Date Not Found")</f>
        <v>IVR</v>
      </c>
      <c r="W67" s="67">
        <f ca="1">IFERROR(VLOOKUP($B67, Profile_helper_columns!$A$2:$X$201,24, FALSE), "Date Not Found")</f>
        <v>0</v>
      </c>
      <c r="X67" s="67">
        <f ca="1">IFERROR(VLOOKUP($B67, Profile_helper_columns!$A$2:$Y$201,25, FALSE), "Date Not Found")</f>
        <v>0</v>
      </c>
      <c r="Y67" s="67">
        <f ca="1">IFERROR(VLOOKUP($B67, Profile_helper_columns!$A$2:$Z$201,26, FALSE), "Date Not Found")</f>
        <v>0</v>
      </c>
      <c r="Z67" s="67">
        <f ca="1">IFERROR(VLOOKUP($B67, Profile_helper_columns!$A$2:$AA$201,27, FALSE), "Date Not Found")</f>
        <v>0</v>
      </c>
      <c r="AA67" s="67">
        <f ca="1">IFERROR(VLOOKUP($B67, Profile_helper_columns!$A$2:$AB$201,28, FALSE), "Date Not Found")</f>
        <v>0</v>
      </c>
      <c r="AB67" s="67">
        <f ca="1">IFERROR(VLOOKUP($B67, Profile_helper_columns!$A$2:$AC$201,29, FALSE), "Date Not Found")</f>
        <v>1</v>
      </c>
      <c r="AC67" s="67">
        <f ca="1">IFERROR(VLOOKUP($B67, Profile_helper_columns!$A$2:$AD$201,30, FALSE), "Date Not Found")</f>
        <v>0</v>
      </c>
      <c r="AD67" s="67">
        <f ca="1">IFERROR(VLOOKUP($B67, Profile_helper_columns!$A$2:$AE$201,31, FALSE), "Date Not Found")</f>
        <v>1</v>
      </c>
      <c r="AE67" s="67">
        <f ca="1">IFERROR(VLOOKUP($B67, Profile_helper_columns!$A$2:$AF$201,32, FALSE), "Date Not Found")</f>
        <v>0</v>
      </c>
      <c r="AF67" s="67">
        <f ca="1">IFERROR(VLOOKUP($B67, Profile_helper_columns!$A$2:$AG$201,33, FALSE), "Date Not Found")</f>
        <v>0</v>
      </c>
      <c r="AG67" s="67">
        <f ca="1">IFERROR(VLOOKUP($B67, Profile_helper_columns!$A$2:$AH$201,34, FALSE), "Date Not Found")</f>
        <v>1</v>
      </c>
      <c r="AH67" s="67">
        <f ca="1">IFERROR(VLOOKUP($B67, Profile_helper_columns!$A$2:$AI$201,35, FALSE), "Date Not Found")</f>
        <v>1</v>
      </c>
      <c r="AI67" s="67">
        <f ca="1">IFERROR(VLOOKUP($B67, Profile_helper_columns!$A$2:$AJ$201,36, FALSE), "Date Not Found")</f>
        <v>0</v>
      </c>
      <c r="AJ67" s="67">
        <f ca="1">IFERROR(VLOOKUP($B67, Profile_helper_columns!$A$2:$AK$201,37, FALSE), "Date Not Found")</f>
        <v>0</v>
      </c>
      <c r="AK67" s="67">
        <f ca="1">IFERROR(VLOOKUP($B67, Profile_helper_columns!$A$2:$AL$201,38, FALSE), "Date Not Found")</f>
        <v>0</v>
      </c>
      <c r="AL67" s="67">
        <f ca="1">IFERROR(VLOOKUP($B67, Profile_helper_columns!$A$2:$AM$201,39, FALSE), "Date Not Found")</f>
        <v>0</v>
      </c>
      <c r="AM67">
        <f ca="1"/>
        <v>1</v>
      </c>
      <c r="AN67">
        <f ca="1"/>
        <v>2023</v>
      </c>
      <c r="AO67" t="str" cm="1">
        <f t="array" aca="1" ref="AO67" ca="1">INDEX(Profile_helper_columns!$D$2:$D$201, MATCH(TRUE, Profile_helper_columns!$C$2:$C$201 &gt;= ROW(AN67)-1,0))</f>
        <v>AG0000006817</v>
      </c>
    </row>
    <row r="68" spans="1:41" ht="45.75">
      <c r="A68" s="67" t="str">
        <f t="shared" ca="1" si="1"/>
        <v>79e5078c-6996ebgfjg-4150-a2dd</v>
      </c>
      <c r="B68" t="str" cm="1">
        <f t="array" aca="1" ref="B68" ca="1">INDEX(Profile_helper_columns!$A$2:$A$201, MATCH(TRUE, Profile_helper_columns!$C$2:$C$201 &gt;= ROW(A68)-1,0))</f>
        <v>0001125839</v>
      </c>
      <c r="C68" t="str" cm="1">
        <f t="array" aca="1" ref="C68" ca="1">INDEX(Profile_helper_columns!$D$2:$D$201, MATCH(TRUE, Profile_helper_columns!$C$2:$C$201 &gt;= ROW(B68)-1,0))</f>
        <v>AG0000004472</v>
      </c>
      <c r="D68" s="315">
        <f ca="1">IFERROR(VLOOKUP($B68, Profile_helper_columns!$A$2:$E$201, 5, FALSE), "Date Not Found")</f>
        <v>45266</v>
      </c>
      <c r="E68">
        <f ca="1">IFERROR(VLOOKUP($B68, Profile_helper_columns!$A$2:$F$201,6, FALSE), "Date Not Found")</f>
        <v>533</v>
      </c>
      <c r="F68" s="315">
        <f ca="1">IFERROR(VLOOKUP($B68, Profile_helper_columns!$A$2:$G$201,7, FALSE), "Date Not Found")</f>
        <v>45225</v>
      </c>
      <c r="G68" s="315" t="str">
        <f ca="1">IFERROR(VLOOKUP($B68, Profile_helper_columns!$A$2:$H$201,8, FALSE), "Date Not Found")</f>
        <v>Active</v>
      </c>
      <c r="H68" s="315" t="str">
        <f ca="1">IFERROR(VLOOKUP($B68, Profile_helper_columns!$A$2:$I$201,9, FALSE), "Date Not Found")</f>
        <v>San Francisco</v>
      </c>
      <c r="I68" t="str">
        <f ca="1">IFERROR(VLOOKUP($B68, Profile_helper_columns!$A$2:$J$201,10, FALSE), "Date Not Found")</f>
        <v>R</v>
      </c>
      <c r="J68" s="67" t="str">
        <f ca="1">IFERROR(VLOOKUP($B68, Profile_helper_columns!$A$2:$K$201,11, FALSE), "Date Not Found")</f>
        <v>Apartments</v>
      </c>
      <c r="K68" s="67" t="str">
        <f ca="1">IFERROR(VLOOKUP($B68, Profile_helper_columns!$A$2:$L$201,12, FALSE), "Date Not Found")</f>
        <v>Y</v>
      </c>
      <c r="L68" s="67">
        <f ca="1">IFERROR(VLOOKUP($B68, Profile_helper_columns!$A$2:$M$201,13, FALSE), "Date Not Found")</f>
        <v>1</v>
      </c>
      <c r="M68" s="67">
        <f ca="1">IFERROR(VLOOKUP($B68, Profile_helper_columns!$A$2:$N$201,14, FALSE), "Date Not Found")</f>
        <v>1</v>
      </c>
      <c r="N68" s="67">
        <f ca="1">IFERROR(VLOOKUP($B68, Profile_helper_columns!$A$2:$O$201,15, FALSE), "Date Not Found")</f>
        <v>1</v>
      </c>
      <c r="O68" s="67">
        <f ca="1">IFERROR(VLOOKUP($B68, Profile_helper_columns!$A$2:$P$201,16, FALSE), "Date Not Found")</f>
        <v>1</v>
      </c>
      <c r="P68" s="67">
        <f ca="1">IFERROR(VLOOKUP($B68, Profile_helper_columns!$A$2:$Q$201,17, FALSE), "Date Not Found")</f>
        <v>1</v>
      </c>
      <c r="Q68" s="375">
        <f ca="1">IFERROR(VLOOKUP($B68, Profile_helper_columns!$A$2:$R$201,18, FALSE), "Date Not Found")</f>
        <v>45414</v>
      </c>
      <c r="U68" s="67" t="str">
        <f ca="1">IFERROR(VLOOKUP($B68, Profile_helper_columns!$A$2:$V$201,22, FALSE), "Date Not Found")</f>
        <v>Digital</v>
      </c>
      <c r="V68" s="67" t="str">
        <f ca="1">IFERROR(VLOOKUP($B68, Profile_helper_columns!$A$2:$W$201,23, FALSE), "Date Not Found")</f>
        <v>Web</v>
      </c>
      <c r="W68" s="67">
        <f ca="1">IFERROR(VLOOKUP($B68, Profile_helper_columns!$A$2:$X$201,24, FALSE), "Date Not Found")</f>
        <v>0</v>
      </c>
      <c r="X68" s="67">
        <f ca="1">IFERROR(VLOOKUP($B68, Profile_helper_columns!$A$2:$Y$201,25, FALSE), "Date Not Found")</f>
        <v>0</v>
      </c>
      <c r="Y68" s="67">
        <f ca="1">IFERROR(VLOOKUP($B68, Profile_helper_columns!$A$2:$Z$201,26, FALSE), "Date Not Found")</f>
        <v>1</v>
      </c>
      <c r="Z68" s="67">
        <f ca="1">IFERROR(VLOOKUP($B68, Profile_helper_columns!$A$2:$AA$201,27, FALSE), "Date Not Found")</f>
        <v>1</v>
      </c>
      <c r="AA68" s="67">
        <f ca="1">IFERROR(VLOOKUP($B68, Profile_helper_columns!$A$2:$AB$201,28, FALSE), "Date Not Found")</f>
        <v>1</v>
      </c>
      <c r="AB68" s="67">
        <f ca="1">IFERROR(VLOOKUP($B68, Profile_helper_columns!$A$2:$AC$201,29, FALSE), "Date Not Found")</f>
        <v>1</v>
      </c>
      <c r="AC68" s="67">
        <f ca="1">IFERROR(VLOOKUP($B68, Profile_helper_columns!$A$2:$AD$201,30, FALSE), "Date Not Found")</f>
        <v>1</v>
      </c>
      <c r="AD68" s="67">
        <f ca="1">IFERROR(VLOOKUP($B68, Profile_helper_columns!$A$2:$AE$201,31, FALSE), "Date Not Found")</f>
        <v>0</v>
      </c>
      <c r="AE68" s="67">
        <f ca="1">IFERROR(VLOOKUP($B68, Profile_helper_columns!$A$2:$AF$201,32, FALSE), "Date Not Found")</f>
        <v>0</v>
      </c>
      <c r="AF68" s="67">
        <f ca="1">IFERROR(VLOOKUP($B68, Profile_helper_columns!$A$2:$AG$201,33, FALSE), "Date Not Found")</f>
        <v>0</v>
      </c>
      <c r="AG68" s="67">
        <f ca="1">IFERROR(VLOOKUP($B68, Profile_helper_columns!$A$2:$AH$201,34, FALSE), "Date Not Found")</f>
        <v>1</v>
      </c>
      <c r="AH68" s="67">
        <f ca="1">IFERROR(VLOOKUP($B68, Profile_helper_columns!$A$2:$AI$201,35, FALSE), "Date Not Found")</f>
        <v>1</v>
      </c>
      <c r="AI68" s="67">
        <f ca="1">IFERROR(VLOOKUP($B68, Profile_helper_columns!$A$2:$AJ$201,36, FALSE), "Date Not Found")</f>
        <v>0</v>
      </c>
      <c r="AJ68" s="67">
        <f ca="1">IFERROR(VLOOKUP($B68, Profile_helper_columns!$A$2:$AK$201,37, FALSE), "Date Not Found")</f>
        <v>0</v>
      </c>
      <c r="AK68" s="67">
        <f ca="1">IFERROR(VLOOKUP($B68, Profile_helper_columns!$A$2:$AL$201,38, FALSE), "Date Not Found")</f>
        <v>0</v>
      </c>
      <c r="AL68" s="67">
        <f ca="1">IFERROR(VLOOKUP($B68, Profile_helper_columns!$A$2:$AM$201,39, FALSE), "Date Not Found")</f>
        <v>0</v>
      </c>
      <c r="AM68">
        <f ca="1"/>
        <v>12</v>
      </c>
      <c r="AN68">
        <f ca="1"/>
        <v>2023</v>
      </c>
      <c r="AO68" t="str" cm="1">
        <f t="array" aca="1" ref="AO68" ca="1">INDEX(Profile_helper_columns!$D$2:$D$201, MATCH(TRUE, Profile_helper_columns!$C$2:$C$201 &gt;= ROW(AN68)-1,0))</f>
        <v>AG0000004472</v>
      </c>
    </row>
    <row r="69" spans="1:41" ht="30.75">
      <c r="A69" s="67" t="str">
        <f t="shared" ca="1" si="1"/>
        <v>9720f06d-b1e315gfjg-bab6-a2dd</v>
      </c>
      <c r="B69" t="str" cm="1">
        <f t="array" aca="1" ref="B69" ca="1">INDEX(Profile_helper_columns!$A$2:$A$201, MATCH(TRUE, Profile_helper_columns!$C$2:$C$201 &gt;= ROW(A69)-1,0))</f>
        <v>0001126516</v>
      </c>
      <c r="C69" t="str" cm="1">
        <f t="array" aca="1" ref="C69" ca="1">INDEX(Profile_helper_columns!$D$2:$D$201, MATCH(TRUE, Profile_helper_columns!$C$2:$C$201 &gt;= ROW(B69)-1,0))</f>
        <v>AG0000008055</v>
      </c>
      <c r="D69" s="315">
        <f ca="1">IFERROR(VLOOKUP($B69, Profile_helper_columns!$A$2:$E$201, 5, FALSE), "Date Not Found")</f>
        <v>45560</v>
      </c>
      <c r="E69">
        <f ca="1">IFERROR(VLOOKUP($B69, Profile_helper_columns!$A$2:$F$201,6, FALSE), "Date Not Found")</f>
        <v>549</v>
      </c>
      <c r="F69" s="315">
        <f ca="1">IFERROR(VLOOKUP($B69, Profile_helper_columns!$A$2:$G$201,7, FALSE), "Date Not Found")</f>
        <v>45096</v>
      </c>
      <c r="G69" s="315" t="str">
        <f ca="1">IFERROR(VLOOKUP($B69, Profile_helper_columns!$A$2:$H$201,8, FALSE), "Date Not Found")</f>
        <v>Former</v>
      </c>
      <c r="H69" s="315" t="str">
        <f ca="1">IFERROR(VLOOKUP($B69, Profile_helper_columns!$A$2:$I$201,9, FALSE), "Date Not Found")</f>
        <v>San Francisco</v>
      </c>
      <c r="I69" t="str">
        <f ca="1">IFERROR(VLOOKUP($B69, Profile_helper_columns!$A$2:$J$201,10, FALSE), "Date Not Found")</f>
        <v>R</v>
      </c>
      <c r="J69" s="67" t="str">
        <f ca="1">IFERROR(VLOOKUP($B69, Profile_helper_columns!$A$2:$K$201,11, FALSE), "Date Not Found")</f>
        <v>Condominiums</v>
      </c>
      <c r="K69" s="67" t="str">
        <f ca="1">IFERROR(VLOOKUP($B69, Profile_helper_columns!$A$2:$L$201,12, FALSE), "Date Not Found")</f>
        <v>Y</v>
      </c>
      <c r="L69" s="67">
        <f ca="1">IFERROR(VLOOKUP($B69, Profile_helper_columns!$A$2:$M$201,13, FALSE), "Date Not Found")</f>
        <v>1</v>
      </c>
      <c r="M69" s="67">
        <f ca="1">IFERROR(VLOOKUP($B69, Profile_helper_columns!$A$2:$N$201,14, FALSE), "Date Not Found")</f>
        <v>0</v>
      </c>
      <c r="N69" s="67">
        <f ca="1">IFERROR(VLOOKUP($B69, Profile_helper_columns!$A$2:$O$201,15, FALSE), "Date Not Found")</f>
        <v>1</v>
      </c>
      <c r="O69" s="67">
        <f ca="1">IFERROR(VLOOKUP($B69, Profile_helper_columns!$A$2:$P$201,16, FALSE), "Date Not Found")</f>
        <v>0</v>
      </c>
      <c r="P69" s="67">
        <f ca="1">IFERROR(VLOOKUP($B69, Profile_helper_columns!$A$2:$Q$201,17, FALSE), "Date Not Found")</f>
        <v>0</v>
      </c>
      <c r="Q69" s="375">
        <f ca="1">IFERROR(VLOOKUP($B69, Profile_helper_columns!$A$2:$R$201,18, FALSE), "Date Not Found")</f>
        <v>45101</v>
      </c>
      <c r="U69" s="67" t="str">
        <f ca="1">IFERROR(VLOOKUP($B69, Profile_helper_columns!$A$2:$V$201,22, FALSE), "Date Not Found")</f>
        <v>Offline</v>
      </c>
      <c r="V69" s="67" t="str">
        <f ca="1">IFERROR(VLOOKUP($B69, Profile_helper_columns!$A$2:$W$201,23, FALSE), "Date Not Found")</f>
        <v>IVR</v>
      </c>
      <c r="W69" s="67">
        <f ca="1">IFERROR(VLOOKUP($B69, Profile_helper_columns!$A$2:$X$201,24, FALSE), "Date Not Found")</f>
        <v>1</v>
      </c>
      <c r="X69" s="67">
        <f ca="1">IFERROR(VLOOKUP($B69, Profile_helper_columns!$A$2:$Y$201,25, FALSE), "Date Not Found")</f>
        <v>0</v>
      </c>
      <c r="Y69" s="67">
        <f ca="1">IFERROR(VLOOKUP($B69, Profile_helper_columns!$A$2:$Z$201,26, FALSE), "Date Not Found")</f>
        <v>1</v>
      </c>
      <c r="Z69" s="67">
        <f ca="1">IFERROR(VLOOKUP($B69, Profile_helper_columns!$A$2:$AA$201,27, FALSE), "Date Not Found")</f>
        <v>0</v>
      </c>
      <c r="AA69" s="67">
        <f ca="1">IFERROR(VLOOKUP($B69, Profile_helper_columns!$A$2:$AB$201,28, FALSE), "Date Not Found")</f>
        <v>1</v>
      </c>
      <c r="AB69" s="67">
        <f ca="1">IFERROR(VLOOKUP($B69, Profile_helper_columns!$A$2:$AC$201,29, FALSE), "Date Not Found")</f>
        <v>0</v>
      </c>
      <c r="AC69" s="67">
        <f ca="1">IFERROR(VLOOKUP($B69, Profile_helper_columns!$A$2:$AD$201,30, FALSE), "Date Not Found")</f>
        <v>1</v>
      </c>
      <c r="AD69" s="67">
        <f ca="1">IFERROR(VLOOKUP($B69, Profile_helper_columns!$A$2:$AE$201,31, FALSE), "Date Not Found")</f>
        <v>1</v>
      </c>
      <c r="AE69" s="67">
        <f ca="1">IFERROR(VLOOKUP($B69, Profile_helper_columns!$A$2:$AF$201,32, FALSE), "Date Not Found")</f>
        <v>0</v>
      </c>
      <c r="AF69" s="67">
        <f ca="1">IFERROR(VLOOKUP($B69, Profile_helper_columns!$A$2:$AG$201,33, FALSE), "Date Not Found")</f>
        <v>0</v>
      </c>
      <c r="AG69" s="67">
        <f ca="1">IFERROR(VLOOKUP($B69, Profile_helper_columns!$A$2:$AH$201,34, FALSE), "Date Not Found")</f>
        <v>0</v>
      </c>
      <c r="AH69" s="67">
        <f ca="1">IFERROR(VLOOKUP($B69, Profile_helper_columns!$A$2:$AI$201,35, FALSE), "Date Not Found")</f>
        <v>0</v>
      </c>
      <c r="AI69" s="67">
        <f ca="1">IFERROR(VLOOKUP($B69, Profile_helper_columns!$A$2:$AJ$201,36, FALSE), "Date Not Found")</f>
        <v>0</v>
      </c>
      <c r="AJ69" s="67">
        <f ca="1">IFERROR(VLOOKUP($B69, Profile_helper_columns!$A$2:$AK$201,37, FALSE), "Date Not Found")</f>
        <v>0</v>
      </c>
      <c r="AK69" s="67">
        <f ca="1">IFERROR(VLOOKUP($B69, Profile_helper_columns!$A$2:$AL$201,38, FALSE), "Date Not Found")</f>
        <v>0</v>
      </c>
      <c r="AL69" s="67">
        <f ca="1">IFERROR(VLOOKUP($B69, Profile_helper_columns!$A$2:$AM$201,39, FALSE), "Date Not Found")</f>
        <v>0</v>
      </c>
      <c r="AM69">
        <f ca="1"/>
        <v>9</v>
      </c>
      <c r="AN69">
        <f ca="1"/>
        <v>2024</v>
      </c>
      <c r="AO69" t="str" cm="1">
        <f t="array" aca="1" ref="AO69" ca="1">INDEX(Profile_helper_columns!$D$2:$D$201, MATCH(TRUE, Profile_helper_columns!$C$2:$C$201 &gt;= ROW(AN69)-1,0))</f>
        <v>AG0000008055</v>
      </c>
    </row>
    <row r="70" spans="1:41" ht="30.75">
      <c r="A70" s="67" t="str">
        <f t="shared" ca="1" si="1"/>
        <v>8b2d48bd-96273agfjg-d975-a2dd</v>
      </c>
      <c r="B70" t="str" cm="1">
        <f t="array" aca="1" ref="B70" ca="1">INDEX(Profile_helper_columns!$A$2:$A$201, MATCH(TRUE, Profile_helper_columns!$C$2:$C$201 &gt;= ROW(A70)-1,0))</f>
        <v>0001129092</v>
      </c>
      <c r="C70" t="str" cm="1">
        <f t="array" aca="1" ref="C70" ca="1">INDEX(Profile_helper_columns!$D$2:$D$201, MATCH(TRUE, Profile_helper_columns!$C$2:$C$201 &gt;= ROW(B70)-1,0))</f>
        <v>AG0000002113</v>
      </c>
      <c r="D70" s="315">
        <f ca="1">IFERROR(VLOOKUP($B70, Profile_helper_columns!$A$2:$E$201, 5, FALSE), "Date Not Found")</f>
        <v>45330</v>
      </c>
      <c r="E70">
        <f ca="1">IFERROR(VLOOKUP($B70, Profile_helper_columns!$A$2:$F$201,6, FALSE), "Date Not Found")</f>
        <v>754</v>
      </c>
      <c r="F70" s="315">
        <f ca="1">IFERROR(VLOOKUP($B70, Profile_helper_columns!$A$2:$G$201,7, FALSE), "Date Not Found")</f>
        <v>44999</v>
      </c>
      <c r="G70" s="315" t="str">
        <f ca="1">IFERROR(VLOOKUP($B70, Profile_helper_columns!$A$2:$H$201,8, FALSE), "Date Not Found")</f>
        <v>Former</v>
      </c>
      <c r="H70" s="315" t="str">
        <f ca="1">IFERROR(VLOOKUP($B70, Profile_helper_columns!$A$2:$I$201,9, FALSE), "Date Not Found")</f>
        <v>Pheonix</v>
      </c>
      <c r="I70" t="str">
        <f ca="1">IFERROR(VLOOKUP($B70, Profile_helper_columns!$A$2:$J$201,10, FALSE), "Date Not Found")</f>
        <v>R</v>
      </c>
      <c r="J70" s="67" t="str">
        <f ca="1">IFERROR(VLOOKUP($B70, Profile_helper_columns!$A$2:$K$201,11, FALSE), "Date Not Found")</f>
        <v>Revenue Share -Apts</v>
      </c>
      <c r="K70" s="67" t="str">
        <f ca="1">IFERROR(VLOOKUP($B70, Profile_helper_columns!$A$2:$L$201,12, FALSE), "Date Not Found")</f>
        <v>N</v>
      </c>
      <c r="L70" s="67">
        <f ca="1">IFERROR(VLOOKUP($B70, Profile_helper_columns!$A$2:$M$201,13, FALSE), "Date Not Found")</f>
        <v>1</v>
      </c>
      <c r="M70" s="67">
        <f ca="1">IFERROR(VLOOKUP($B70, Profile_helper_columns!$A$2:$N$201,14, FALSE), "Date Not Found")</f>
        <v>0</v>
      </c>
      <c r="N70" s="67">
        <f ca="1">IFERROR(VLOOKUP($B70, Profile_helper_columns!$A$2:$O$201,15, FALSE), "Date Not Found")</f>
        <v>0</v>
      </c>
      <c r="O70" s="67">
        <f ca="1">IFERROR(VLOOKUP($B70, Profile_helper_columns!$A$2:$P$201,16, FALSE), "Date Not Found")</f>
        <v>0</v>
      </c>
      <c r="P70" s="67">
        <f ca="1">IFERROR(VLOOKUP($B70, Profile_helper_columns!$A$2:$Q$201,17, FALSE), "Date Not Found")</f>
        <v>0</v>
      </c>
      <c r="Q70" s="375">
        <f ca="1">IFERROR(VLOOKUP($B70, Profile_helper_columns!$A$2:$R$201,18, FALSE), "Date Not Found")</f>
        <v>45285</v>
      </c>
      <c r="U70" s="67" t="str">
        <f ca="1">IFERROR(VLOOKUP($B70, Profile_helper_columns!$A$2:$V$201,22, FALSE), "Date Not Found")</f>
        <v>Digital</v>
      </c>
      <c r="V70" s="67" t="str">
        <f ca="1">IFERROR(VLOOKUP($B70, Profile_helper_columns!$A$2:$W$201,23, FALSE), "Date Not Found")</f>
        <v>Web</v>
      </c>
      <c r="W70" s="67">
        <f ca="1">IFERROR(VLOOKUP($B70, Profile_helper_columns!$A$2:$X$201,24, FALSE), "Date Not Found")</f>
        <v>0</v>
      </c>
      <c r="X70" s="67">
        <f ca="1">IFERROR(VLOOKUP($B70, Profile_helper_columns!$A$2:$Y$201,25, FALSE), "Date Not Found")</f>
        <v>0</v>
      </c>
      <c r="Y70" s="67">
        <f ca="1">IFERROR(VLOOKUP($B70, Profile_helper_columns!$A$2:$Z$201,26, FALSE), "Date Not Found")</f>
        <v>1</v>
      </c>
      <c r="Z70" s="67">
        <f ca="1">IFERROR(VLOOKUP($B70, Profile_helper_columns!$A$2:$AA$201,27, FALSE), "Date Not Found")</f>
        <v>1</v>
      </c>
      <c r="AA70" s="67">
        <f ca="1">IFERROR(VLOOKUP($B70, Profile_helper_columns!$A$2:$AB$201,28, FALSE), "Date Not Found")</f>
        <v>0</v>
      </c>
      <c r="AB70" s="67">
        <f ca="1">IFERROR(VLOOKUP($B70, Profile_helper_columns!$A$2:$AC$201,29, FALSE), "Date Not Found")</f>
        <v>1</v>
      </c>
      <c r="AC70" s="67">
        <f ca="1">IFERROR(VLOOKUP($B70, Profile_helper_columns!$A$2:$AD$201,30, FALSE), "Date Not Found")</f>
        <v>1</v>
      </c>
      <c r="AD70" s="67">
        <f ca="1">IFERROR(VLOOKUP($B70, Profile_helper_columns!$A$2:$AE$201,31, FALSE), "Date Not Found")</f>
        <v>0</v>
      </c>
      <c r="AE70" s="67">
        <f ca="1">IFERROR(VLOOKUP($B70, Profile_helper_columns!$A$2:$AF$201,32, FALSE), "Date Not Found")</f>
        <v>0</v>
      </c>
      <c r="AF70" s="67">
        <f ca="1">IFERROR(VLOOKUP($B70, Profile_helper_columns!$A$2:$AG$201,33, FALSE), "Date Not Found")</f>
        <v>0</v>
      </c>
      <c r="AG70" s="67">
        <f ca="1">IFERROR(VLOOKUP($B70, Profile_helper_columns!$A$2:$AH$201,34, FALSE), "Date Not Found")</f>
        <v>1</v>
      </c>
      <c r="AH70" s="67">
        <f ca="1">IFERROR(VLOOKUP($B70, Profile_helper_columns!$A$2:$AI$201,35, FALSE), "Date Not Found")</f>
        <v>0</v>
      </c>
      <c r="AI70" s="67">
        <f ca="1">IFERROR(VLOOKUP($B70, Profile_helper_columns!$A$2:$AJ$201,36, FALSE), "Date Not Found")</f>
        <v>0</v>
      </c>
      <c r="AJ70" s="67">
        <f ca="1">IFERROR(VLOOKUP($B70, Profile_helper_columns!$A$2:$AK$201,37, FALSE), "Date Not Found")</f>
        <v>0</v>
      </c>
      <c r="AK70" s="67">
        <f ca="1">IFERROR(VLOOKUP($B70, Profile_helper_columns!$A$2:$AL$201,38, FALSE), "Date Not Found")</f>
        <v>0</v>
      </c>
      <c r="AL70" s="67">
        <f ca="1">IFERROR(VLOOKUP($B70, Profile_helper_columns!$A$2:$AM$201,39, FALSE), "Date Not Found")</f>
        <v>0</v>
      </c>
      <c r="AM70">
        <f ca="1"/>
        <v>2</v>
      </c>
      <c r="AN70">
        <f ca="1"/>
        <v>2024</v>
      </c>
      <c r="AO70" t="str" cm="1">
        <f t="array" aca="1" ref="AO70" ca="1">INDEX(Profile_helper_columns!$D$2:$D$201, MATCH(TRUE, Profile_helper_columns!$C$2:$C$201 &gt;= ROW(AN70)-1,0))</f>
        <v>AG0000002113</v>
      </c>
    </row>
    <row r="71" spans="1:41" ht="30.75">
      <c r="A71" s="67" t="str">
        <f t="shared" ca="1" si="1"/>
        <v>611e6025-ae6e47gfjg-71fd-a2dd</v>
      </c>
      <c r="B71" t="str" cm="1">
        <f t="array" aca="1" ref="B71" ca="1">INDEX(Profile_helper_columns!$A$2:$A$201, MATCH(TRUE, Profile_helper_columns!$C$2:$C$201 &gt;= ROW(A71)-1,0))</f>
        <v>0001123244</v>
      </c>
      <c r="C71" t="str" cm="1">
        <f t="array" aca="1" ref="C71" ca="1">INDEX(Profile_helper_columns!$D$2:$D$201, MATCH(TRUE, Profile_helper_columns!$C$2:$C$201 &gt;= ROW(B71)-1,0))</f>
        <v>AG0000005258</v>
      </c>
      <c r="D71" s="315">
        <f ca="1">IFERROR(VLOOKUP($B71, Profile_helper_columns!$A$2:$E$201, 5, FALSE), "Date Not Found")</f>
        <v>45402</v>
      </c>
      <c r="E71">
        <f ca="1">IFERROR(VLOOKUP($B71, Profile_helper_columns!$A$2:$F$201,6, FALSE), "Date Not Found")</f>
        <v>215</v>
      </c>
      <c r="F71" s="315">
        <f ca="1">IFERROR(VLOOKUP($B71, Profile_helper_columns!$A$2:$G$201,7, FALSE), "Date Not Found")</f>
        <v>45050</v>
      </c>
      <c r="G71" s="315" t="str">
        <f ca="1">IFERROR(VLOOKUP($B71, Profile_helper_columns!$A$2:$H$201,8, FALSE), "Date Not Found")</f>
        <v>Active</v>
      </c>
      <c r="H71" s="315" t="str">
        <f ca="1">IFERROR(VLOOKUP($B71, Profile_helper_columns!$A$2:$I$201,9, FALSE), "Date Not Found")</f>
        <v>Boston</v>
      </c>
      <c r="I71" t="str">
        <f ca="1">IFERROR(VLOOKUP($B71, Profile_helper_columns!$A$2:$J$201,10, FALSE), "Date Not Found")</f>
        <v>R</v>
      </c>
      <c r="J71" s="67" t="str">
        <f ca="1">IFERROR(VLOOKUP($B71, Profile_helper_columns!$A$2:$K$201,11, FALSE), "Date Not Found")</f>
        <v>Condominiums</v>
      </c>
      <c r="K71" s="67" t="str">
        <f ca="1">IFERROR(VLOOKUP($B71, Profile_helper_columns!$A$2:$L$201,12, FALSE), "Date Not Found")</f>
        <v>Y</v>
      </c>
      <c r="L71" s="67">
        <f ca="1">IFERROR(VLOOKUP($B71, Profile_helper_columns!$A$2:$M$201,13, FALSE), "Date Not Found")</f>
        <v>1</v>
      </c>
      <c r="M71" s="67">
        <f ca="1">IFERROR(VLOOKUP($B71, Profile_helper_columns!$A$2:$N$201,14, FALSE), "Date Not Found")</f>
        <v>0</v>
      </c>
      <c r="N71" s="67">
        <f ca="1">IFERROR(VLOOKUP($B71, Profile_helper_columns!$A$2:$O$201,15, FALSE), "Date Not Found")</f>
        <v>1</v>
      </c>
      <c r="O71" s="67">
        <f ca="1">IFERROR(VLOOKUP($B71, Profile_helper_columns!$A$2:$P$201,16, FALSE), "Date Not Found")</f>
        <v>0</v>
      </c>
      <c r="P71" s="67">
        <f ca="1">IFERROR(VLOOKUP($B71, Profile_helper_columns!$A$2:$Q$201,17, FALSE), "Date Not Found")</f>
        <v>0</v>
      </c>
      <c r="Q71" s="375">
        <f ca="1">IFERROR(VLOOKUP($B71, Profile_helper_columns!$A$2:$R$201,18, FALSE), "Date Not Found")</f>
        <v>45615</v>
      </c>
      <c r="U71" s="67" t="str">
        <f ca="1">IFERROR(VLOOKUP($B71, Profile_helper_columns!$A$2:$V$201,22, FALSE), "Date Not Found")</f>
        <v>Offline</v>
      </c>
      <c r="V71" s="67" t="str">
        <f ca="1">IFERROR(VLOOKUP($B71, Profile_helper_columns!$A$2:$W$201,23, FALSE), "Date Not Found")</f>
        <v>Retail</v>
      </c>
      <c r="W71" s="67">
        <f ca="1">IFERROR(VLOOKUP($B71, Profile_helper_columns!$A$2:$X$201,24, FALSE), "Date Not Found")</f>
        <v>0</v>
      </c>
      <c r="X71" s="67">
        <f ca="1">IFERROR(VLOOKUP($B71, Profile_helper_columns!$A$2:$Y$201,25, FALSE), "Date Not Found")</f>
        <v>1</v>
      </c>
      <c r="Y71" s="67">
        <f ca="1">IFERROR(VLOOKUP($B71, Profile_helper_columns!$A$2:$Z$201,26, FALSE), "Date Not Found")</f>
        <v>0</v>
      </c>
      <c r="Z71" s="67">
        <f ca="1">IFERROR(VLOOKUP($B71, Profile_helper_columns!$A$2:$AA$201,27, FALSE), "Date Not Found")</f>
        <v>1</v>
      </c>
      <c r="AA71" s="67">
        <f ca="1">IFERROR(VLOOKUP($B71, Profile_helper_columns!$A$2:$AB$201,28, FALSE), "Date Not Found")</f>
        <v>0</v>
      </c>
      <c r="AB71" s="67">
        <f ca="1">IFERROR(VLOOKUP($B71, Profile_helper_columns!$A$2:$AC$201,29, FALSE), "Date Not Found")</f>
        <v>0</v>
      </c>
      <c r="AC71" s="67">
        <f ca="1">IFERROR(VLOOKUP($B71, Profile_helper_columns!$A$2:$AD$201,30, FALSE), "Date Not Found")</f>
        <v>0</v>
      </c>
      <c r="AD71" s="67">
        <f ca="1">IFERROR(VLOOKUP($B71, Profile_helper_columns!$A$2:$AE$201,31, FALSE), "Date Not Found")</f>
        <v>1</v>
      </c>
      <c r="AE71" s="67">
        <f ca="1">IFERROR(VLOOKUP($B71, Profile_helper_columns!$A$2:$AF$201,32, FALSE), "Date Not Found")</f>
        <v>0</v>
      </c>
      <c r="AF71" s="67">
        <f ca="1">IFERROR(VLOOKUP($B71, Profile_helper_columns!$A$2:$AG$201,33, FALSE), "Date Not Found")</f>
        <v>0</v>
      </c>
      <c r="AG71" s="67">
        <f ca="1">IFERROR(VLOOKUP($B71, Profile_helper_columns!$A$2:$AH$201,34, FALSE), "Date Not Found")</f>
        <v>1</v>
      </c>
      <c r="AH71" s="67">
        <f ca="1">IFERROR(VLOOKUP($B71, Profile_helper_columns!$A$2:$AI$201,35, FALSE), "Date Not Found")</f>
        <v>0</v>
      </c>
      <c r="AI71" s="67">
        <f ca="1">IFERROR(VLOOKUP($B71, Profile_helper_columns!$A$2:$AJ$201,36, FALSE), "Date Not Found")</f>
        <v>0</v>
      </c>
      <c r="AJ71" s="67">
        <f ca="1">IFERROR(VLOOKUP($B71, Profile_helper_columns!$A$2:$AK$201,37, FALSE), "Date Not Found")</f>
        <v>0</v>
      </c>
      <c r="AK71" s="67">
        <f ca="1">IFERROR(VLOOKUP($B71, Profile_helper_columns!$A$2:$AL$201,38, FALSE), "Date Not Found")</f>
        <v>0</v>
      </c>
      <c r="AL71" s="67">
        <f ca="1">IFERROR(VLOOKUP($B71, Profile_helper_columns!$A$2:$AM$201,39, FALSE), "Date Not Found")</f>
        <v>0</v>
      </c>
      <c r="AM71">
        <f ca="1"/>
        <v>4</v>
      </c>
      <c r="AN71">
        <f ca="1"/>
        <v>2024</v>
      </c>
      <c r="AO71" t="str" cm="1">
        <f t="array" aca="1" ref="AO71" ca="1">INDEX(Profile_helper_columns!$D$2:$D$201, MATCH(TRUE, Profile_helper_columns!$C$2:$C$201 &gt;= ROW(AN71)-1,0))</f>
        <v>AG0000005258</v>
      </c>
    </row>
    <row r="72" spans="1:41" ht="45.75">
      <c r="A72" s="67" t="str">
        <f t="shared" ca="1" si="1"/>
        <v>5dfa05d6-e7b3aagfjg-de91-a2dd</v>
      </c>
      <c r="B72" t="str" cm="1">
        <f t="array" aca="1" ref="B72" ca="1">INDEX(Profile_helper_columns!$A$2:$A$201, MATCH(TRUE, Profile_helper_columns!$C$2:$C$201 &gt;= ROW(A72)-1,0))</f>
        <v>0001123244</v>
      </c>
      <c r="C72" t="str" cm="1">
        <f t="array" aca="1" ref="C72" ca="1">INDEX(Profile_helper_columns!$D$2:$D$201, MATCH(TRUE, Profile_helper_columns!$C$2:$C$201 &gt;= ROW(B72)-1,0))</f>
        <v>AG0000005258</v>
      </c>
      <c r="D72" s="315">
        <f ca="1">IFERROR(VLOOKUP($B72, Profile_helper_columns!$A$2:$E$201, 5, FALSE), "Date Not Found")</f>
        <v>45402</v>
      </c>
      <c r="E72">
        <f ca="1">IFERROR(VLOOKUP($B72, Profile_helper_columns!$A$2:$F$201,6, FALSE), "Date Not Found")</f>
        <v>215</v>
      </c>
      <c r="F72" s="315">
        <f ca="1">IFERROR(VLOOKUP($B72, Profile_helper_columns!$A$2:$G$201,7, FALSE), "Date Not Found")</f>
        <v>45050</v>
      </c>
      <c r="G72" s="315" t="str">
        <f ca="1">IFERROR(VLOOKUP($B72, Profile_helper_columns!$A$2:$H$201,8, FALSE), "Date Not Found")</f>
        <v>Active</v>
      </c>
      <c r="H72" s="315" t="str">
        <f ca="1">IFERROR(VLOOKUP($B72, Profile_helper_columns!$A$2:$I$201,9, FALSE), "Date Not Found")</f>
        <v>Boston</v>
      </c>
      <c r="I72" t="str">
        <f ca="1">IFERROR(VLOOKUP($B72, Profile_helper_columns!$A$2:$J$201,10, FALSE), "Date Not Found")</f>
        <v>R</v>
      </c>
      <c r="J72" s="67" t="str">
        <f ca="1">IFERROR(VLOOKUP($B72, Profile_helper_columns!$A$2:$K$201,11, FALSE), "Date Not Found")</f>
        <v>Condominiums</v>
      </c>
      <c r="K72" s="67" t="str">
        <f ca="1">IFERROR(VLOOKUP($B72, Profile_helper_columns!$A$2:$L$201,12, FALSE), "Date Not Found")</f>
        <v>Y</v>
      </c>
      <c r="L72" s="67">
        <f ca="1">IFERROR(VLOOKUP($B72, Profile_helper_columns!$A$2:$M$201,13, FALSE), "Date Not Found")</f>
        <v>1</v>
      </c>
      <c r="M72" s="67">
        <f ca="1">IFERROR(VLOOKUP($B72, Profile_helper_columns!$A$2:$N$201,14, FALSE), "Date Not Found")</f>
        <v>0</v>
      </c>
      <c r="N72" s="67">
        <f ca="1">IFERROR(VLOOKUP($B72, Profile_helper_columns!$A$2:$O$201,15, FALSE), "Date Not Found")</f>
        <v>1</v>
      </c>
      <c r="O72" s="67">
        <f ca="1">IFERROR(VLOOKUP($B72, Profile_helper_columns!$A$2:$P$201,16, FALSE), "Date Not Found")</f>
        <v>0</v>
      </c>
      <c r="P72" s="67">
        <f ca="1">IFERROR(VLOOKUP($B72, Profile_helper_columns!$A$2:$Q$201,17, FALSE), "Date Not Found")</f>
        <v>0</v>
      </c>
      <c r="Q72" s="375">
        <f ca="1">IFERROR(VLOOKUP($B72, Profile_helper_columns!$A$2:$R$201,18, FALSE), "Date Not Found")</f>
        <v>45615</v>
      </c>
      <c r="U72" s="67" t="str">
        <f ca="1">IFERROR(VLOOKUP($B72, Profile_helper_columns!$A$2:$V$201,22, FALSE), "Date Not Found")</f>
        <v>Offline</v>
      </c>
      <c r="V72" s="67" t="str">
        <f ca="1">IFERROR(VLOOKUP($B72, Profile_helper_columns!$A$2:$W$201,23, FALSE), "Date Not Found")</f>
        <v>Retail</v>
      </c>
      <c r="W72" s="67">
        <f ca="1">IFERROR(VLOOKUP($B72, Profile_helper_columns!$A$2:$X$201,24, FALSE), "Date Not Found")</f>
        <v>0</v>
      </c>
      <c r="X72" s="67">
        <f ca="1">IFERROR(VLOOKUP($B72, Profile_helper_columns!$A$2:$Y$201,25, FALSE), "Date Not Found")</f>
        <v>1</v>
      </c>
      <c r="Y72" s="67">
        <f ca="1">IFERROR(VLOOKUP($B72, Profile_helper_columns!$A$2:$Z$201,26, FALSE), "Date Not Found")</f>
        <v>0</v>
      </c>
      <c r="Z72" s="67">
        <f ca="1">IFERROR(VLOOKUP($B72, Profile_helper_columns!$A$2:$AA$201,27, FALSE), "Date Not Found")</f>
        <v>1</v>
      </c>
      <c r="AA72" s="67">
        <f ca="1">IFERROR(VLOOKUP($B72, Profile_helper_columns!$A$2:$AB$201,28, FALSE), "Date Not Found")</f>
        <v>0</v>
      </c>
      <c r="AB72" s="67">
        <f ca="1">IFERROR(VLOOKUP($B72, Profile_helper_columns!$A$2:$AC$201,29, FALSE), "Date Not Found")</f>
        <v>0</v>
      </c>
      <c r="AC72" s="67">
        <f ca="1">IFERROR(VLOOKUP($B72, Profile_helper_columns!$A$2:$AD$201,30, FALSE), "Date Not Found")</f>
        <v>0</v>
      </c>
      <c r="AD72" s="67">
        <f ca="1">IFERROR(VLOOKUP($B72, Profile_helper_columns!$A$2:$AE$201,31, FALSE), "Date Not Found")</f>
        <v>1</v>
      </c>
      <c r="AE72" s="67">
        <f ca="1">IFERROR(VLOOKUP($B72, Profile_helper_columns!$A$2:$AF$201,32, FALSE), "Date Not Found")</f>
        <v>0</v>
      </c>
      <c r="AF72" s="67">
        <f ca="1">IFERROR(VLOOKUP($B72, Profile_helper_columns!$A$2:$AG$201,33, FALSE), "Date Not Found")</f>
        <v>0</v>
      </c>
      <c r="AG72" s="67">
        <f ca="1">IFERROR(VLOOKUP($B72, Profile_helper_columns!$A$2:$AH$201,34, FALSE), "Date Not Found")</f>
        <v>1</v>
      </c>
      <c r="AH72" s="67">
        <f ca="1">IFERROR(VLOOKUP($B72, Profile_helper_columns!$A$2:$AI$201,35, FALSE), "Date Not Found")</f>
        <v>0</v>
      </c>
      <c r="AI72" s="67">
        <f ca="1">IFERROR(VLOOKUP($B72, Profile_helper_columns!$A$2:$AJ$201,36, FALSE), "Date Not Found")</f>
        <v>0</v>
      </c>
      <c r="AJ72" s="67">
        <f ca="1">IFERROR(VLOOKUP($B72, Profile_helper_columns!$A$2:$AK$201,37, FALSE), "Date Not Found")</f>
        <v>0</v>
      </c>
      <c r="AK72" s="67">
        <f ca="1">IFERROR(VLOOKUP($B72, Profile_helper_columns!$A$2:$AL$201,38, FALSE), "Date Not Found")</f>
        <v>0</v>
      </c>
      <c r="AL72" s="67">
        <f ca="1">IFERROR(VLOOKUP($B72, Profile_helper_columns!$A$2:$AM$201,39, FALSE), "Date Not Found")</f>
        <v>0</v>
      </c>
      <c r="AM72">
        <f ca="1"/>
        <v>4</v>
      </c>
      <c r="AN72">
        <f ca="1"/>
        <v>2024</v>
      </c>
      <c r="AO72" t="str" cm="1">
        <f t="array" aca="1" ref="AO72" ca="1">INDEX(Profile_helper_columns!$D$2:$D$201, MATCH(TRUE, Profile_helper_columns!$C$2:$C$201 &gt;= ROW(AN72)-1,0))</f>
        <v>AG0000005258</v>
      </c>
    </row>
    <row r="73" spans="1:41" ht="45.75">
      <c r="A73" s="67" t="str">
        <f t="shared" ca="1" si="1"/>
        <v>0f6c9cb3-667de5gfjg-c70b-a2dd</v>
      </c>
      <c r="B73" t="str" cm="1">
        <f t="array" aca="1" ref="B73" ca="1">INDEX(Profile_helper_columns!$A$2:$A$201, MATCH(TRUE, Profile_helper_columns!$C$2:$C$201 &gt;= ROW(A73)-1,0))</f>
        <v>0001121070</v>
      </c>
      <c r="C73" t="str" cm="1">
        <f t="array" aca="1" ref="C73" ca="1">INDEX(Profile_helper_columns!$D$2:$D$201, MATCH(TRUE, Profile_helper_columns!$C$2:$C$201 &gt;= ROW(B73)-1,0))</f>
        <v>AG0000005520</v>
      </c>
      <c r="D73" s="315">
        <f ca="1">IFERROR(VLOOKUP($B73, Profile_helper_columns!$A$2:$E$201, 5, FALSE), "Date Not Found")</f>
        <v>45438</v>
      </c>
      <c r="E73">
        <f ca="1">IFERROR(VLOOKUP($B73, Profile_helper_columns!$A$2:$F$201,6, FALSE), "Date Not Found")</f>
        <v>784</v>
      </c>
      <c r="F73" s="315">
        <f ca="1">IFERROR(VLOOKUP($B73, Profile_helper_columns!$A$2:$G$201,7, FALSE), "Date Not Found")</f>
        <v>45482</v>
      </c>
      <c r="G73" s="315" t="str">
        <f ca="1">IFERROR(VLOOKUP($B73, Profile_helper_columns!$A$2:$H$201,8, FALSE), "Date Not Found")</f>
        <v>Former</v>
      </c>
      <c r="H73" s="315" t="str">
        <f ca="1">IFERROR(VLOOKUP($B73, Profile_helper_columns!$A$2:$I$201,9, FALSE), "Date Not Found")</f>
        <v>Boston</v>
      </c>
      <c r="I73" t="str">
        <f ca="1">IFERROR(VLOOKUP($B73, Profile_helper_columns!$A$2:$J$201,10, FALSE), "Date Not Found")</f>
        <v>R</v>
      </c>
      <c r="J73" s="67" t="str">
        <f ca="1">IFERROR(VLOOKUP($B73, Profile_helper_columns!$A$2:$K$201,11, FALSE), "Date Not Found")</f>
        <v>Revenue Share -Apts</v>
      </c>
      <c r="K73" s="67" t="str">
        <f ca="1">IFERROR(VLOOKUP($B73, Profile_helper_columns!$A$2:$L$201,12, FALSE), "Date Not Found")</f>
        <v>N</v>
      </c>
      <c r="L73" s="67">
        <f ca="1">IFERROR(VLOOKUP($B73, Profile_helper_columns!$A$2:$M$201,13, FALSE), "Date Not Found")</f>
        <v>1</v>
      </c>
      <c r="M73" s="67">
        <f ca="1">IFERROR(VLOOKUP($B73, Profile_helper_columns!$A$2:$N$201,14, FALSE), "Date Not Found")</f>
        <v>0</v>
      </c>
      <c r="N73" s="67">
        <f ca="1">IFERROR(VLOOKUP($B73, Profile_helper_columns!$A$2:$O$201,15, FALSE), "Date Not Found")</f>
        <v>1</v>
      </c>
      <c r="O73" s="67">
        <f ca="1">IFERROR(VLOOKUP($B73, Profile_helper_columns!$A$2:$P$201,16, FALSE), "Date Not Found")</f>
        <v>0</v>
      </c>
      <c r="P73" s="67">
        <f ca="1">IFERROR(VLOOKUP($B73, Profile_helper_columns!$A$2:$Q$201,17, FALSE), "Date Not Found")</f>
        <v>0</v>
      </c>
      <c r="Q73" s="375">
        <f ca="1">IFERROR(VLOOKUP($B73, Profile_helper_columns!$A$2:$R$201,18, FALSE), "Date Not Found")</f>
        <v>45625</v>
      </c>
      <c r="U73" s="67" t="str">
        <f ca="1">IFERROR(VLOOKUP($B73, Profile_helper_columns!$A$2:$V$201,22, FALSE), "Date Not Found")</f>
        <v>Digital</v>
      </c>
      <c r="V73" s="67" t="str">
        <f ca="1">IFERROR(VLOOKUP($B73, Profile_helper_columns!$A$2:$W$201,23, FALSE), "Date Not Found")</f>
        <v>App</v>
      </c>
      <c r="W73" s="67">
        <f ca="1">IFERROR(VLOOKUP($B73, Profile_helper_columns!$A$2:$X$201,24, FALSE), "Date Not Found")</f>
        <v>0</v>
      </c>
      <c r="X73" s="67">
        <f ca="1">IFERROR(VLOOKUP($B73, Profile_helper_columns!$A$2:$Y$201,25, FALSE), "Date Not Found")</f>
        <v>1</v>
      </c>
      <c r="Y73" s="67">
        <f ca="1">IFERROR(VLOOKUP($B73, Profile_helper_columns!$A$2:$Z$201,26, FALSE), "Date Not Found")</f>
        <v>1</v>
      </c>
      <c r="Z73" s="67">
        <f ca="1">IFERROR(VLOOKUP($B73, Profile_helper_columns!$A$2:$AA$201,27, FALSE), "Date Not Found")</f>
        <v>0</v>
      </c>
      <c r="AA73" s="67">
        <f ca="1">IFERROR(VLOOKUP($B73, Profile_helper_columns!$A$2:$AB$201,28, FALSE), "Date Not Found")</f>
        <v>1</v>
      </c>
      <c r="AB73" s="67">
        <f ca="1">IFERROR(VLOOKUP($B73, Profile_helper_columns!$A$2:$AC$201,29, FALSE), "Date Not Found")</f>
        <v>1</v>
      </c>
      <c r="AC73" s="67">
        <f ca="1">IFERROR(VLOOKUP($B73, Profile_helper_columns!$A$2:$AD$201,30, FALSE), "Date Not Found")</f>
        <v>1</v>
      </c>
      <c r="AD73" s="67">
        <f ca="1">IFERROR(VLOOKUP($B73, Profile_helper_columns!$A$2:$AE$201,31, FALSE), "Date Not Found")</f>
        <v>1</v>
      </c>
      <c r="AE73" s="67">
        <f ca="1">IFERROR(VLOOKUP($B73, Profile_helper_columns!$A$2:$AF$201,32, FALSE), "Date Not Found")</f>
        <v>0</v>
      </c>
      <c r="AF73" s="67">
        <f ca="1">IFERROR(VLOOKUP($B73, Profile_helper_columns!$A$2:$AG$201,33, FALSE), "Date Not Found")</f>
        <v>0</v>
      </c>
      <c r="AG73" s="67">
        <f ca="1">IFERROR(VLOOKUP($B73, Profile_helper_columns!$A$2:$AH$201,34, FALSE), "Date Not Found")</f>
        <v>1</v>
      </c>
      <c r="AH73" s="67">
        <f ca="1">IFERROR(VLOOKUP($B73, Profile_helper_columns!$A$2:$AI$201,35, FALSE), "Date Not Found")</f>
        <v>0</v>
      </c>
      <c r="AI73" s="67">
        <f ca="1">IFERROR(VLOOKUP($B73, Profile_helper_columns!$A$2:$AJ$201,36, FALSE), "Date Not Found")</f>
        <v>0</v>
      </c>
      <c r="AJ73" s="67">
        <f ca="1">IFERROR(VLOOKUP($B73, Profile_helper_columns!$A$2:$AK$201,37, FALSE), "Date Not Found")</f>
        <v>0</v>
      </c>
      <c r="AK73" s="67">
        <f ca="1">IFERROR(VLOOKUP($B73, Profile_helper_columns!$A$2:$AL$201,38, FALSE), "Date Not Found")</f>
        <v>0</v>
      </c>
      <c r="AL73" s="67">
        <f ca="1">IFERROR(VLOOKUP($B73, Profile_helper_columns!$A$2:$AM$201,39, FALSE), "Date Not Found")</f>
        <v>0</v>
      </c>
      <c r="AM73">
        <f ca="1"/>
        <v>5</v>
      </c>
      <c r="AN73">
        <f ca="1"/>
        <v>2024</v>
      </c>
      <c r="AO73" t="str" cm="1">
        <f t="array" aca="1" ref="AO73" ca="1">INDEX(Profile_helper_columns!$D$2:$D$201, MATCH(TRUE, Profile_helper_columns!$C$2:$C$201 &gt;= ROW(AN73)-1,0))</f>
        <v>AG0000005520</v>
      </c>
    </row>
    <row r="74" spans="1:41" ht="45.75">
      <c r="A74" s="67" t="str">
        <f t="shared" ca="1" si="1"/>
        <v>d2c1cd5e-b776ddgfjg-050c-a2dd</v>
      </c>
      <c r="B74" t="str" cm="1">
        <f t="array" aca="1" ref="B74" ca="1">INDEX(Profile_helper_columns!$A$2:$A$201, MATCH(TRUE, Profile_helper_columns!$C$2:$C$201 &gt;= ROW(A74)-1,0))</f>
        <v>0001121070</v>
      </c>
      <c r="C74" t="str" cm="1">
        <f t="array" aca="1" ref="C74" ca="1">INDEX(Profile_helper_columns!$D$2:$D$201, MATCH(TRUE, Profile_helper_columns!$C$2:$C$201 &gt;= ROW(B74)-1,0))</f>
        <v>AG0000005520</v>
      </c>
      <c r="D74" s="315">
        <f ca="1">IFERROR(VLOOKUP($B74, Profile_helper_columns!$A$2:$E$201, 5, FALSE), "Date Not Found")</f>
        <v>45438</v>
      </c>
      <c r="E74">
        <f ca="1">IFERROR(VLOOKUP($B74, Profile_helper_columns!$A$2:$F$201,6, FALSE), "Date Not Found")</f>
        <v>784</v>
      </c>
      <c r="F74" s="315">
        <f ca="1">IFERROR(VLOOKUP($B74, Profile_helper_columns!$A$2:$G$201,7, FALSE), "Date Not Found")</f>
        <v>45482</v>
      </c>
      <c r="G74" s="315" t="str">
        <f ca="1">IFERROR(VLOOKUP($B74, Profile_helper_columns!$A$2:$H$201,8, FALSE), "Date Not Found")</f>
        <v>Former</v>
      </c>
      <c r="H74" s="315" t="str">
        <f ca="1">IFERROR(VLOOKUP($B74, Profile_helper_columns!$A$2:$I$201,9, FALSE), "Date Not Found")</f>
        <v>Boston</v>
      </c>
      <c r="I74" t="str">
        <f ca="1">IFERROR(VLOOKUP($B74, Profile_helper_columns!$A$2:$J$201,10, FALSE), "Date Not Found")</f>
        <v>R</v>
      </c>
      <c r="J74" s="67" t="str">
        <f ca="1">IFERROR(VLOOKUP($B74, Profile_helper_columns!$A$2:$K$201,11, FALSE), "Date Not Found")</f>
        <v>Revenue Share -Apts</v>
      </c>
      <c r="K74" s="67" t="str">
        <f ca="1">IFERROR(VLOOKUP($B74, Profile_helper_columns!$A$2:$L$201,12, FALSE), "Date Not Found")</f>
        <v>N</v>
      </c>
      <c r="L74" s="67">
        <f ca="1">IFERROR(VLOOKUP($B74, Profile_helper_columns!$A$2:$M$201,13, FALSE), "Date Not Found")</f>
        <v>1</v>
      </c>
      <c r="M74" s="67">
        <f ca="1">IFERROR(VLOOKUP($B74, Profile_helper_columns!$A$2:$N$201,14, FALSE), "Date Not Found")</f>
        <v>0</v>
      </c>
      <c r="N74" s="67">
        <f ca="1">IFERROR(VLOOKUP($B74, Profile_helper_columns!$A$2:$O$201,15, FALSE), "Date Not Found")</f>
        <v>1</v>
      </c>
      <c r="O74" s="67">
        <f ca="1">IFERROR(VLOOKUP($B74, Profile_helper_columns!$A$2:$P$201,16, FALSE), "Date Not Found")</f>
        <v>0</v>
      </c>
      <c r="P74" s="67">
        <f ca="1">IFERROR(VLOOKUP($B74, Profile_helper_columns!$A$2:$Q$201,17, FALSE), "Date Not Found")</f>
        <v>0</v>
      </c>
      <c r="Q74" s="375">
        <f ca="1">IFERROR(VLOOKUP($B74, Profile_helper_columns!$A$2:$R$201,18, FALSE), "Date Not Found")</f>
        <v>45625</v>
      </c>
      <c r="U74" s="67" t="str">
        <f ca="1">IFERROR(VLOOKUP($B74, Profile_helper_columns!$A$2:$V$201,22, FALSE), "Date Not Found")</f>
        <v>Digital</v>
      </c>
      <c r="V74" s="67" t="str">
        <f ca="1">IFERROR(VLOOKUP($B74, Profile_helper_columns!$A$2:$W$201,23, FALSE), "Date Not Found")</f>
        <v>App</v>
      </c>
      <c r="W74" s="67">
        <f ca="1">IFERROR(VLOOKUP($B74, Profile_helper_columns!$A$2:$X$201,24, FALSE), "Date Not Found")</f>
        <v>0</v>
      </c>
      <c r="X74" s="67">
        <f ca="1">IFERROR(VLOOKUP($B74, Profile_helper_columns!$A$2:$Y$201,25, FALSE), "Date Not Found")</f>
        <v>1</v>
      </c>
      <c r="Y74" s="67">
        <f ca="1">IFERROR(VLOOKUP($B74, Profile_helper_columns!$A$2:$Z$201,26, FALSE), "Date Not Found")</f>
        <v>1</v>
      </c>
      <c r="Z74" s="67">
        <f ca="1">IFERROR(VLOOKUP($B74, Profile_helper_columns!$A$2:$AA$201,27, FALSE), "Date Not Found")</f>
        <v>0</v>
      </c>
      <c r="AA74" s="67">
        <f ca="1">IFERROR(VLOOKUP($B74, Profile_helper_columns!$A$2:$AB$201,28, FALSE), "Date Not Found")</f>
        <v>1</v>
      </c>
      <c r="AB74" s="67">
        <f ca="1">IFERROR(VLOOKUP($B74, Profile_helper_columns!$A$2:$AC$201,29, FALSE), "Date Not Found")</f>
        <v>1</v>
      </c>
      <c r="AC74" s="67">
        <f ca="1">IFERROR(VLOOKUP($B74, Profile_helper_columns!$A$2:$AD$201,30, FALSE), "Date Not Found")</f>
        <v>1</v>
      </c>
      <c r="AD74" s="67">
        <f ca="1">IFERROR(VLOOKUP($B74, Profile_helper_columns!$A$2:$AE$201,31, FALSE), "Date Not Found")</f>
        <v>1</v>
      </c>
      <c r="AE74" s="67">
        <f ca="1">IFERROR(VLOOKUP($B74, Profile_helper_columns!$A$2:$AF$201,32, FALSE), "Date Not Found")</f>
        <v>0</v>
      </c>
      <c r="AF74" s="67">
        <f ca="1">IFERROR(VLOOKUP($B74, Profile_helper_columns!$A$2:$AG$201,33, FALSE), "Date Not Found")</f>
        <v>0</v>
      </c>
      <c r="AG74" s="67">
        <f ca="1">IFERROR(VLOOKUP($B74, Profile_helper_columns!$A$2:$AH$201,34, FALSE), "Date Not Found")</f>
        <v>1</v>
      </c>
      <c r="AH74" s="67">
        <f ca="1">IFERROR(VLOOKUP($B74, Profile_helper_columns!$A$2:$AI$201,35, FALSE), "Date Not Found")</f>
        <v>0</v>
      </c>
      <c r="AI74" s="67">
        <f ca="1">IFERROR(VLOOKUP($B74, Profile_helper_columns!$A$2:$AJ$201,36, FALSE), "Date Not Found")</f>
        <v>0</v>
      </c>
      <c r="AJ74" s="67">
        <f ca="1">IFERROR(VLOOKUP($B74, Profile_helper_columns!$A$2:$AK$201,37, FALSE), "Date Not Found")</f>
        <v>0</v>
      </c>
      <c r="AK74" s="67">
        <f ca="1">IFERROR(VLOOKUP($B74, Profile_helper_columns!$A$2:$AL$201,38, FALSE), "Date Not Found")</f>
        <v>0</v>
      </c>
      <c r="AL74" s="67">
        <f ca="1">IFERROR(VLOOKUP($B74, Profile_helper_columns!$A$2:$AM$201,39, FALSE), "Date Not Found")</f>
        <v>0</v>
      </c>
      <c r="AM74">
        <f ca="1"/>
        <v>5</v>
      </c>
      <c r="AN74">
        <f ca="1"/>
        <v>2024</v>
      </c>
      <c r="AO74" t="str" cm="1">
        <f t="array" aca="1" ref="AO74" ca="1">INDEX(Profile_helper_columns!$D$2:$D$201, MATCH(TRUE, Profile_helper_columns!$C$2:$C$201 &gt;= ROW(AN74)-1,0))</f>
        <v>AG0000005520</v>
      </c>
    </row>
    <row r="75" spans="1:41" ht="45.75">
      <c r="A75" s="67" t="str">
        <f t="shared" ca="1" si="1"/>
        <v>c57dbd0a-aaecgbgfjg-4c50-a2dd</v>
      </c>
      <c r="B75" t="str" cm="1">
        <f t="array" aca="1" ref="B75" ca="1">INDEX(Profile_helper_columns!$A$2:$A$201, MATCH(TRUE, Profile_helper_columns!$C$2:$C$201 &gt;= ROW(A75)-1,0))</f>
        <v>0001123140</v>
      </c>
      <c r="C75" t="str" cm="1">
        <f t="array" aca="1" ref="C75" ca="1">INDEX(Profile_helper_columns!$D$2:$D$201, MATCH(TRUE, Profile_helper_columns!$C$2:$C$201 &gt;= ROW(B75)-1,0))</f>
        <v>AG0000009494</v>
      </c>
      <c r="D75" s="315">
        <f ca="1">IFERROR(VLOOKUP($B75, Profile_helper_columns!$A$2:$E$201, 5, FALSE), "Date Not Found")</f>
        <v>45423</v>
      </c>
      <c r="E75">
        <f ca="1">IFERROR(VLOOKUP($B75, Profile_helper_columns!$A$2:$F$201,6, FALSE), "Date Not Found")</f>
        <v>578</v>
      </c>
      <c r="F75" s="315">
        <f ca="1">IFERROR(VLOOKUP($B75, Profile_helper_columns!$A$2:$G$201,7, FALSE), "Date Not Found")</f>
        <v>45373</v>
      </c>
      <c r="G75" s="315" t="str">
        <f ca="1">IFERROR(VLOOKUP($B75, Profile_helper_columns!$A$2:$H$201,8, FALSE), "Date Not Found")</f>
        <v>Former</v>
      </c>
      <c r="H75" s="315" t="str">
        <f ca="1">IFERROR(VLOOKUP($B75, Profile_helper_columns!$A$2:$I$201,9, FALSE), "Date Not Found")</f>
        <v>Boston</v>
      </c>
      <c r="I75" t="str">
        <f ca="1">IFERROR(VLOOKUP($B75, Profile_helper_columns!$A$2:$J$201,10, FALSE), "Date Not Found")</f>
        <v>R</v>
      </c>
      <c r="J75" s="67" t="str">
        <f ca="1">IFERROR(VLOOKUP($B75, Profile_helper_columns!$A$2:$K$201,11, FALSE), "Date Not Found")</f>
        <v>Business</v>
      </c>
      <c r="K75" s="67" t="str">
        <f ca="1">IFERROR(VLOOKUP($B75, Profile_helper_columns!$A$2:$L$201,12, FALSE), "Date Not Found")</f>
        <v>N</v>
      </c>
      <c r="L75" s="67">
        <f ca="1">IFERROR(VLOOKUP($B75, Profile_helper_columns!$A$2:$M$201,13, FALSE), "Date Not Found")</f>
        <v>1</v>
      </c>
      <c r="M75" s="67">
        <f ca="1">IFERROR(VLOOKUP($B75, Profile_helper_columns!$A$2:$N$201,14, FALSE), "Date Not Found")</f>
        <v>0</v>
      </c>
      <c r="N75" s="67">
        <f ca="1">IFERROR(VLOOKUP($B75, Profile_helper_columns!$A$2:$O$201,15, FALSE), "Date Not Found")</f>
        <v>0</v>
      </c>
      <c r="O75" s="67">
        <f ca="1">IFERROR(VLOOKUP($B75, Profile_helper_columns!$A$2:$P$201,16, FALSE), "Date Not Found")</f>
        <v>0</v>
      </c>
      <c r="P75" s="67">
        <f ca="1">IFERROR(VLOOKUP($B75, Profile_helper_columns!$A$2:$Q$201,17, FALSE), "Date Not Found")</f>
        <v>0</v>
      </c>
      <c r="Q75" s="375">
        <f ca="1">IFERROR(VLOOKUP($B75, Profile_helper_columns!$A$2:$R$201,18, FALSE), "Date Not Found")</f>
        <v>45024</v>
      </c>
      <c r="U75" s="67" t="str">
        <f ca="1">IFERROR(VLOOKUP($B75, Profile_helper_columns!$A$2:$V$201,22, FALSE), "Date Not Found")</f>
        <v>Digital</v>
      </c>
      <c r="V75" s="67" t="str">
        <f ca="1">IFERROR(VLOOKUP($B75, Profile_helper_columns!$A$2:$W$201,23, FALSE), "Date Not Found")</f>
        <v>App</v>
      </c>
      <c r="W75" s="67">
        <f ca="1">IFERROR(VLOOKUP($B75, Profile_helper_columns!$A$2:$X$201,24, FALSE), "Date Not Found")</f>
        <v>1</v>
      </c>
      <c r="X75" s="67">
        <f ca="1">IFERROR(VLOOKUP($B75, Profile_helper_columns!$A$2:$Y$201,25, FALSE), "Date Not Found")</f>
        <v>1</v>
      </c>
      <c r="Y75" s="67">
        <f ca="1">IFERROR(VLOOKUP($B75, Profile_helper_columns!$A$2:$Z$201,26, FALSE), "Date Not Found")</f>
        <v>1</v>
      </c>
      <c r="Z75" s="67">
        <f ca="1">IFERROR(VLOOKUP($B75, Profile_helper_columns!$A$2:$AA$201,27, FALSE), "Date Not Found")</f>
        <v>1</v>
      </c>
      <c r="AA75" s="67">
        <f ca="1">IFERROR(VLOOKUP($B75, Profile_helper_columns!$A$2:$AB$201,28, FALSE), "Date Not Found")</f>
        <v>1</v>
      </c>
      <c r="AB75" s="67">
        <f ca="1">IFERROR(VLOOKUP($B75, Profile_helper_columns!$A$2:$AC$201,29, FALSE), "Date Not Found")</f>
        <v>1</v>
      </c>
      <c r="AC75" s="67">
        <f ca="1">IFERROR(VLOOKUP($B75, Profile_helper_columns!$A$2:$AD$201,30, FALSE), "Date Not Found")</f>
        <v>1</v>
      </c>
      <c r="AD75" s="67">
        <f ca="1">IFERROR(VLOOKUP($B75, Profile_helper_columns!$A$2:$AE$201,31, FALSE), "Date Not Found")</f>
        <v>0</v>
      </c>
      <c r="AE75" s="67">
        <f ca="1">IFERROR(VLOOKUP($B75, Profile_helper_columns!$A$2:$AF$201,32, FALSE), "Date Not Found")</f>
        <v>1</v>
      </c>
      <c r="AF75" s="67">
        <f ca="1">IFERROR(VLOOKUP($B75, Profile_helper_columns!$A$2:$AG$201,33, FALSE), "Date Not Found")</f>
        <v>0</v>
      </c>
      <c r="AG75" s="67">
        <f ca="1">IFERROR(VLOOKUP($B75, Profile_helper_columns!$A$2:$AH$201,34, FALSE), "Date Not Found")</f>
        <v>0</v>
      </c>
      <c r="AH75" s="67">
        <f ca="1">IFERROR(VLOOKUP($B75, Profile_helper_columns!$A$2:$AI$201,35, FALSE), "Date Not Found")</f>
        <v>0</v>
      </c>
      <c r="AI75" s="67">
        <f ca="1">IFERROR(VLOOKUP($B75, Profile_helper_columns!$A$2:$AJ$201,36, FALSE), "Date Not Found")</f>
        <v>1</v>
      </c>
      <c r="AJ75" s="67">
        <f ca="1">IFERROR(VLOOKUP($B75, Profile_helper_columns!$A$2:$AK$201,37, FALSE), "Date Not Found")</f>
        <v>0</v>
      </c>
      <c r="AK75" s="67">
        <f ca="1">IFERROR(VLOOKUP($B75, Profile_helper_columns!$A$2:$AL$201,38, FALSE), "Date Not Found")</f>
        <v>1</v>
      </c>
      <c r="AL75" s="67">
        <f ca="1">IFERROR(VLOOKUP($B75, Profile_helper_columns!$A$2:$AM$201,39, FALSE), "Date Not Found")</f>
        <v>1</v>
      </c>
      <c r="AM75">
        <f ca="1"/>
        <v>5</v>
      </c>
      <c r="AN75">
        <f ca="1"/>
        <v>2024</v>
      </c>
      <c r="AO75" t="str" cm="1">
        <f t="array" aca="1" ref="AO75" ca="1">INDEX(Profile_helper_columns!$D$2:$D$201, MATCH(TRUE, Profile_helper_columns!$C$2:$C$201 &gt;= ROW(AN75)-1,0))</f>
        <v>AG0000009494</v>
      </c>
    </row>
    <row r="76" spans="1:41" ht="45.75">
      <c r="A76" s="67" t="str">
        <f t="shared" ca="1" si="1"/>
        <v>ca447cff-g6e836gfjg-5982-a2dd</v>
      </c>
      <c r="B76" t="str" cm="1">
        <f t="array" aca="1" ref="B76" ca="1">INDEX(Profile_helper_columns!$A$2:$A$201, MATCH(TRUE, Profile_helper_columns!$C$2:$C$201 &gt;= ROW(A76)-1,0))</f>
        <v>0001128823</v>
      </c>
      <c r="C76" t="str" cm="1">
        <f t="array" aca="1" ref="C76" ca="1">INDEX(Profile_helper_columns!$D$2:$D$201, MATCH(TRUE, Profile_helper_columns!$C$2:$C$201 &gt;= ROW(B76)-1,0))</f>
        <v>AG0000008475</v>
      </c>
      <c r="D76" s="315">
        <f ca="1">IFERROR(VLOOKUP($B76, Profile_helper_columns!$A$2:$E$201, 5, FALSE), "Date Not Found")</f>
        <v>45604</v>
      </c>
      <c r="E76">
        <f ca="1">IFERROR(VLOOKUP($B76, Profile_helper_columns!$A$2:$F$201,6, FALSE), "Date Not Found")</f>
        <v>354</v>
      </c>
      <c r="F76" s="315">
        <f ca="1">IFERROR(VLOOKUP($B76, Profile_helper_columns!$A$2:$G$201,7, FALSE), "Date Not Found")</f>
        <v>45465</v>
      </c>
      <c r="G76" s="315" t="str">
        <f ca="1">IFERROR(VLOOKUP($B76, Profile_helper_columns!$A$2:$H$201,8, FALSE), "Date Not Found")</f>
        <v>Former</v>
      </c>
      <c r="H76" s="315" t="str">
        <f ca="1">IFERROR(VLOOKUP($B76, Profile_helper_columns!$A$2:$I$201,9, FALSE), "Date Not Found")</f>
        <v>Pheonix</v>
      </c>
      <c r="I76" t="str">
        <f ca="1">IFERROR(VLOOKUP($B76, Profile_helper_columns!$A$2:$J$201,10, FALSE), "Date Not Found")</f>
        <v>R</v>
      </c>
      <c r="J76" s="67" t="str">
        <f ca="1">IFERROR(VLOOKUP($B76, Profile_helper_columns!$A$2:$K$201,11, FALSE), "Date Not Found")</f>
        <v>House</v>
      </c>
      <c r="K76" s="67" t="str">
        <f ca="1">IFERROR(VLOOKUP($B76, Profile_helper_columns!$A$2:$L$201,12, FALSE), "Date Not Found")</f>
        <v>N</v>
      </c>
      <c r="L76" s="67">
        <f ca="1">IFERROR(VLOOKUP($B76, Profile_helper_columns!$A$2:$M$201,13, FALSE), "Date Not Found")</f>
        <v>1</v>
      </c>
      <c r="M76" s="67">
        <f ca="1">IFERROR(VLOOKUP($B76, Profile_helper_columns!$A$2:$N$201,14, FALSE), "Date Not Found")</f>
        <v>0</v>
      </c>
      <c r="N76" s="67">
        <f ca="1">IFERROR(VLOOKUP($B76, Profile_helper_columns!$A$2:$O$201,15, FALSE), "Date Not Found")</f>
        <v>1</v>
      </c>
      <c r="O76" s="67">
        <f ca="1">IFERROR(VLOOKUP($B76, Profile_helper_columns!$A$2:$P$201,16, FALSE), "Date Not Found")</f>
        <v>0</v>
      </c>
      <c r="P76" s="67">
        <f ca="1">IFERROR(VLOOKUP($B76, Profile_helper_columns!$A$2:$Q$201,17, FALSE), "Date Not Found")</f>
        <v>0</v>
      </c>
      <c r="Q76" s="375">
        <f ca="1">IFERROR(VLOOKUP($B76, Profile_helper_columns!$A$2:$R$201,18, FALSE), "Date Not Found")</f>
        <v>45077</v>
      </c>
      <c r="U76" s="67" t="str">
        <f ca="1">IFERROR(VLOOKUP($B76, Profile_helper_columns!$A$2:$V$201,22, FALSE), "Date Not Found")</f>
        <v>Digital</v>
      </c>
      <c r="V76" s="67" t="str">
        <f ca="1">IFERROR(VLOOKUP($B76, Profile_helper_columns!$A$2:$W$201,23, FALSE), "Date Not Found")</f>
        <v>Web</v>
      </c>
      <c r="W76" s="67">
        <f ca="1">IFERROR(VLOOKUP($B76, Profile_helper_columns!$A$2:$X$201,24, FALSE), "Date Not Found")</f>
        <v>0</v>
      </c>
      <c r="X76" s="67">
        <f ca="1">IFERROR(VLOOKUP($B76, Profile_helper_columns!$A$2:$Y$201,25, FALSE), "Date Not Found")</f>
        <v>1</v>
      </c>
      <c r="Y76" s="67">
        <f ca="1">IFERROR(VLOOKUP($B76, Profile_helper_columns!$A$2:$Z$201,26, FALSE), "Date Not Found")</f>
        <v>1</v>
      </c>
      <c r="Z76" s="67">
        <f ca="1">IFERROR(VLOOKUP($B76, Profile_helper_columns!$A$2:$AA$201,27, FALSE), "Date Not Found")</f>
        <v>1</v>
      </c>
      <c r="AA76" s="67">
        <f ca="1">IFERROR(VLOOKUP($B76, Profile_helper_columns!$A$2:$AB$201,28, FALSE), "Date Not Found")</f>
        <v>0</v>
      </c>
      <c r="AB76" s="67">
        <f ca="1">IFERROR(VLOOKUP($B76, Profile_helper_columns!$A$2:$AC$201,29, FALSE), "Date Not Found")</f>
        <v>0</v>
      </c>
      <c r="AC76" s="67">
        <f ca="1">IFERROR(VLOOKUP($B76, Profile_helper_columns!$A$2:$AD$201,30, FALSE), "Date Not Found")</f>
        <v>0</v>
      </c>
      <c r="AD76" s="67">
        <f ca="1">IFERROR(VLOOKUP($B76, Profile_helper_columns!$A$2:$AE$201,31, FALSE), "Date Not Found")</f>
        <v>1</v>
      </c>
      <c r="AE76" s="67">
        <f ca="1">IFERROR(VLOOKUP($B76, Profile_helper_columns!$A$2:$AF$201,32, FALSE), "Date Not Found")</f>
        <v>1</v>
      </c>
      <c r="AF76" s="67">
        <f ca="1">IFERROR(VLOOKUP($B76, Profile_helper_columns!$A$2:$AG$201,33, FALSE), "Date Not Found")</f>
        <v>1</v>
      </c>
      <c r="AG76" s="67">
        <f ca="1">IFERROR(VLOOKUP($B76, Profile_helper_columns!$A$2:$AH$201,34, FALSE), "Date Not Found")</f>
        <v>0</v>
      </c>
      <c r="AH76" s="67">
        <f ca="1">IFERROR(VLOOKUP($B76, Profile_helper_columns!$A$2:$AI$201,35, FALSE), "Date Not Found")</f>
        <v>1</v>
      </c>
      <c r="AI76" s="67">
        <f ca="1">IFERROR(VLOOKUP($B76, Profile_helper_columns!$A$2:$AJ$201,36, FALSE), "Date Not Found")</f>
        <v>1</v>
      </c>
      <c r="AJ76" s="67">
        <f ca="1">IFERROR(VLOOKUP($B76, Profile_helper_columns!$A$2:$AK$201,37, FALSE), "Date Not Found")</f>
        <v>1</v>
      </c>
      <c r="AK76" s="67">
        <f ca="1">IFERROR(VLOOKUP($B76, Profile_helper_columns!$A$2:$AL$201,38, FALSE), "Date Not Found")</f>
        <v>1</v>
      </c>
      <c r="AL76" s="67">
        <f ca="1">IFERROR(VLOOKUP($B76, Profile_helper_columns!$A$2:$AM$201,39, FALSE), "Date Not Found")</f>
        <v>0</v>
      </c>
      <c r="AM76">
        <f ca="1"/>
        <v>11</v>
      </c>
      <c r="AN76">
        <f ca="1"/>
        <v>2024</v>
      </c>
      <c r="AO76" t="str" cm="1">
        <f t="array" aca="1" ref="AO76" ca="1">INDEX(Profile_helper_columns!$D$2:$D$201, MATCH(TRUE, Profile_helper_columns!$C$2:$C$201 &gt;= ROW(AN76)-1,0))</f>
        <v>AG0000008475</v>
      </c>
    </row>
    <row r="77" spans="1:41" ht="30.75">
      <c r="A77" s="67" t="str">
        <f t="shared" ca="1" si="1"/>
        <v>652f8d3e-8211cbgfjg-72bb-a2dd</v>
      </c>
      <c r="B77" t="str" cm="1">
        <f t="array" aca="1" ref="B77" ca="1">INDEX(Profile_helper_columns!$A$2:$A$201, MATCH(TRUE, Profile_helper_columns!$C$2:$C$201 &gt;= ROW(A77)-1,0))</f>
        <v>0001123211</v>
      </c>
      <c r="C77" t="str" cm="1">
        <f t="array" aca="1" ref="C77" ca="1">INDEX(Profile_helper_columns!$D$2:$D$201, MATCH(TRUE, Profile_helper_columns!$C$2:$C$201 &gt;= ROW(B77)-1,0))</f>
        <v>AG0000009443</v>
      </c>
      <c r="D77" s="315">
        <f ca="1">IFERROR(VLOOKUP($B77, Profile_helper_columns!$A$2:$E$201, 5, FALSE), "Date Not Found")</f>
        <v>45615</v>
      </c>
      <c r="E77">
        <f ca="1">IFERROR(VLOOKUP($B77, Profile_helper_columns!$A$2:$F$201,6, FALSE), "Date Not Found")</f>
        <v>634</v>
      </c>
      <c r="F77" s="315">
        <f ca="1">IFERROR(VLOOKUP($B77, Profile_helper_columns!$A$2:$G$201,7, FALSE), "Date Not Found")</f>
        <v>45476</v>
      </c>
      <c r="G77" s="315" t="str">
        <f ca="1">IFERROR(VLOOKUP($B77, Profile_helper_columns!$A$2:$H$201,8, FALSE), "Date Not Found")</f>
        <v>Active</v>
      </c>
      <c r="H77" s="315" t="str">
        <f ca="1">IFERROR(VLOOKUP($B77, Profile_helper_columns!$A$2:$I$201,9, FALSE), "Date Not Found")</f>
        <v>San Francisco</v>
      </c>
      <c r="I77" t="str">
        <f ca="1">IFERROR(VLOOKUP($B77, Profile_helper_columns!$A$2:$J$201,10, FALSE), "Date Not Found")</f>
        <v>R</v>
      </c>
      <c r="J77" s="67" t="str">
        <f ca="1">IFERROR(VLOOKUP($B77, Profile_helper_columns!$A$2:$K$201,11, FALSE), "Date Not Found")</f>
        <v>Condominiums</v>
      </c>
      <c r="K77" s="67" t="str">
        <f ca="1">IFERROR(VLOOKUP($B77, Profile_helper_columns!$A$2:$L$201,12, FALSE), "Date Not Found")</f>
        <v>N</v>
      </c>
      <c r="L77" s="67">
        <f ca="1">IFERROR(VLOOKUP($B77, Profile_helper_columns!$A$2:$M$201,13, FALSE), "Date Not Found")</f>
        <v>1</v>
      </c>
      <c r="M77" s="67">
        <f ca="1">IFERROR(VLOOKUP($B77, Profile_helper_columns!$A$2:$N$201,14, FALSE), "Date Not Found")</f>
        <v>1</v>
      </c>
      <c r="N77" s="67">
        <f ca="1">IFERROR(VLOOKUP($B77, Profile_helper_columns!$A$2:$O$201,15, FALSE), "Date Not Found")</f>
        <v>1</v>
      </c>
      <c r="O77" s="67">
        <f ca="1">IFERROR(VLOOKUP($B77, Profile_helper_columns!$A$2:$P$201,16, FALSE), "Date Not Found")</f>
        <v>1</v>
      </c>
      <c r="P77" s="67">
        <f ca="1">IFERROR(VLOOKUP($B77, Profile_helper_columns!$A$2:$Q$201,17, FALSE), "Date Not Found")</f>
        <v>1</v>
      </c>
      <c r="Q77" s="375">
        <f ca="1">IFERROR(VLOOKUP($B77, Profile_helper_columns!$A$2:$R$201,18, FALSE), "Date Not Found")</f>
        <v>45018</v>
      </c>
      <c r="U77" s="67" t="str">
        <f ca="1">IFERROR(VLOOKUP($B77, Profile_helper_columns!$A$2:$V$201,22, FALSE), "Date Not Found")</f>
        <v>Offline</v>
      </c>
      <c r="V77" s="67" t="str">
        <f ca="1">IFERROR(VLOOKUP($B77, Profile_helper_columns!$A$2:$W$201,23, FALSE), "Date Not Found")</f>
        <v>Retail</v>
      </c>
      <c r="W77" s="67">
        <f ca="1">IFERROR(VLOOKUP($B77, Profile_helper_columns!$A$2:$X$201,24, FALSE), "Date Not Found")</f>
        <v>1</v>
      </c>
      <c r="X77" s="67">
        <f ca="1">IFERROR(VLOOKUP($B77, Profile_helper_columns!$A$2:$Y$201,25, FALSE), "Date Not Found")</f>
        <v>1</v>
      </c>
      <c r="Y77" s="67">
        <f ca="1">IFERROR(VLOOKUP($B77, Profile_helper_columns!$A$2:$Z$201,26, FALSE), "Date Not Found")</f>
        <v>0</v>
      </c>
      <c r="Z77" s="67">
        <f ca="1">IFERROR(VLOOKUP($B77, Profile_helper_columns!$A$2:$AA$201,27, FALSE), "Date Not Found")</f>
        <v>0</v>
      </c>
      <c r="AA77" s="67">
        <f ca="1">IFERROR(VLOOKUP($B77, Profile_helper_columns!$A$2:$AB$201,28, FALSE), "Date Not Found")</f>
        <v>0</v>
      </c>
      <c r="AB77" s="67">
        <f ca="1">IFERROR(VLOOKUP($B77, Profile_helper_columns!$A$2:$AC$201,29, FALSE), "Date Not Found")</f>
        <v>0</v>
      </c>
      <c r="AC77" s="67">
        <f ca="1">IFERROR(VLOOKUP($B77, Profile_helper_columns!$A$2:$AD$201,30, FALSE), "Date Not Found")</f>
        <v>1</v>
      </c>
      <c r="AD77" s="67">
        <f ca="1">IFERROR(VLOOKUP($B77, Profile_helper_columns!$A$2:$AE$201,31, FALSE), "Date Not Found")</f>
        <v>0</v>
      </c>
      <c r="AE77" s="67">
        <f ca="1">IFERROR(VLOOKUP($B77, Profile_helper_columns!$A$2:$AF$201,32, FALSE), "Date Not Found")</f>
        <v>0</v>
      </c>
      <c r="AF77" s="67">
        <f ca="1">IFERROR(VLOOKUP($B77, Profile_helper_columns!$A$2:$AG$201,33, FALSE), "Date Not Found")</f>
        <v>0</v>
      </c>
      <c r="AG77" s="67">
        <f ca="1">IFERROR(VLOOKUP($B77, Profile_helper_columns!$A$2:$AH$201,34, FALSE), "Date Not Found")</f>
        <v>0</v>
      </c>
      <c r="AH77" s="67">
        <f ca="1">IFERROR(VLOOKUP($B77, Profile_helper_columns!$A$2:$AI$201,35, FALSE), "Date Not Found")</f>
        <v>0</v>
      </c>
      <c r="AI77" s="67">
        <f ca="1">IFERROR(VLOOKUP($B77, Profile_helper_columns!$A$2:$AJ$201,36, FALSE), "Date Not Found")</f>
        <v>0</v>
      </c>
      <c r="AJ77" s="67">
        <f ca="1">IFERROR(VLOOKUP($B77, Profile_helper_columns!$A$2:$AK$201,37, FALSE), "Date Not Found")</f>
        <v>0</v>
      </c>
      <c r="AK77" s="67">
        <f ca="1">IFERROR(VLOOKUP($B77, Profile_helper_columns!$A$2:$AL$201,38, FALSE), "Date Not Found")</f>
        <v>0</v>
      </c>
      <c r="AL77" s="67">
        <f ca="1">IFERROR(VLOOKUP($B77, Profile_helper_columns!$A$2:$AM$201,39, FALSE), "Date Not Found")</f>
        <v>0</v>
      </c>
      <c r="AM77">
        <f ca="1"/>
        <v>11</v>
      </c>
      <c r="AN77">
        <f ca="1"/>
        <v>2024</v>
      </c>
      <c r="AO77" t="str" cm="1">
        <f t="array" aca="1" ref="AO77" ca="1">INDEX(Profile_helper_columns!$D$2:$D$201, MATCH(TRUE, Profile_helper_columns!$C$2:$C$201 &gt;= ROW(AN77)-1,0))</f>
        <v>AG0000009443</v>
      </c>
    </row>
    <row r="78" spans="1:41" ht="30.75">
      <c r="A78" s="67" t="str">
        <f t="shared" ca="1" si="1"/>
        <v>30cd9d6b-b4d4g9gfjg-7578-a2dd</v>
      </c>
      <c r="B78" t="str" cm="1">
        <f t="array" aca="1" ref="B78" ca="1">INDEX(Profile_helper_columns!$A$2:$A$201, MATCH(TRUE, Profile_helper_columns!$C$2:$C$201 &gt;= ROW(A78)-1,0))</f>
        <v>0001123211</v>
      </c>
      <c r="C78" t="str" cm="1">
        <f t="array" aca="1" ref="C78" ca="1">INDEX(Profile_helper_columns!$D$2:$D$201, MATCH(TRUE, Profile_helper_columns!$C$2:$C$201 &gt;= ROW(B78)-1,0))</f>
        <v>AG0000009443</v>
      </c>
      <c r="D78" s="315">
        <f ca="1">IFERROR(VLOOKUP($B78, Profile_helper_columns!$A$2:$E$201, 5, FALSE), "Date Not Found")</f>
        <v>45615</v>
      </c>
      <c r="E78">
        <f ca="1">IFERROR(VLOOKUP($B78, Profile_helper_columns!$A$2:$F$201,6, FALSE), "Date Not Found")</f>
        <v>634</v>
      </c>
      <c r="F78" s="315">
        <f ca="1">IFERROR(VLOOKUP($B78, Profile_helper_columns!$A$2:$G$201,7, FALSE), "Date Not Found")</f>
        <v>45476</v>
      </c>
      <c r="G78" s="315" t="str">
        <f ca="1">IFERROR(VLOOKUP($B78, Profile_helper_columns!$A$2:$H$201,8, FALSE), "Date Not Found")</f>
        <v>Active</v>
      </c>
      <c r="H78" s="315" t="str">
        <f ca="1">IFERROR(VLOOKUP($B78, Profile_helper_columns!$A$2:$I$201,9, FALSE), "Date Not Found")</f>
        <v>San Francisco</v>
      </c>
      <c r="I78" t="str">
        <f ca="1">IFERROR(VLOOKUP($B78, Profile_helper_columns!$A$2:$J$201,10, FALSE), "Date Not Found")</f>
        <v>R</v>
      </c>
      <c r="J78" s="67" t="str">
        <f ca="1">IFERROR(VLOOKUP($B78, Profile_helper_columns!$A$2:$K$201,11, FALSE), "Date Not Found")</f>
        <v>Condominiums</v>
      </c>
      <c r="K78" s="67" t="str">
        <f ca="1">IFERROR(VLOOKUP($B78, Profile_helper_columns!$A$2:$L$201,12, FALSE), "Date Not Found")</f>
        <v>N</v>
      </c>
      <c r="L78" s="67">
        <f ca="1">IFERROR(VLOOKUP($B78, Profile_helper_columns!$A$2:$M$201,13, FALSE), "Date Not Found")</f>
        <v>1</v>
      </c>
      <c r="M78" s="67">
        <f ca="1">IFERROR(VLOOKUP($B78, Profile_helper_columns!$A$2:$N$201,14, FALSE), "Date Not Found")</f>
        <v>1</v>
      </c>
      <c r="N78" s="67">
        <f ca="1">IFERROR(VLOOKUP($B78, Profile_helper_columns!$A$2:$O$201,15, FALSE), "Date Not Found")</f>
        <v>1</v>
      </c>
      <c r="O78" s="67">
        <f ca="1">IFERROR(VLOOKUP($B78, Profile_helper_columns!$A$2:$P$201,16, FALSE), "Date Not Found")</f>
        <v>1</v>
      </c>
      <c r="P78" s="67">
        <f ca="1">IFERROR(VLOOKUP($B78, Profile_helper_columns!$A$2:$Q$201,17, FALSE), "Date Not Found")</f>
        <v>1</v>
      </c>
      <c r="Q78" s="375">
        <f ca="1">IFERROR(VLOOKUP($B78, Profile_helper_columns!$A$2:$R$201,18, FALSE), "Date Not Found")</f>
        <v>45018</v>
      </c>
      <c r="U78" s="67" t="str">
        <f ca="1">IFERROR(VLOOKUP($B78, Profile_helper_columns!$A$2:$V$201,22, FALSE), "Date Not Found")</f>
        <v>Offline</v>
      </c>
      <c r="V78" s="67" t="str">
        <f ca="1">IFERROR(VLOOKUP($B78, Profile_helper_columns!$A$2:$W$201,23, FALSE), "Date Not Found")</f>
        <v>Retail</v>
      </c>
      <c r="W78" s="67">
        <f ca="1">IFERROR(VLOOKUP($B78, Profile_helper_columns!$A$2:$X$201,24, FALSE), "Date Not Found")</f>
        <v>1</v>
      </c>
      <c r="X78" s="67">
        <f ca="1">IFERROR(VLOOKUP($B78, Profile_helper_columns!$A$2:$Y$201,25, FALSE), "Date Not Found")</f>
        <v>1</v>
      </c>
      <c r="Y78" s="67">
        <f ca="1">IFERROR(VLOOKUP($B78, Profile_helper_columns!$A$2:$Z$201,26, FALSE), "Date Not Found")</f>
        <v>0</v>
      </c>
      <c r="Z78" s="67">
        <f ca="1">IFERROR(VLOOKUP($B78, Profile_helper_columns!$A$2:$AA$201,27, FALSE), "Date Not Found")</f>
        <v>0</v>
      </c>
      <c r="AA78" s="67">
        <f ca="1">IFERROR(VLOOKUP($B78, Profile_helper_columns!$A$2:$AB$201,28, FALSE), "Date Not Found")</f>
        <v>0</v>
      </c>
      <c r="AB78" s="67">
        <f ca="1">IFERROR(VLOOKUP($B78, Profile_helper_columns!$A$2:$AC$201,29, FALSE), "Date Not Found")</f>
        <v>0</v>
      </c>
      <c r="AC78" s="67">
        <f ca="1">IFERROR(VLOOKUP($B78, Profile_helper_columns!$A$2:$AD$201,30, FALSE), "Date Not Found")</f>
        <v>1</v>
      </c>
      <c r="AD78" s="67">
        <f ca="1">IFERROR(VLOOKUP($B78, Profile_helper_columns!$A$2:$AE$201,31, FALSE), "Date Not Found")</f>
        <v>0</v>
      </c>
      <c r="AE78" s="67">
        <f ca="1">IFERROR(VLOOKUP($B78, Profile_helper_columns!$A$2:$AF$201,32, FALSE), "Date Not Found")</f>
        <v>0</v>
      </c>
      <c r="AF78" s="67">
        <f ca="1">IFERROR(VLOOKUP($B78, Profile_helper_columns!$A$2:$AG$201,33, FALSE), "Date Not Found")</f>
        <v>0</v>
      </c>
      <c r="AG78" s="67">
        <f ca="1">IFERROR(VLOOKUP($B78, Profile_helper_columns!$A$2:$AH$201,34, FALSE), "Date Not Found")</f>
        <v>0</v>
      </c>
      <c r="AH78" s="67">
        <f ca="1">IFERROR(VLOOKUP($B78, Profile_helper_columns!$A$2:$AI$201,35, FALSE), "Date Not Found")</f>
        <v>0</v>
      </c>
      <c r="AI78" s="67">
        <f ca="1">IFERROR(VLOOKUP($B78, Profile_helper_columns!$A$2:$AJ$201,36, FALSE), "Date Not Found")</f>
        <v>0</v>
      </c>
      <c r="AJ78" s="67">
        <f ca="1">IFERROR(VLOOKUP($B78, Profile_helper_columns!$A$2:$AK$201,37, FALSE), "Date Not Found")</f>
        <v>0</v>
      </c>
      <c r="AK78" s="67">
        <f ca="1">IFERROR(VLOOKUP($B78, Profile_helper_columns!$A$2:$AL$201,38, FALSE), "Date Not Found")</f>
        <v>0</v>
      </c>
      <c r="AL78" s="67">
        <f ca="1">IFERROR(VLOOKUP($B78, Profile_helper_columns!$A$2:$AM$201,39, FALSE), "Date Not Found")</f>
        <v>0</v>
      </c>
      <c r="AM78">
        <f ca="1"/>
        <v>11</v>
      </c>
      <c r="AN78">
        <f ca="1"/>
        <v>2024</v>
      </c>
      <c r="AO78" t="str" cm="1">
        <f t="array" aca="1" ref="AO78" ca="1">INDEX(Profile_helper_columns!$D$2:$D$201, MATCH(TRUE, Profile_helper_columns!$C$2:$C$201 &gt;= ROW(AN78)-1,0))</f>
        <v>AG0000009443</v>
      </c>
    </row>
    <row r="79" spans="1:41" ht="30.75">
      <c r="A79" s="67" t="str">
        <f t="shared" ca="1" si="1"/>
        <v>9b246776-898g1dgfjg-3ad6-a2dd</v>
      </c>
      <c r="B79" t="str" cm="1">
        <f t="array" aca="1" ref="B79" ca="1">INDEX(Profile_helper_columns!$A$2:$A$201, MATCH(TRUE, Profile_helper_columns!$C$2:$C$201 &gt;= ROW(A79)-1,0))</f>
        <v>0001127341</v>
      </c>
      <c r="C79" t="str" cm="1">
        <f t="array" aca="1" ref="C79" ca="1">INDEX(Profile_helper_columns!$D$2:$D$201, MATCH(TRUE, Profile_helper_columns!$C$2:$C$201 &gt;= ROW(B79)-1,0))</f>
        <v>AG0000002407</v>
      </c>
      <c r="D79" s="315">
        <f ca="1">IFERROR(VLOOKUP($B79, Profile_helper_columns!$A$2:$E$201, 5, FALSE), "Date Not Found")</f>
        <v>45202</v>
      </c>
      <c r="E79">
        <f ca="1">IFERROR(VLOOKUP($B79, Profile_helper_columns!$A$2:$F$201,6, FALSE), "Date Not Found")</f>
        <v>805</v>
      </c>
      <c r="F79" s="315">
        <f ca="1">IFERROR(VLOOKUP($B79, Profile_helper_columns!$A$2:$G$201,7, FALSE), "Date Not Found")</f>
        <v>45357</v>
      </c>
      <c r="G79" s="315" t="str">
        <f ca="1">IFERROR(VLOOKUP($B79, Profile_helper_columns!$A$2:$H$201,8, FALSE), "Date Not Found")</f>
        <v>Active</v>
      </c>
      <c r="H79" s="315" t="str">
        <f ca="1">IFERROR(VLOOKUP($B79, Profile_helper_columns!$A$2:$I$201,9, FALSE), "Date Not Found")</f>
        <v>Pheonix</v>
      </c>
      <c r="I79" t="str">
        <f ca="1">IFERROR(VLOOKUP($B79, Profile_helper_columns!$A$2:$J$201,10, FALSE), "Date Not Found")</f>
        <v>R</v>
      </c>
      <c r="J79" s="67" t="str">
        <f ca="1">IFERROR(VLOOKUP($B79, Profile_helper_columns!$A$2:$K$201,11, FALSE), "Date Not Found")</f>
        <v>Business</v>
      </c>
      <c r="K79" s="67" t="str">
        <f ca="1">IFERROR(VLOOKUP($B79, Profile_helper_columns!$A$2:$L$201,12, FALSE), "Date Not Found")</f>
        <v>N</v>
      </c>
      <c r="L79" s="67">
        <f ca="1">IFERROR(VLOOKUP($B79, Profile_helper_columns!$A$2:$M$201,13, FALSE), "Date Not Found")</f>
        <v>1</v>
      </c>
      <c r="M79" s="67">
        <f ca="1">IFERROR(VLOOKUP($B79, Profile_helper_columns!$A$2:$N$201,14, FALSE), "Date Not Found")</f>
        <v>0</v>
      </c>
      <c r="N79" s="67">
        <f ca="1">IFERROR(VLOOKUP($B79, Profile_helper_columns!$A$2:$O$201,15, FALSE), "Date Not Found")</f>
        <v>0</v>
      </c>
      <c r="O79" s="67">
        <f ca="1">IFERROR(VLOOKUP($B79, Profile_helper_columns!$A$2:$P$201,16, FALSE), "Date Not Found")</f>
        <v>0</v>
      </c>
      <c r="P79" s="67">
        <f ca="1">IFERROR(VLOOKUP($B79, Profile_helper_columns!$A$2:$Q$201,17, FALSE), "Date Not Found")</f>
        <v>0</v>
      </c>
      <c r="Q79" s="375">
        <f ca="1">IFERROR(VLOOKUP($B79, Profile_helper_columns!$A$2:$R$201,18, FALSE), "Date Not Found")</f>
        <v>45051</v>
      </c>
      <c r="U79" s="67" t="str">
        <f ca="1">IFERROR(VLOOKUP($B79, Profile_helper_columns!$A$2:$V$201,22, FALSE), "Date Not Found")</f>
        <v>Offline</v>
      </c>
      <c r="V79" s="67" t="str">
        <f ca="1">IFERROR(VLOOKUP($B79, Profile_helper_columns!$A$2:$W$201,23, FALSE), "Date Not Found")</f>
        <v>Retail</v>
      </c>
      <c r="W79" s="67">
        <f ca="1">IFERROR(VLOOKUP($B79, Profile_helper_columns!$A$2:$X$201,24, FALSE), "Date Not Found")</f>
        <v>1</v>
      </c>
      <c r="X79" s="67">
        <f ca="1">IFERROR(VLOOKUP($B79, Profile_helper_columns!$A$2:$Y$201,25, FALSE), "Date Not Found")</f>
        <v>0</v>
      </c>
      <c r="Y79" s="67">
        <f ca="1">IFERROR(VLOOKUP($B79, Profile_helper_columns!$A$2:$Z$201,26, FALSE), "Date Not Found")</f>
        <v>0</v>
      </c>
      <c r="Z79" s="67">
        <f ca="1">IFERROR(VLOOKUP($B79, Profile_helper_columns!$A$2:$AA$201,27, FALSE), "Date Not Found")</f>
        <v>0</v>
      </c>
      <c r="AA79" s="67">
        <f ca="1">IFERROR(VLOOKUP($B79, Profile_helper_columns!$A$2:$AB$201,28, FALSE), "Date Not Found")</f>
        <v>0</v>
      </c>
      <c r="AB79" s="67">
        <f ca="1">IFERROR(VLOOKUP($B79, Profile_helper_columns!$A$2:$AC$201,29, FALSE), "Date Not Found")</f>
        <v>1</v>
      </c>
      <c r="AC79" s="67">
        <f ca="1">IFERROR(VLOOKUP($B79, Profile_helper_columns!$A$2:$AD$201,30, FALSE), "Date Not Found")</f>
        <v>1</v>
      </c>
      <c r="AD79" s="67">
        <f ca="1">IFERROR(VLOOKUP($B79, Profile_helper_columns!$A$2:$AE$201,31, FALSE), "Date Not Found")</f>
        <v>1</v>
      </c>
      <c r="AE79" s="67">
        <f ca="1">IFERROR(VLOOKUP($B79, Profile_helper_columns!$A$2:$AF$201,32, FALSE), "Date Not Found")</f>
        <v>0</v>
      </c>
      <c r="AF79" s="67">
        <f ca="1">IFERROR(VLOOKUP($B79, Profile_helper_columns!$A$2:$AG$201,33, FALSE), "Date Not Found")</f>
        <v>0</v>
      </c>
      <c r="AG79" s="67">
        <f ca="1">IFERROR(VLOOKUP($B79, Profile_helper_columns!$A$2:$AH$201,34, FALSE), "Date Not Found")</f>
        <v>1</v>
      </c>
      <c r="AH79" s="67">
        <f ca="1">IFERROR(VLOOKUP($B79, Profile_helper_columns!$A$2:$AI$201,35, FALSE), "Date Not Found")</f>
        <v>1</v>
      </c>
      <c r="AI79" s="67">
        <f ca="1">IFERROR(VLOOKUP($B79, Profile_helper_columns!$A$2:$AJ$201,36, FALSE), "Date Not Found")</f>
        <v>1</v>
      </c>
      <c r="AJ79" s="67">
        <f ca="1">IFERROR(VLOOKUP($B79, Profile_helper_columns!$A$2:$AK$201,37, FALSE), "Date Not Found")</f>
        <v>1</v>
      </c>
      <c r="AK79" s="67">
        <f ca="1">IFERROR(VLOOKUP($B79, Profile_helper_columns!$A$2:$AL$201,38, FALSE), "Date Not Found")</f>
        <v>1</v>
      </c>
      <c r="AL79" s="67">
        <f ca="1">IFERROR(VLOOKUP($B79, Profile_helper_columns!$A$2:$AM$201,39, FALSE), "Date Not Found")</f>
        <v>0</v>
      </c>
      <c r="AM79">
        <f ca="1"/>
        <v>10</v>
      </c>
      <c r="AN79">
        <f ca="1"/>
        <v>2023</v>
      </c>
      <c r="AO79" t="str" cm="1">
        <f t="array" aca="1" ref="AO79" ca="1">INDEX(Profile_helper_columns!$D$2:$D$201, MATCH(TRUE, Profile_helper_columns!$C$2:$C$201 &gt;= ROW(AN79)-1,0))</f>
        <v>AG0000002407</v>
      </c>
    </row>
    <row r="80" spans="1:41" ht="30.75">
      <c r="A80" s="67" t="str">
        <f t="shared" ca="1" si="1"/>
        <v>6dca1d3f-e3d291gfjg-0335-a2dd</v>
      </c>
      <c r="B80" t="str" cm="1">
        <f t="array" aca="1" ref="B80" ca="1">INDEX(Profile_helper_columns!$A$2:$A$201, MATCH(TRUE, Profile_helper_columns!$C$2:$C$201 &gt;= ROW(A80)-1,0))</f>
        <v>0001127341</v>
      </c>
      <c r="C80" t="str" cm="1">
        <f t="array" aca="1" ref="C80" ca="1">INDEX(Profile_helper_columns!$D$2:$D$201, MATCH(TRUE, Profile_helper_columns!$C$2:$C$201 &gt;= ROW(B80)-1,0))</f>
        <v>AG0000002407</v>
      </c>
      <c r="D80" s="315">
        <f ca="1">IFERROR(VLOOKUP($B80, Profile_helper_columns!$A$2:$E$201, 5, FALSE), "Date Not Found")</f>
        <v>45202</v>
      </c>
      <c r="E80">
        <f ca="1">IFERROR(VLOOKUP($B80, Profile_helper_columns!$A$2:$F$201,6, FALSE), "Date Not Found")</f>
        <v>805</v>
      </c>
      <c r="F80" s="315">
        <f ca="1">IFERROR(VLOOKUP($B80, Profile_helper_columns!$A$2:$G$201,7, FALSE), "Date Not Found")</f>
        <v>45357</v>
      </c>
      <c r="G80" s="315" t="str">
        <f ca="1">IFERROR(VLOOKUP($B80, Profile_helper_columns!$A$2:$H$201,8, FALSE), "Date Not Found")</f>
        <v>Active</v>
      </c>
      <c r="H80" s="315" t="str">
        <f ca="1">IFERROR(VLOOKUP($B80, Profile_helper_columns!$A$2:$I$201,9, FALSE), "Date Not Found")</f>
        <v>Pheonix</v>
      </c>
      <c r="I80" t="str">
        <f ca="1">IFERROR(VLOOKUP($B80, Profile_helper_columns!$A$2:$J$201,10, FALSE), "Date Not Found")</f>
        <v>R</v>
      </c>
      <c r="J80" s="67" t="str">
        <f ca="1">IFERROR(VLOOKUP($B80, Profile_helper_columns!$A$2:$K$201,11, FALSE), "Date Not Found")</f>
        <v>Business</v>
      </c>
      <c r="K80" s="67" t="str">
        <f ca="1">IFERROR(VLOOKUP($B80, Profile_helper_columns!$A$2:$L$201,12, FALSE), "Date Not Found")</f>
        <v>N</v>
      </c>
      <c r="L80" s="67">
        <f ca="1">IFERROR(VLOOKUP($B80, Profile_helper_columns!$A$2:$M$201,13, FALSE), "Date Not Found")</f>
        <v>1</v>
      </c>
      <c r="M80" s="67">
        <f ca="1">IFERROR(VLOOKUP($B80, Profile_helper_columns!$A$2:$N$201,14, FALSE), "Date Not Found")</f>
        <v>0</v>
      </c>
      <c r="N80" s="67">
        <f ca="1">IFERROR(VLOOKUP($B80, Profile_helper_columns!$A$2:$O$201,15, FALSE), "Date Not Found")</f>
        <v>0</v>
      </c>
      <c r="O80" s="67">
        <f ca="1">IFERROR(VLOOKUP($B80, Profile_helper_columns!$A$2:$P$201,16, FALSE), "Date Not Found")</f>
        <v>0</v>
      </c>
      <c r="P80" s="67">
        <f ca="1">IFERROR(VLOOKUP($B80, Profile_helper_columns!$A$2:$Q$201,17, FALSE), "Date Not Found")</f>
        <v>0</v>
      </c>
      <c r="Q80" s="375">
        <f ca="1">IFERROR(VLOOKUP($B80, Profile_helper_columns!$A$2:$R$201,18, FALSE), "Date Not Found")</f>
        <v>45051</v>
      </c>
      <c r="U80" s="67" t="str">
        <f ca="1">IFERROR(VLOOKUP($B80, Profile_helper_columns!$A$2:$V$201,22, FALSE), "Date Not Found")</f>
        <v>Offline</v>
      </c>
      <c r="V80" s="67" t="str">
        <f ca="1">IFERROR(VLOOKUP($B80, Profile_helper_columns!$A$2:$W$201,23, FALSE), "Date Not Found")</f>
        <v>Retail</v>
      </c>
      <c r="W80" s="67">
        <f ca="1">IFERROR(VLOOKUP($B80, Profile_helper_columns!$A$2:$X$201,24, FALSE), "Date Not Found")</f>
        <v>1</v>
      </c>
      <c r="X80" s="67">
        <f ca="1">IFERROR(VLOOKUP($B80, Profile_helper_columns!$A$2:$Y$201,25, FALSE), "Date Not Found")</f>
        <v>0</v>
      </c>
      <c r="Y80" s="67">
        <f ca="1">IFERROR(VLOOKUP($B80, Profile_helper_columns!$A$2:$Z$201,26, FALSE), "Date Not Found")</f>
        <v>0</v>
      </c>
      <c r="Z80" s="67">
        <f ca="1">IFERROR(VLOOKUP($B80, Profile_helper_columns!$A$2:$AA$201,27, FALSE), "Date Not Found")</f>
        <v>0</v>
      </c>
      <c r="AA80" s="67">
        <f ca="1">IFERROR(VLOOKUP($B80, Profile_helper_columns!$A$2:$AB$201,28, FALSE), "Date Not Found")</f>
        <v>0</v>
      </c>
      <c r="AB80" s="67">
        <f ca="1">IFERROR(VLOOKUP($B80, Profile_helper_columns!$A$2:$AC$201,29, FALSE), "Date Not Found")</f>
        <v>1</v>
      </c>
      <c r="AC80" s="67">
        <f ca="1">IFERROR(VLOOKUP($B80, Profile_helper_columns!$A$2:$AD$201,30, FALSE), "Date Not Found")</f>
        <v>1</v>
      </c>
      <c r="AD80" s="67">
        <f ca="1">IFERROR(VLOOKUP($B80, Profile_helper_columns!$A$2:$AE$201,31, FALSE), "Date Not Found")</f>
        <v>1</v>
      </c>
      <c r="AE80" s="67">
        <f ca="1">IFERROR(VLOOKUP($B80, Profile_helper_columns!$A$2:$AF$201,32, FALSE), "Date Not Found")</f>
        <v>0</v>
      </c>
      <c r="AF80" s="67">
        <f ca="1">IFERROR(VLOOKUP($B80, Profile_helper_columns!$A$2:$AG$201,33, FALSE), "Date Not Found")</f>
        <v>0</v>
      </c>
      <c r="AG80" s="67">
        <f ca="1">IFERROR(VLOOKUP($B80, Profile_helper_columns!$A$2:$AH$201,34, FALSE), "Date Not Found")</f>
        <v>1</v>
      </c>
      <c r="AH80" s="67">
        <f ca="1">IFERROR(VLOOKUP($B80, Profile_helper_columns!$A$2:$AI$201,35, FALSE), "Date Not Found")</f>
        <v>1</v>
      </c>
      <c r="AI80" s="67">
        <f ca="1">IFERROR(VLOOKUP($B80, Profile_helper_columns!$A$2:$AJ$201,36, FALSE), "Date Not Found")</f>
        <v>1</v>
      </c>
      <c r="AJ80" s="67">
        <f ca="1">IFERROR(VLOOKUP($B80, Profile_helper_columns!$A$2:$AK$201,37, FALSE), "Date Not Found")</f>
        <v>1</v>
      </c>
      <c r="AK80" s="67">
        <f ca="1">IFERROR(VLOOKUP($B80, Profile_helper_columns!$A$2:$AL$201,38, FALSE), "Date Not Found")</f>
        <v>1</v>
      </c>
      <c r="AL80" s="67">
        <f ca="1">IFERROR(VLOOKUP($B80, Profile_helper_columns!$A$2:$AM$201,39, FALSE), "Date Not Found")</f>
        <v>0</v>
      </c>
      <c r="AM80">
        <f ca="1"/>
        <v>10</v>
      </c>
      <c r="AN80">
        <f ca="1"/>
        <v>2023</v>
      </c>
      <c r="AO80" t="str" cm="1">
        <f t="array" aca="1" ref="AO80" ca="1">INDEX(Profile_helper_columns!$D$2:$D$201, MATCH(TRUE, Profile_helper_columns!$C$2:$C$201 &gt;= ROW(AN80)-1,0))</f>
        <v>AG0000002407</v>
      </c>
    </row>
    <row r="81" spans="1:41" ht="30.75">
      <c r="A81" s="67" t="str">
        <f t="shared" ca="1" si="1"/>
        <v>eb6a4134-4c2g9cgfjg-d874-a2dd</v>
      </c>
      <c r="B81" t="str" cm="1">
        <f t="array" aca="1" ref="B81" ca="1">INDEX(Profile_helper_columns!$A$2:$A$201, MATCH(TRUE, Profile_helper_columns!$C$2:$C$201 &gt;= ROW(A81)-1,0))</f>
        <v>0001124219</v>
      </c>
      <c r="C81" t="str" cm="1">
        <f t="array" aca="1" ref="C81" ca="1">INDEX(Profile_helper_columns!$D$2:$D$201, MATCH(TRUE, Profile_helper_columns!$C$2:$C$201 &gt;= ROW(B81)-1,0))</f>
        <v>AG0000009858</v>
      </c>
      <c r="D81" s="315">
        <f ca="1">IFERROR(VLOOKUP($B81, Profile_helper_columns!$A$2:$E$201, 5, FALSE), "Date Not Found")</f>
        <v>45270</v>
      </c>
      <c r="E81">
        <f ca="1">IFERROR(VLOOKUP($B81, Profile_helper_columns!$A$2:$F$201,6, FALSE), "Date Not Found")</f>
        <v>300</v>
      </c>
      <c r="F81" s="315">
        <f ca="1">IFERROR(VLOOKUP($B81, Profile_helper_columns!$A$2:$G$201,7, FALSE), "Date Not Found")</f>
        <v>44984</v>
      </c>
      <c r="G81" s="315" t="str">
        <f ca="1">IFERROR(VLOOKUP($B81, Profile_helper_columns!$A$2:$H$201,8, FALSE), "Date Not Found")</f>
        <v>Active</v>
      </c>
      <c r="H81" s="315" t="str">
        <f ca="1">IFERROR(VLOOKUP($B81, Profile_helper_columns!$A$2:$I$201,9, FALSE), "Date Not Found")</f>
        <v>San Francisco</v>
      </c>
      <c r="I81" t="str">
        <f ca="1">IFERROR(VLOOKUP($B81, Profile_helper_columns!$A$2:$J$201,10, FALSE), "Date Not Found")</f>
        <v>R</v>
      </c>
      <c r="J81" s="67" t="str">
        <f ca="1">IFERROR(VLOOKUP($B81, Profile_helper_columns!$A$2:$K$201,11, FALSE), "Date Not Found")</f>
        <v>Business</v>
      </c>
      <c r="K81" s="67" t="str">
        <f ca="1">IFERROR(VLOOKUP($B81, Profile_helper_columns!$A$2:$L$201,12, FALSE), "Date Not Found")</f>
        <v>Y</v>
      </c>
      <c r="L81" s="67">
        <f ca="1">IFERROR(VLOOKUP($B81, Profile_helper_columns!$A$2:$M$201,13, FALSE), "Date Not Found")</f>
        <v>0</v>
      </c>
      <c r="M81" s="67">
        <f ca="1">IFERROR(VLOOKUP($B81, Profile_helper_columns!$A$2:$N$201,14, FALSE), "Date Not Found")</f>
        <v>1</v>
      </c>
      <c r="N81" s="67">
        <f ca="1">IFERROR(VLOOKUP($B81, Profile_helper_columns!$A$2:$O$201,15, FALSE), "Date Not Found")</f>
        <v>0</v>
      </c>
      <c r="O81" s="67">
        <f ca="1">IFERROR(VLOOKUP($B81, Profile_helper_columns!$A$2:$P$201,16, FALSE), "Date Not Found")</f>
        <v>1</v>
      </c>
      <c r="P81" s="67">
        <f ca="1">IFERROR(VLOOKUP($B81, Profile_helper_columns!$A$2:$Q$201,17, FALSE), "Date Not Found")</f>
        <v>0</v>
      </c>
      <c r="Q81" s="375" t="str">
        <f ca="1">IFERROR(VLOOKUP($B81, Profile_helper_columns!$A$2:$R$201,18, FALSE), "Date Not Found")</f>
        <v/>
      </c>
      <c r="U81" s="67" t="str">
        <f ca="1">IFERROR(VLOOKUP($B81, Profile_helper_columns!$A$2:$V$201,22, FALSE), "Date Not Found")</f>
        <v>Digital</v>
      </c>
      <c r="V81" s="67" t="str">
        <f ca="1">IFERROR(VLOOKUP($B81, Profile_helper_columns!$A$2:$W$201,23, FALSE), "Date Not Found")</f>
        <v>App</v>
      </c>
      <c r="W81" s="67">
        <f ca="1">IFERROR(VLOOKUP($B81, Profile_helper_columns!$A$2:$X$201,24, FALSE), "Date Not Found")</f>
        <v>1</v>
      </c>
      <c r="X81" s="67">
        <f ca="1">IFERROR(VLOOKUP($B81, Profile_helper_columns!$A$2:$Y$201,25, FALSE), "Date Not Found")</f>
        <v>1</v>
      </c>
      <c r="Y81" s="67">
        <f ca="1">IFERROR(VLOOKUP($B81, Profile_helper_columns!$A$2:$Z$201,26, FALSE), "Date Not Found")</f>
        <v>1</v>
      </c>
      <c r="Z81" s="67">
        <f ca="1">IFERROR(VLOOKUP($B81, Profile_helper_columns!$A$2:$AA$201,27, FALSE), "Date Not Found")</f>
        <v>0</v>
      </c>
      <c r="AA81" s="67">
        <f ca="1">IFERROR(VLOOKUP($B81, Profile_helper_columns!$A$2:$AB$201,28, FALSE), "Date Not Found")</f>
        <v>1</v>
      </c>
      <c r="AB81" s="67">
        <f ca="1">IFERROR(VLOOKUP($B81, Profile_helper_columns!$A$2:$AC$201,29, FALSE), "Date Not Found")</f>
        <v>0</v>
      </c>
      <c r="AC81" s="67">
        <f ca="1">IFERROR(VLOOKUP($B81, Profile_helper_columns!$A$2:$AD$201,30, FALSE), "Date Not Found")</f>
        <v>0</v>
      </c>
      <c r="AD81" s="67">
        <f ca="1">IFERROR(VLOOKUP($B81, Profile_helper_columns!$A$2:$AE$201,31, FALSE), "Date Not Found")</f>
        <v>1</v>
      </c>
      <c r="AE81" s="67">
        <f ca="1">IFERROR(VLOOKUP($B81, Profile_helper_columns!$A$2:$AF$201,32, FALSE), "Date Not Found")</f>
        <v>0</v>
      </c>
      <c r="AF81" s="67">
        <f ca="1">IFERROR(VLOOKUP($B81, Profile_helper_columns!$A$2:$AG$201,33, FALSE), "Date Not Found")</f>
        <v>1</v>
      </c>
      <c r="AG81" s="67">
        <f ca="1">IFERROR(VLOOKUP($B81, Profile_helper_columns!$A$2:$AH$201,34, FALSE), "Date Not Found")</f>
        <v>1</v>
      </c>
      <c r="AH81" s="67">
        <f ca="1">IFERROR(VLOOKUP($B81, Profile_helper_columns!$A$2:$AI$201,35, FALSE), "Date Not Found")</f>
        <v>0</v>
      </c>
      <c r="AI81" s="67">
        <f ca="1">IFERROR(VLOOKUP($B81, Profile_helper_columns!$A$2:$AJ$201,36, FALSE), "Date Not Found")</f>
        <v>1</v>
      </c>
      <c r="AJ81" s="67">
        <f ca="1">IFERROR(VLOOKUP($B81, Profile_helper_columns!$A$2:$AK$201,37, FALSE), "Date Not Found")</f>
        <v>1</v>
      </c>
      <c r="AK81" s="67">
        <f ca="1">IFERROR(VLOOKUP($B81, Profile_helper_columns!$A$2:$AL$201,38, FALSE), "Date Not Found")</f>
        <v>0</v>
      </c>
      <c r="AL81" s="67">
        <f ca="1">IFERROR(VLOOKUP($B81, Profile_helper_columns!$A$2:$AM$201,39, FALSE), "Date Not Found")</f>
        <v>0</v>
      </c>
      <c r="AM81">
        <f ca="1"/>
        <v>12</v>
      </c>
      <c r="AN81">
        <f ca="1"/>
        <v>2023</v>
      </c>
      <c r="AO81" t="str" cm="1">
        <f t="array" aca="1" ref="AO81" ca="1">INDEX(Profile_helper_columns!$D$2:$D$201, MATCH(TRUE, Profile_helper_columns!$C$2:$C$201 &gt;= ROW(AN81)-1,0))</f>
        <v>AG0000009858</v>
      </c>
    </row>
    <row r="82" spans="1:41" ht="30.75">
      <c r="A82" s="67" t="str">
        <f t="shared" ca="1" si="1"/>
        <v>cf9b828a-3fa686gfjg-a0ca-a2dd</v>
      </c>
      <c r="B82" t="str" cm="1">
        <f t="array" aca="1" ref="B82" ca="1">INDEX(Profile_helper_columns!$A$2:$A$201, MATCH(TRUE, Profile_helper_columns!$C$2:$C$201 &gt;= ROW(A82)-1,0))</f>
        <v>0001124219</v>
      </c>
      <c r="C82" t="str" cm="1">
        <f t="array" aca="1" ref="C82" ca="1">INDEX(Profile_helper_columns!$D$2:$D$201, MATCH(TRUE, Profile_helper_columns!$C$2:$C$201 &gt;= ROW(B82)-1,0))</f>
        <v>AG0000009858</v>
      </c>
      <c r="D82" s="315">
        <f ca="1">IFERROR(VLOOKUP($B82, Profile_helper_columns!$A$2:$E$201, 5, FALSE), "Date Not Found")</f>
        <v>45270</v>
      </c>
      <c r="E82">
        <f ca="1">IFERROR(VLOOKUP($B82, Profile_helper_columns!$A$2:$F$201,6, FALSE), "Date Not Found")</f>
        <v>300</v>
      </c>
      <c r="F82" s="315">
        <f ca="1">IFERROR(VLOOKUP($B82, Profile_helper_columns!$A$2:$G$201,7, FALSE), "Date Not Found")</f>
        <v>44984</v>
      </c>
      <c r="G82" s="315" t="str">
        <f ca="1">IFERROR(VLOOKUP($B82, Profile_helper_columns!$A$2:$H$201,8, FALSE), "Date Not Found")</f>
        <v>Active</v>
      </c>
      <c r="H82" s="315" t="str">
        <f ca="1">IFERROR(VLOOKUP($B82, Profile_helper_columns!$A$2:$I$201,9, FALSE), "Date Not Found")</f>
        <v>San Francisco</v>
      </c>
      <c r="I82" t="str">
        <f ca="1">IFERROR(VLOOKUP($B82, Profile_helper_columns!$A$2:$J$201,10, FALSE), "Date Not Found")</f>
        <v>R</v>
      </c>
      <c r="J82" s="67" t="str">
        <f ca="1">IFERROR(VLOOKUP($B82, Profile_helper_columns!$A$2:$K$201,11, FALSE), "Date Not Found")</f>
        <v>Business</v>
      </c>
      <c r="K82" s="67" t="str">
        <f ca="1">IFERROR(VLOOKUP($B82, Profile_helper_columns!$A$2:$L$201,12, FALSE), "Date Not Found")</f>
        <v>Y</v>
      </c>
      <c r="L82" s="67">
        <f ca="1">IFERROR(VLOOKUP($B82, Profile_helper_columns!$A$2:$M$201,13, FALSE), "Date Not Found")</f>
        <v>0</v>
      </c>
      <c r="M82" s="67">
        <f ca="1">IFERROR(VLOOKUP($B82, Profile_helper_columns!$A$2:$N$201,14, FALSE), "Date Not Found")</f>
        <v>1</v>
      </c>
      <c r="N82" s="67">
        <f ca="1">IFERROR(VLOOKUP($B82, Profile_helper_columns!$A$2:$O$201,15, FALSE), "Date Not Found")</f>
        <v>0</v>
      </c>
      <c r="O82" s="67">
        <f ca="1">IFERROR(VLOOKUP($B82, Profile_helper_columns!$A$2:$P$201,16, FALSE), "Date Not Found")</f>
        <v>1</v>
      </c>
      <c r="P82" s="67">
        <f ca="1">IFERROR(VLOOKUP($B82, Profile_helper_columns!$A$2:$Q$201,17, FALSE), "Date Not Found")</f>
        <v>0</v>
      </c>
      <c r="Q82" s="375" t="str">
        <f ca="1">IFERROR(VLOOKUP($B82, Profile_helper_columns!$A$2:$R$201,18, FALSE), "Date Not Found")</f>
        <v/>
      </c>
      <c r="U82" s="67" t="str">
        <f ca="1">IFERROR(VLOOKUP($B82, Profile_helper_columns!$A$2:$V$201,22, FALSE), "Date Not Found")</f>
        <v>Digital</v>
      </c>
      <c r="V82" s="67" t="str">
        <f ca="1">IFERROR(VLOOKUP($B82, Profile_helper_columns!$A$2:$W$201,23, FALSE), "Date Not Found")</f>
        <v>App</v>
      </c>
      <c r="W82" s="67">
        <f ca="1">IFERROR(VLOOKUP($B82, Profile_helper_columns!$A$2:$X$201,24, FALSE), "Date Not Found")</f>
        <v>1</v>
      </c>
      <c r="X82" s="67">
        <f ca="1">IFERROR(VLOOKUP($B82, Profile_helper_columns!$A$2:$Y$201,25, FALSE), "Date Not Found")</f>
        <v>1</v>
      </c>
      <c r="Y82" s="67">
        <f ca="1">IFERROR(VLOOKUP($B82, Profile_helper_columns!$A$2:$Z$201,26, FALSE), "Date Not Found")</f>
        <v>1</v>
      </c>
      <c r="Z82" s="67">
        <f ca="1">IFERROR(VLOOKUP($B82, Profile_helper_columns!$A$2:$AA$201,27, FALSE), "Date Not Found")</f>
        <v>0</v>
      </c>
      <c r="AA82" s="67">
        <f ca="1">IFERROR(VLOOKUP($B82, Profile_helper_columns!$A$2:$AB$201,28, FALSE), "Date Not Found")</f>
        <v>1</v>
      </c>
      <c r="AB82" s="67">
        <f ca="1">IFERROR(VLOOKUP($B82, Profile_helper_columns!$A$2:$AC$201,29, FALSE), "Date Not Found")</f>
        <v>0</v>
      </c>
      <c r="AC82" s="67">
        <f ca="1">IFERROR(VLOOKUP($B82, Profile_helper_columns!$A$2:$AD$201,30, FALSE), "Date Not Found")</f>
        <v>0</v>
      </c>
      <c r="AD82" s="67">
        <f ca="1">IFERROR(VLOOKUP($B82, Profile_helper_columns!$A$2:$AE$201,31, FALSE), "Date Not Found")</f>
        <v>1</v>
      </c>
      <c r="AE82" s="67">
        <f ca="1">IFERROR(VLOOKUP($B82, Profile_helper_columns!$A$2:$AF$201,32, FALSE), "Date Not Found")</f>
        <v>0</v>
      </c>
      <c r="AF82" s="67">
        <f ca="1">IFERROR(VLOOKUP($B82, Profile_helper_columns!$A$2:$AG$201,33, FALSE), "Date Not Found")</f>
        <v>1</v>
      </c>
      <c r="AG82" s="67">
        <f ca="1">IFERROR(VLOOKUP($B82, Profile_helper_columns!$A$2:$AH$201,34, FALSE), "Date Not Found")</f>
        <v>1</v>
      </c>
      <c r="AH82" s="67">
        <f ca="1">IFERROR(VLOOKUP($B82, Profile_helper_columns!$A$2:$AI$201,35, FALSE), "Date Not Found")</f>
        <v>0</v>
      </c>
      <c r="AI82" s="67">
        <f ca="1">IFERROR(VLOOKUP($B82, Profile_helper_columns!$A$2:$AJ$201,36, FALSE), "Date Not Found")</f>
        <v>1</v>
      </c>
      <c r="AJ82" s="67">
        <f ca="1">IFERROR(VLOOKUP($B82, Profile_helper_columns!$A$2:$AK$201,37, FALSE), "Date Not Found")</f>
        <v>1</v>
      </c>
      <c r="AK82" s="67">
        <f ca="1">IFERROR(VLOOKUP($B82, Profile_helper_columns!$A$2:$AL$201,38, FALSE), "Date Not Found")</f>
        <v>0</v>
      </c>
      <c r="AL82" s="67">
        <f ca="1">IFERROR(VLOOKUP($B82, Profile_helper_columns!$A$2:$AM$201,39, FALSE), "Date Not Found")</f>
        <v>0</v>
      </c>
      <c r="AM82">
        <f ca="1"/>
        <v>12</v>
      </c>
      <c r="AN82">
        <f ca="1"/>
        <v>2023</v>
      </c>
      <c r="AO82" t="str" cm="1">
        <f t="array" aca="1" ref="AO82" ca="1">INDEX(Profile_helper_columns!$D$2:$D$201, MATCH(TRUE, Profile_helper_columns!$C$2:$C$201 &gt;= ROW(AN82)-1,0))</f>
        <v>AG0000009858</v>
      </c>
    </row>
    <row r="83" spans="1:41" ht="30.75">
      <c r="A83" s="67" t="str">
        <f t="shared" ca="1" si="1"/>
        <v>a51ed575-agccc3gfjg-e86c-a2dd</v>
      </c>
      <c r="B83" t="str" cm="1">
        <f t="array" aca="1" ref="B83" ca="1">INDEX(Profile_helper_columns!$A$2:$A$201, MATCH(TRUE, Profile_helper_columns!$C$2:$C$201 &gt;= ROW(A83)-1,0))</f>
        <v>0001128288</v>
      </c>
      <c r="C83" t="str" cm="1">
        <f t="array" aca="1" ref="C83" ca="1">INDEX(Profile_helper_columns!$D$2:$D$201, MATCH(TRUE, Profile_helper_columns!$C$2:$C$201 &gt;= ROW(B83)-1,0))</f>
        <v>AG0000001600</v>
      </c>
      <c r="D83" s="315">
        <f ca="1">IFERROR(VLOOKUP($B83, Profile_helper_columns!$A$2:$E$201, 5, FALSE), "Date Not Found")</f>
        <v>45356</v>
      </c>
      <c r="E83">
        <f ca="1">IFERROR(VLOOKUP($B83, Profile_helper_columns!$A$2:$F$201,6, FALSE), "Date Not Found")</f>
        <v>407</v>
      </c>
      <c r="F83" s="315">
        <f ca="1">IFERROR(VLOOKUP($B83, Profile_helper_columns!$A$2:$G$201,7, FALSE), "Date Not Found")</f>
        <v>45460</v>
      </c>
      <c r="G83" s="315" t="str">
        <f ca="1">IFERROR(VLOOKUP($B83, Profile_helper_columns!$A$2:$H$201,8, FALSE), "Date Not Found")</f>
        <v>Active</v>
      </c>
      <c r="H83" s="315" t="str">
        <f ca="1">IFERROR(VLOOKUP($B83, Profile_helper_columns!$A$2:$I$201,9, FALSE), "Date Not Found")</f>
        <v>Pheonix</v>
      </c>
      <c r="I83" t="str">
        <f ca="1">IFERROR(VLOOKUP($B83, Profile_helper_columns!$A$2:$J$201,10, FALSE), "Date Not Found")</f>
        <v>R</v>
      </c>
      <c r="J83" s="67" t="str">
        <f ca="1">IFERROR(VLOOKUP($B83, Profile_helper_columns!$A$2:$K$201,11, FALSE), "Date Not Found")</f>
        <v>Apartments</v>
      </c>
      <c r="K83" s="67" t="str">
        <f ca="1">IFERROR(VLOOKUP($B83, Profile_helper_columns!$A$2:$L$201,12, FALSE), "Date Not Found")</f>
        <v>N</v>
      </c>
      <c r="L83" s="67">
        <f ca="1">IFERROR(VLOOKUP($B83, Profile_helper_columns!$A$2:$M$201,13, FALSE), "Date Not Found")</f>
        <v>1</v>
      </c>
      <c r="M83" s="67">
        <f ca="1">IFERROR(VLOOKUP($B83, Profile_helper_columns!$A$2:$N$201,14, FALSE), "Date Not Found")</f>
        <v>0</v>
      </c>
      <c r="N83" s="67">
        <f ca="1">IFERROR(VLOOKUP($B83, Profile_helper_columns!$A$2:$O$201,15, FALSE), "Date Not Found")</f>
        <v>1</v>
      </c>
      <c r="O83" s="67">
        <f ca="1">IFERROR(VLOOKUP($B83, Profile_helper_columns!$A$2:$P$201,16, FALSE), "Date Not Found")</f>
        <v>0</v>
      </c>
      <c r="P83" s="67">
        <f ca="1">IFERROR(VLOOKUP($B83, Profile_helper_columns!$A$2:$Q$201,17, FALSE), "Date Not Found")</f>
        <v>0</v>
      </c>
      <c r="Q83" s="375">
        <f ca="1">IFERROR(VLOOKUP($B83, Profile_helper_columns!$A$2:$R$201,18, FALSE), "Date Not Found")</f>
        <v>45499</v>
      </c>
      <c r="U83" s="67" t="str">
        <f ca="1">IFERROR(VLOOKUP($B83, Profile_helper_columns!$A$2:$V$201,22, FALSE), "Date Not Found")</f>
        <v>Offline</v>
      </c>
      <c r="V83" s="67" t="str">
        <f ca="1">IFERROR(VLOOKUP($B83, Profile_helper_columns!$A$2:$W$201,23, FALSE), "Date Not Found")</f>
        <v>Retail</v>
      </c>
      <c r="W83" s="67">
        <f ca="1">IFERROR(VLOOKUP($B83, Profile_helper_columns!$A$2:$X$201,24, FALSE), "Date Not Found")</f>
        <v>1</v>
      </c>
      <c r="X83" s="67">
        <f ca="1">IFERROR(VLOOKUP($B83, Profile_helper_columns!$A$2:$Y$201,25, FALSE), "Date Not Found")</f>
        <v>1</v>
      </c>
      <c r="Y83" s="67">
        <f ca="1">IFERROR(VLOOKUP($B83, Profile_helper_columns!$A$2:$Z$201,26, FALSE), "Date Not Found")</f>
        <v>0</v>
      </c>
      <c r="Z83" s="67">
        <f ca="1">IFERROR(VLOOKUP($B83, Profile_helper_columns!$A$2:$AA$201,27, FALSE), "Date Not Found")</f>
        <v>0</v>
      </c>
      <c r="AA83" s="67">
        <f ca="1">IFERROR(VLOOKUP($B83, Profile_helper_columns!$A$2:$AB$201,28, FALSE), "Date Not Found")</f>
        <v>0</v>
      </c>
      <c r="AB83" s="67">
        <f ca="1">IFERROR(VLOOKUP($B83, Profile_helper_columns!$A$2:$AC$201,29, FALSE), "Date Not Found")</f>
        <v>0</v>
      </c>
      <c r="AC83" s="67">
        <f ca="1">IFERROR(VLOOKUP($B83, Profile_helper_columns!$A$2:$AD$201,30, FALSE), "Date Not Found")</f>
        <v>0</v>
      </c>
      <c r="AD83" s="67">
        <f ca="1">IFERROR(VLOOKUP($B83, Profile_helper_columns!$A$2:$AE$201,31, FALSE), "Date Not Found")</f>
        <v>0</v>
      </c>
      <c r="AE83" s="67">
        <f ca="1">IFERROR(VLOOKUP($B83, Profile_helper_columns!$A$2:$AF$201,32, FALSE), "Date Not Found")</f>
        <v>1</v>
      </c>
      <c r="AF83" s="67">
        <f ca="1">IFERROR(VLOOKUP($B83, Profile_helper_columns!$A$2:$AG$201,33, FALSE), "Date Not Found")</f>
        <v>1</v>
      </c>
      <c r="AG83" s="67">
        <f ca="1">IFERROR(VLOOKUP($B83, Profile_helper_columns!$A$2:$AH$201,34, FALSE), "Date Not Found")</f>
        <v>1</v>
      </c>
      <c r="AH83" s="67">
        <f ca="1">IFERROR(VLOOKUP($B83, Profile_helper_columns!$A$2:$AI$201,35, FALSE), "Date Not Found")</f>
        <v>1</v>
      </c>
      <c r="AI83" s="67">
        <f ca="1">IFERROR(VLOOKUP($B83, Profile_helper_columns!$A$2:$AJ$201,36, FALSE), "Date Not Found")</f>
        <v>1</v>
      </c>
      <c r="AJ83" s="67">
        <f ca="1">IFERROR(VLOOKUP($B83, Profile_helper_columns!$A$2:$AK$201,37, FALSE), "Date Not Found")</f>
        <v>0</v>
      </c>
      <c r="AK83" s="67">
        <f ca="1">IFERROR(VLOOKUP($B83, Profile_helper_columns!$A$2:$AL$201,38, FALSE), "Date Not Found")</f>
        <v>1</v>
      </c>
      <c r="AL83" s="67">
        <f ca="1">IFERROR(VLOOKUP($B83, Profile_helper_columns!$A$2:$AM$201,39, FALSE), "Date Not Found")</f>
        <v>0</v>
      </c>
      <c r="AM83">
        <f ca="1"/>
        <v>3</v>
      </c>
      <c r="AN83">
        <f ca="1"/>
        <v>2024</v>
      </c>
      <c r="AO83" t="str" cm="1">
        <f t="array" aca="1" ref="AO83" ca="1">INDEX(Profile_helper_columns!$D$2:$D$201, MATCH(TRUE, Profile_helper_columns!$C$2:$C$201 &gt;= ROW(AN83)-1,0))</f>
        <v>AG0000001600</v>
      </c>
    </row>
    <row r="84" spans="1:41" ht="30.75">
      <c r="A84" s="67" t="str">
        <f t="shared" ca="1" si="1"/>
        <v>a1325d19-78471agfjg-fc28-a2dd</v>
      </c>
      <c r="B84" t="str" cm="1">
        <f t="array" aca="1" ref="B84" ca="1">INDEX(Profile_helper_columns!$A$2:$A$201, MATCH(TRUE, Profile_helper_columns!$C$2:$C$201 &gt;= ROW(A84)-1,0))</f>
        <v>0001128288</v>
      </c>
      <c r="C84" t="str" cm="1">
        <f t="array" aca="1" ref="C84" ca="1">INDEX(Profile_helper_columns!$D$2:$D$201, MATCH(TRUE, Profile_helper_columns!$C$2:$C$201 &gt;= ROW(B84)-1,0))</f>
        <v>AG0000001600</v>
      </c>
      <c r="D84" s="315">
        <f ca="1">IFERROR(VLOOKUP($B84, Profile_helper_columns!$A$2:$E$201, 5, FALSE), "Date Not Found")</f>
        <v>45356</v>
      </c>
      <c r="E84">
        <f ca="1">IFERROR(VLOOKUP($B84, Profile_helper_columns!$A$2:$F$201,6, FALSE), "Date Not Found")</f>
        <v>407</v>
      </c>
      <c r="F84" s="315">
        <f ca="1">IFERROR(VLOOKUP($B84, Profile_helper_columns!$A$2:$G$201,7, FALSE), "Date Not Found")</f>
        <v>45460</v>
      </c>
      <c r="G84" s="315" t="str">
        <f ca="1">IFERROR(VLOOKUP($B84, Profile_helper_columns!$A$2:$H$201,8, FALSE), "Date Not Found")</f>
        <v>Active</v>
      </c>
      <c r="H84" s="315" t="str">
        <f ca="1">IFERROR(VLOOKUP($B84, Profile_helper_columns!$A$2:$I$201,9, FALSE), "Date Not Found")</f>
        <v>Pheonix</v>
      </c>
      <c r="I84" t="str">
        <f ca="1">IFERROR(VLOOKUP($B84, Profile_helper_columns!$A$2:$J$201,10, FALSE), "Date Not Found")</f>
        <v>R</v>
      </c>
      <c r="J84" s="67" t="str">
        <f ca="1">IFERROR(VLOOKUP($B84, Profile_helper_columns!$A$2:$K$201,11, FALSE), "Date Not Found")</f>
        <v>Apartments</v>
      </c>
      <c r="K84" s="67" t="str">
        <f ca="1">IFERROR(VLOOKUP($B84, Profile_helper_columns!$A$2:$L$201,12, FALSE), "Date Not Found")</f>
        <v>N</v>
      </c>
      <c r="L84" s="67">
        <f ca="1">IFERROR(VLOOKUP($B84, Profile_helper_columns!$A$2:$M$201,13, FALSE), "Date Not Found")</f>
        <v>1</v>
      </c>
      <c r="M84" s="67">
        <f ca="1">IFERROR(VLOOKUP($B84, Profile_helper_columns!$A$2:$N$201,14, FALSE), "Date Not Found")</f>
        <v>0</v>
      </c>
      <c r="N84" s="67">
        <f ca="1">IFERROR(VLOOKUP($B84, Profile_helper_columns!$A$2:$O$201,15, FALSE), "Date Not Found")</f>
        <v>1</v>
      </c>
      <c r="O84" s="67">
        <f ca="1">IFERROR(VLOOKUP($B84, Profile_helper_columns!$A$2:$P$201,16, FALSE), "Date Not Found")</f>
        <v>0</v>
      </c>
      <c r="P84" s="67">
        <f ca="1">IFERROR(VLOOKUP($B84, Profile_helper_columns!$A$2:$Q$201,17, FALSE), "Date Not Found")</f>
        <v>0</v>
      </c>
      <c r="Q84" s="375">
        <f ca="1">IFERROR(VLOOKUP($B84, Profile_helper_columns!$A$2:$R$201,18, FALSE), "Date Not Found")</f>
        <v>45499</v>
      </c>
      <c r="U84" s="67" t="str">
        <f ca="1">IFERROR(VLOOKUP($B84, Profile_helper_columns!$A$2:$V$201,22, FALSE), "Date Not Found")</f>
        <v>Offline</v>
      </c>
      <c r="V84" s="67" t="str">
        <f ca="1">IFERROR(VLOOKUP($B84, Profile_helper_columns!$A$2:$W$201,23, FALSE), "Date Not Found")</f>
        <v>Retail</v>
      </c>
      <c r="W84" s="67">
        <f ca="1">IFERROR(VLOOKUP($B84, Profile_helper_columns!$A$2:$X$201,24, FALSE), "Date Not Found")</f>
        <v>1</v>
      </c>
      <c r="X84" s="67">
        <f ca="1">IFERROR(VLOOKUP($B84, Profile_helper_columns!$A$2:$Y$201,25, FALSE), "Date Not Found")</f>
        <v>1</v>
      </c>
      <c r="Y84" s="67">
        <f ca="1">IFERROR(VLOOKUP($B84, Profile_helper_columns!$A$2:$Z$201,26, FALSE), "Date Not Found")</f>
        <v>0</v>
      </c>
      <c r="Z84" s="67">
        <f ca="1">IFERROR(VLOOKUP($B84, Profile_helper_columns!$A$2:$AA$201,27, FALSE), "Date Not Found")</f>
        <v>0</v>
      </c>
      <c r="AA84" s="67">
        <f ca="1">IFERROR(VLOOKUP($B84, Profile_helper_columns!$A$2:$AB$201,28, FALSE), "Date Not Found")</f>
        <v>0</v>
      </c>
      <c r="AB84" s="67">
        <f ca="1">IFERROR(VLOOKUP($B84, Profile_helper_columns!$A$2:$AC$201,29, FALSE), "Date Not Found")</f>
        <v>0</v>
      </c>
      <c r="AC84" s="67">
        <f ca="1">IFERROR(VLOOKUP($B84, Profile_helper_columns!$A$2:$AD$201,30, FALSE), "Date Not Found")</f>
        <v>0</v>
      </c>
      <c r="AD84" s="67">
        <f ca="1">IFERROR(VLOOKUP($B84, Profile_helper_columns!$A$2:$AE$201,31, FALSE), "Date Not Found")</f>
        <v>0</v>
      </c>
      <c r="AE84" s="67">
        <f ca="1">IFERROR(VLOOKUP($B84, Profile_helper_columns!$A$2:$AF$201,32, FALSE), "Date Not Found")</f>
        <v>1</v>
      </c>
      <c r="AF84" s="67">
        <f ca="1">IFERROR(VLOOKUP($B84, Profile_helper_columns!$A$2:$AG$201,33, FALSE), "Date Not Found")</f>
        <v>1</v>
      </c>
      <c r="AG84" s="67">
        <f ca="1">IFERROR(VLOOKUP($B84, Profile_helper_columns!$A$2:$AH$201,34, FALSE), "Date Not Found")</f>
        <v>1</v>
      </c>
      <c r="AH84" s="67">
        <f ca="1">IFERROR(VLOOKUP($B84, Profile_helper_columns!$A$2:$AI$201,35, FALSE), "Date Not Found")</f>
        <v>1</v>
      </c>
      <c r="AI84" s="67">
        <f ca="1">IFERROR(VLOOKUP($B84, Profile_helper_columns!$A$2:$AJ$201,36, FALSE), "Date Not Found")</f>
        <v>1</v>
      </c>
      <c r="AJ84" s="67">
        <f ca="1">IFERROR(VLOOKUP($B84, Profile_helper_columns!$A$2:$AK$201,37, FALSE), "Date Not Found")</f>
        <v>0</v>
      </c>
      <c r="AK84" s="67">
        <f ca="1">IFERROR(VLOOKUP($B84, Profile_helper_columns!$A$2:$AL$201,38, FALSE), "Date Not Found")</f>
        <v>1</v>
      </c>
      <c r="AL84" s="67">
        <f ca="1">IFERROR(VLOOKUP($B84, Profile_helper_columns!$A$2:$AM$201,39, FALSE), "Date Not Found")</f>
        <v>0</v>
      </c>
      <c r="AM84">
        <f ca="1"/>
        <v>3</v>
      </c>
      <c r="AN84">
        <f ca="1"/>
        <v>2024</v>
      </c>
      <c r="AO84" t="str" cm="1">
        <f t="array" aca="1" ref="AO84" ca="1">INDEX(Profile_helper_columns!$D$2:$D$201, MATCH(TRUE, Profile_helper_columns!$C$2:$C$201 &gt;= ROW(AN84)-1,0))</f>
        <v>AG0000001600</v>
      </c>
    </row>
    <row r="85" spans="1:41" ht="30.75">
      <c r="A85" s="67" t="str">
        <f t="shared" ca="1" si="1"/>
        <v>3cf62b76-9dage7gfjg-8547-a2dd</v>
      </c>
      <c r="B85" t="str" cm="1">
        <f t="array" aca="1" ref="B85" ca="1">INDEX(Profile_helper_columns!$A$2:$A$201, MATCH(TRUE, Profile_helper_columns!$C$2:$C$201 &gt;= ROW(A85)-1,0))</f>
        <v>0001124130</v>
      </c>
      <c r="C85" t="str" cm="1">
        <f t="array" aca="1" ref="C85" ca="1">INDEX(Profile_helper_columns!$D$2:$D$201, MATCH(TRUE, Profile_helper_columns!$C$2:$C$201 &gt;= ROW(B85)-1,0))</f>
        <v>AG0000001128</v>
      </c>
      <c r="D85" s="315">
        <f ca="1">IFERROR(VLOOKUP($B85, Profile_helper_columns!$A$2:$E$201, 5, FALSE), "Date Not Found")</f>
        <v>45028</v>
      </c>
      <c r="E85">
        <f ca="1">IFERROR(VLOOKUP($B85, Profile_helper_columns!$A$2:$F$201,6, FALSE), "Date Not Found")</f>
        <v>986</v>
      </c>
      <c r="F85" s="315">
        <f ca="1">IFERROR(VLOOKUP($B85, Profile_helper_columns!$A$2:$G$201,7, FALSE), "Date Not Found")</f>
        <v>45604</v>
      </c>
      <c r="G85" s="315" t="str">
        <f ca="1">IFERROR(VLOOKUP($B85, Profile_helper_columns!$A$2:$H$201,8, FALSE), "Date Not Found")</f>
        <v>Former</v>
      </c>
      <c r="H85" s="315" t="str">
        <f ca="1">IFERROR(VLOOKUP($B85, Profile_helper_columns!$A$2:$I$201,9, FALSE), "Date Not Found")</f>
        <v>San Francisco</v>
      </c>
      <c r="I85" t="str">
        <f ca="1">IFERROR(VLOOKUP($B85, Profile_helper_columns!$A$2:$J$201,10, FALSE), "Date Not Found")</f>
        <v>R</v>
      </c>
      <c r="J85" s="67" t="str">
        <f ca="1">IFERROR(VLOOKUP($B85, Profile_helper_columns!$A$2:$K$201,11, FALSE), "Date Not Found")</f>
        <v>Condominiums</v>
      </c>
      <c r="K85" s="67" t="str">
        <f ca="1">IFERROR(VLOOKUP($B85, Profile_helper_columns!$A$2:$L$201,12, FALSE), "Date Not Found")</f>
        <v>N</v>
      </c>
      <c r="L85" s="67">
        <f ca="1">IFERROR(VLOOKUP($B85, Profile_helper_columns!$A$2:$M$201,13, FALSE), "Date Not Found")</f>
        <v>1</v>
      </c>
      <c r="M85" s="67">
        <f ca="1">IFERROR(VLOOKUP($B85, Profile_helper_columns!$A$2:$N$201,14, FALSE), "Date Not Found")</f>
        <v>1</v>
      </c>
      <c r="N85" s="67">
        <f ca="1">IFERROR(VLOOKUP($B85, Profile_helper_columns!$A$2:$O$201,15, FALSE), "Date Not Found")</f>
        <v>0</v>
      </c>
      <c r="O85" s="67">
        <f ca="1">IFERROR(VLOOKUP($B85, Profile_helper_columns!$A$2:$P$201,16, FALSE), "Date Not Found")</f>
        <v>1</v>
      </c>
      <c r="P85" s="67">
        <f ca="1">IFERROR(VLOOKUP($B85, Profile_helper_columns!$A$2:$Q$201,17, FALSE), "Date Not Found")</f>
        <v>0</v>
      </c>
      <c r="Q85" s="375">
        <f ca="1">IFERROR(VLOOKUP($B85, Profile_helper_columns!$A$2:$R$201,18, FALSE), "Date Not Found")</f>
        <v>45620</v>
      </c>
      <c r="U85" s="67" t="str">
        <f ca="1">IFERROR(VLOOKUP($B85, Profile_helper_columns!$A$2:$V$201,22, FALSE), "Date Not Found")</f>
        <v>Digital</v>
      </c>
      <c r="V85" s="67" t="str">
        <f ca="1">IFERROR(VLOOKUP($B85, Profile_helper_columns!$A$2:$W$201,23, FALSE), "Date Not Found")</f>
        <v>Web</v>
      </c>
      <c r="W85" s="67">
        <f ca="1">IFERROR(VLOOKUP($B85, Profile_helper_columns!$A$2:$X$201,24, FALSE), "Date Not Found")</f>
        <v>1</v>
      </c>
      <c r="X85" s="67">
        <f ca="1">IFERROR(VLOOKUP($B85, Profile_helper_columns!$A$2:$Y$201,25, FALSE), "Date Not Found")</f>
        <v>0</v>
      </c>
      <c r="Y85" s="67">
        <f ca="1">IFERROR(VLOOKUP($B85, Profile_helper_columns!$A$2:$Z$201,26, FALSE), "Date Not Found")</f>
        <v>0</v>
      </c>
      <c r="Z85" s="67">
        <f ca="1">IFERROR(VLOOKUP($B85, Profile_helper_columns!$A$2:$AA$201,27, FALSE), "Date Not Found")</f>
        <v>0</v>
      </c>
      <c r="AA85" s="67">
        <f ca="1">IFERROR(VLOOKUP($B85, Profile_helper_columns!$A$2:$AB$201,28, FALSE), "Date Not Found")</f>
        <v>0</v>
      </c>
      <c r="AB85" s="67">
        <f ca="1">IFERROR(VLOOKUP($B85, Profile_helper_columns!$A$2:$AC$201,29, FALSE), "Date Not Found")</f>
        <v>0</v>
      </c>
      <c r="AC85" s="67">
        <f ca="1">IFERROR(VLOOKUP($B85, Profile_helper_columns!$A$2:$AD$201,30, FALSE), "Date Not Found")</f>
        <v>1</v>
      </c>
      <c r="AD85" s="67">
        <f ca="1">IFERROR(VLOOKUP($B85, Profile_helper_columns!$A$2:$AE$201,31, FALSE), "Date Not Found")</f>
        <v>1</v>
      </c>
      <c r="AE85" s="67">
        <f ca="1">IFERROR(VLOOKUP($B85, Profile_helper_columns!$A$2:$AF$201,32, FALSE), "Date Not Found")</f>
        <v>1</v>
      </c>
      <c r="AF85" s="67">
        <f ca="1">IFERROR(VLOOKUP($B85, Profile_helper_columns!$A$2:$AG$201,33, FALSE), "Date Not Found")</f>
        <v>1</v>
      </c>
      <c r="AG85" s="67">
        <f ca="1">IFERROR(VLOOKUP($B85, Profile_helper_columns!$A$2:$AH$201,34, FALSE), "Date Not Found")</f>
        <v>1</v>
      </c>
      <c r="AH85" s="67">
        <f ca="1">IFERROR(VLOOKUP($B85, Profile_helper_columns!$A$2:$AI$201,35, FALSE), "Date Not Found")</f>
        <v>1</v>
      </c>
      <c r="AI85" s="67">
        <f ca="1">IFERROR(VLOOKUP($B85, Profile_helper_columns!$A$2:$AJ$201,36, FALSE), "Date Not Found")</f>
        <v>1</v>
      </c>
      <c r="AJ85" s="67">
        <f ca="1">IFERROR(VLOOKUP($B85, Profile_helper_columns!$A$2:$AK$201,37, FALSE), "Date Not Found")</f>
        <v>0</v>
      </c>
      <c r="AK85" s="67">
        <f ca="1">IFERROR(VLOOKUP($B85, Profile_helper_columns!$A$2:$AL$201,38, FALSE), "Date Not Found")</f>
        <v>1</v>
      </c>
      <c r="AL85" s="67">
        <f ca="1">IFERROR(VLOOKUP($B85, Profile_helper_columns!$A$2:$AM$201,39, FALSE), "Date Not Found")</f>
        <v>0</v>
      </c>
      <c r="AM85">
        <f ca="1"/>
        <v>4</v>
      </c>
      <c r="AN85">
        <f ca="1"/>
        <v>2023</v>
      </c>
      <c r="AO85" t="str" cm="1">
        <f t="array" aca="1" ref="AO85" ca="1">INDEX(Profile_helper_columns!$D$2:$D$201, MATCH(TRUE, Profile_helper_columns!$C$2:$C$201 &gt;= ROW(AN85)-1,0))</f>
        <v>AG0000001128</v>
      </c>
    </row>
    <row r="86" spans="1:41" ht="30.75">
      <c r="A86" s="67" t="str">
        <f t="shared" ca="1" si="1"/>
        <v>444eea1b-7a2ac9gfjg-f4be-a2dd</v>
      </c>
      <c r="B86" t="str" cm="1">
        <f t="array" aca="1" ref="B86" ca="1">INDEX(Profile_helper_columns!$A$2:$A$201, MATCH(TRUE, Profile_helper_columns!$C$2:$C$201 &gt;= ROW(A86)-1,0))</f>
        <v>0001124130</v>
      </c>
      <c r="C86" t="str" cm="1">
        <f t="array" aca="1" ref="C86" ca="1">INDEX(Profile_helper_columns!$D$2:$D$201, MATCH(TRUE, Profile_helper_columns!$C$2:$C$201 &gt;= ROW(B86)-1,0))</f>
        <v>AG0000001128</v>
      </c>
      <c r="D86" s="315">
        <f ca="1">IFERROR(VLOOKUP($B86, Profile_helper_columns!$A$2:$E$201, 5, FALSE), "Date Not Found")</f>
        <v>45028</v>
      </c>
      <c r="E86">
        <f ca="1">IFERROR(VLOOKUP($B86, Profile_helper_columns!$A$2:$F$201,6, FALSE), "Date Not Found")</f>
        <v>986</v>
      </c>
      <c r="F86" s="315">
        <f ca="1">IFERROR(VLOOKUP($B86, Profile_helper_columns!$A$2:$G$201,7, FALSE), "Date Not Found")</f>
        <v>45604</v>
      </c>
      <c r="G86" s="315" t="str">
        <f ca="1">IFERROR(VLOOKUP($B86, Profile_helper_columns!$A$2:$H$201,8, FALSE), "Date Not Found")</f>
        <v>Former</v>
      </c>
      <c r="H86" s="315" t="str">
        <f ca="1">IFERROR(VLOOKUP($B86, Profile_helper_columns!$A$2:$I$201,9, FALSE), "Date Not Found")</f>
        <v>San Francisco</v>
      </c>
      <c r="I86" t="str">
        <f ca="1">IFERROR(VLOOKUP($B86, Profile_helper_columns!$A$2:$J$201,10, FALSE), "Date Not Found")</f>
        <v>R</v>
      </c>
      <c r="J86" s="67" t="str">
        <f ca="1">IFERROR(VLOOKUP($B86, Profile_helper_columns!$A$2:$K$201,11, FALSE), "Date Not Found")</f>
        <v>Condominiums</v>
      </c>
      <c r="K86" s="67" t="str">
        <f ca="1">IFERROR(VLOOKUP($B86, Profile_helper_columns!$A$2:$L$201,12, FALSE), "Date Not Found")</f>
        <v>N</v>
      </c>
      <c r="L86" s="67">
        <f ca="1">IFERROR(VLOOKUP($B86, Profile_helper_columns!$A$2:$M$201,13, FALSE), "Date Not Found")</f>
        <v>1</v>
      </c>
      <c r="M86" s="67">
        <f ca="1">IFERROR(VLOOKUP($B86, Profile_helper_columns!$A$2:$N$201,14, FALSE), "Date Not Found")</f>
        <v>1</v>
      </c>
      <c r="N86" s="67">
        <f ca="1">IFERROR(VLOOKUP($B86, Profile_helper_columns!$A$2:$O$201,15, FALSE), "Date Not Found")</f>
        <v>0</v>
      </c>
      <c r="O86" s="67">
        <f ca="1">IFERROR(VLOOKUP($B86, Profile_helper_columns!$A$2:$P$201,16, FALSE), "Date Not Found")</f>
        <v>1</v>
      </c>
      <c r="P86" s="67">
        <f ca="1">IFERROR(VLOOKUP($B86, Profile_helper_columns!$A$2:$Q$201,17, FALSE), "Date Not Found")</f>
        <v>0</v>
      </c>
      <c r="Q86" s="375">
        <f ca="1">IFERROR(VLOOKUP($B86, Profile_helper_columns!$A$2:$R$201,18, FALSE), "Date Not Found")</f>
        <v>45620</v>
      </c>
      <c r="U86" s="67" t="str">
        <f ca="1">IFERROR(VLOOKUP($B86, Profile_helper_columns!$A$2:$V$201,22, FALSE), "Date Not Found")</f>
        <v>Digital</v>
      </c>
      <c r="V86" s="67" t="str">
        <f ca="1">IFERROR(VLOOKUP($B86, Profile_helper_columns!$A$2:$W$201,23, FALSE), "Date Not Found")</f>
        <v>Web</v>
      </c>
      <c r="W86" s="67">
        <f ca="1">IFERROR(VLOOKUP($B86, Profile_helper_columns!$A$2:$X$201,24, FALSE), "Date Not Found")</f>
        <v>1</v>
      </c>
      <c r="X86" s="67">
        <f ca="1">IFERROR(VLOOKUP($B86, Profile_helper_columns!$A$2:$Y$201,25, FALSE), "Date Not Found")</f>
        <v>0</v>
      </c>
      <c r="Y86" s="67">
        <f ca="1">IFERROR(VLOOKUP($B86, Profile_helper_columns!$A$2:$Z$201,26, FALSE), "Date Not Found")</f>
        <v>0</v>
      </c>
      <c r="Z86" s="67">
        <f ca="1">IFERROR(VLOOKUP($B86, Profile_helper_columns!$A$2:$AA$201,27, FALSE), "Date Not Found")</f>
        <v>0</v>
      </c>
      <c r="AA86" s="67">
        <f ca="1">IFERROR(VLOOKUP($B86, Profile_helper_columns!$A$2:$AB$201,28, FALSE), "Date Not Found")</f>
        <v>0</v>
      </c>
      <c r="AB86" s="67">
        <f ca="1">IFERROR(VLOOKUP($B86, Profile_helper_columns!$A$2:$AC$201,29, FALSE), "Date Not Found")</f>
        <v>0</v>
      </c>
      <c r="AC86" s="67">
        <f ca="1">IFERROR(VLOOKUP($B86, Profile_helper_columns!$A$2:$AD$201,30, FALSE), "Date Not Found")</f>
        <v>1</v>
      </c>
      <c r="AD86" s="67">
        <f ca="1">IFERROR(VLOOKUP($B86, Profile_helper_columns!$A$2:$AE$201,31, FALSE), "Date Not Found")</f>
        <v>1</v>
      </c>
      <c r="AE86" s="67">
        <f ca="1">IFERROR(VLOOKUP($B86, Profile_helper_columns!$A$2:$AF$201,32, FALSE), "Date Not Found")</f>
        <v>1</v>
      </c>
      <c r="AF86" s="67">
        <f ca="1">IFERROR(VLOOKUP($B86, Profile_helper_columns!$A$2:$AG$201,33, FALSE), "Date Not Found")</f>
        <v>1</v>
      </c>
      <c r="AG86" s="67">
        <f ca="1">IFERROR(VLOOKUP($B86, Profile_helper_columns!$A$2:$AH$201,34, FALSE), "Date Not Found")</f>
        <v>1</v>
      </c>
      <c r="AH86" s="67">
        <f ca="1">IFERROR(VLOOKUP($B86, Profile_helper_columns!$A$2:$AI$201,35, FALSE), "Date Not Found")</f>
        <v>1</v>
      </c>
      <c r="AI86" s="67">
        <f ca="1">IFERROR(VLOOKUP($B86, Profile_helper_columns!$A$2:$AJ$201,36, FALSE), "Date Not Found")</f>
        <v>1</v>
      </c>
      <c r="AJ86" s="67">
        <f ca="1">IFERROR(VLOOKUP($B86, Profile_helper_columns!$A$2:$AK$201,37, FALSE), "Date Not Found")</f>
        <v>0</v>
      </c>
      <c r="AK86" s="67">
        <f ca="1">IFERROR(VLOOKUP($B86, Profile_helper_columns!$A$2:$AL$201,38, FALSE), "Date Not Found")</f>
        <v>1</v>
      </c>
      <c r="AL86" s="67">
        <f ca="1">IFERROR(VLOOKUP($B86, Profile_helper_columns!$A$2:$AM$201,39, FALSE), "Date Not Found")</f>
        <v>0</v>
      </c>
      <c r="AM86">
        <f ca="1"/>
        <v>4</v>
      </c>
      <c r="AN86">
        <f ca="1"/>
        <v>2023</v>
      </c>
      <c r="AO86" t="str" cm="1">
        <f t="array" aca="1" ref="AO86" ca="1">INDEX(Profile_helper_columns!$D$2:$D$201, MATCH(TRUE, Profile_helper_columns!$C$2:$C$201 &gt;= ROW(AN86)-1,0))</f>
        <v>AG0000001128</v>
      </c>
    </row>
    <row r="87" spans="1:41" ht="30.75">
      <c r="A87" s="67" t="str">
        <f t="shared" ca="1" si="1"/>
        <v>5dd9af35-645adfgfjg-ffde-a2dd</v>
      </c>
      <c r="B87" t="str" cm="1">
        <f t="array" aca="1" ref="B87" ca="1">INDEX(Profile_helper_columns!$A$2:$A$201, MATCH(TRUE, Profile_helper_columns!$C$2:$C$201 &gt;= ROW(A87)-1,0))</f>
        <v>0001121644</v>
      </c>
      <c r="C87" t="str" cm="1">
        <f t="array" aca="1" ref="C87" ca="1">INDEX(Profile_helper_columns!$D$2:$D$201, MATCH(TRUE, Profile_helper_columns!$C$2:$C$201 &gt;= ROW(B87)-1,0))</f>
        <v>AG0000003720</v>
      </c>
      <c r="D87" s="315">
        <f ca="1">IFERROR(VLOOKUP($B87, Profile_helper_columns!$A$2:$E$201, 5, FALSE), "Date Not Found")</f>
        <v>45321</v>
      </c>
      <c r="E87">
        <f ca="1">IFERROR(VLOOKUP($B87, Profile_helper_columns!$A$2:$F$201,6, FALSE), "Date Not Found")</f>
        <v>982</v>
      </c>
      <c r="F87" s="315">
        <f ca="1">IFERROR(VLOOKUP($B87, Profile_helper_columns!$A$2:$G$201,7, FALSE), "Date Not Found")</f>
        <v>45346</v>
      </c>
      <c r="G87" s="315" t="str">
        <f ca="1">IFERROR(VLOOKUP($B87, Profile_helper_columns!$A$2:$H$201,8, FALSE), "Date Not Found")</f>
        <v>Active</v>
      </c>
      <c r="H87" s="315" t="str">
        <f ca="1">IFERROR(VLOOKUP($B87, Profile_helper_columns!$A$2:$I$201,9, FALSE), "Date Not Found")</f>
        <v>Boston</v>
      </c>
      <c r="I87" t="str">
        <f ca="1">IFERROR(VLOOKUP($B87, Profile_helper_columns!$A$2:$J$201,10, FALSE), "Date Not Found")</f>
        <v>R</v>
      </c>
      <c r="J87" s="67" t="str">
        <f ca="1">IFERROR(VLOOKUP($B87, Profile_helper_columns!$A$2:$K$201,11, FALSE), "Date Not Found")</f>
        <v>Apartments</v>
      </c>
      <c r="K87" s="67" t="str">
        <f ca="1">IFERROR(VLOOKUP($B87, Profile_helper_columns!$A$2:$L$201,12, FALSE), "Date Not Found")</f>
        <v>N</v>
      </c>
      <c r="L87" s="67">
        <f ca="1">IFERROR(VLOOKUP($B87, Profile_helper_columns!$A$2:$M$201,13, FALSE), "Date Not Found")</f>
        <v>1</v>
      </c>
      <c r="M87" s="67">
        <f ca="1">IFERROR(VLOOKUP($B87, Profile_helper_columns!$A$2:$N$201,14, FALSE), "Date Not Found")</f>
        <v>0</v>
      </c>
      <c r="N87" s="67">
        <f ca="1">IFERROR(VLOOKUP($B87, Profile_helper_columns!$A$2:$O$201,15, FALSE), "Date Not Found")</f>
        <v>1</v>
      </c>
      <c r="O87" s="67">
        <f ca="1">IFERROR(VLOOKUP($B87, Profile_helper_columns!$A$2:$P$201,16, FALSE), "Date Not Found")</f>
        <v>0</v>
      </c>
      <c r="P87" s="67">
        <f ca="1">IFERROR(VLOOKUP($B87, Profile_helper_columns!$A$2:$Q$201,17, FALSE), "Date Not Found")</f>
        <v>0</v>
      </c>
      <c r="Q87" s="375">
        <f ca="1">IFERROR(VLOOKUP($B87, Profile_helper_columns!$A$2:$R$201,18, FALSE), "Date Not Found")</f>
        <v>45477</v>
      </c>
      <c r="U87" s="67" t="str">
        <f ca="1">IFERROR(VLOOKUP($B87, Profile_helper_columns!$A$2:$V$201,22, FALSE), "Date Not Found")</f>
        <v>Offline</v>
      </c>
      <c r="V87" s="67" t="str">
        <f ca="1">IFERROR(VLOOKUP($B87, Profile_helper_columns!$A$2:$W$201,23, FALSE), "Date Not Found")</f>
        <v>IVR</v>
      </c>
      <c r="W87" s="67">
        <f ca="1">IFERROR(VLOOKUP($B87, Profile_helper_columns!$A$2:$X$201,24, FALSE), "Date Not Found")</f>
        <v>1</v>
      </c>
      <c r="X87" s="67">
        <f ca="1">IFERROR(VLOOKUP($B87, Profile_helper_columns!$A$2:$Y$201,25, FALSE), "Date Not Found")</f>
        <v>0</v>
      </c>
      <c r="Y87" s="67">
        <f ca="1">IFERROR(VLOOKUP($B87, Profile_helper_columns!$A$2:$Z$201,26, FALSE), "Date Not Found")</f>
        <v>0</v>
      </c>
      <c r="Z87" s="67">
        <f ca="1">IFERROR(VLOOKUP($B87, Profile_helper_columns!$A$2:$AA$201,27, FALSE), "Date Not Found")</f>
        <v>0</v>
      </c>
      <c r="AA87" s="67">
        <f ca="1">IFERROR(VLOOKUP($B87, Profile_helper_columns!$A$2:$AB$201,28, FALSE), "Date Not Found")</f>
        <v>0</v>
      </c>
      <c r="AB87" s="67">
        <f ca="1">IFERROR(VLOOKUP($B87, Profile_helper_columns!$A$2:$AC$201,29, FALSE), "Date Not Found")</f>
        <v>0</v>
      </c>
      <c r="AC87" s="67">
        <f ca="1">IFERROR(VLOOKUP($B87, Profile_helper_columns!$A$2:$AD$201,30, FALSE), "Date Not Found")</f>
        <v>0</v>
      </c>
      <c r="AD87" s="67">
        <f ca="1">IFERROR(VLOOKUP($B87, Profile_helper_columns!$A$2:$AE$201,31, FALSE), "Date Not Found")</f>
        <v>0</v>
      </c>
      <c r="AE87" s="67">
        <f ca="1">IFERROR(VLOOKUP($B87, Profile_helper_columns!$A$2:$AF$201,32, FALSE), "Date Not Found")</f>
        <v>1</v>
      </c>
      <c r="AF87" s="67">
        <f ca="1">IFERROR(VLOOKUP($B87, Profile_helper_columns!$A$2:$AG$201,33, FALSE), "Date Not Found")</f>
        <v>1</v>
      </c>
      <c r="AG87" s="67">
        <f ca="1">IFERROR(VLOOKUP($B87, Profile_helper_columns!$A$2:$AH$201,34, FALSE), "Date Not Found")</f>
        <v>1</v>
      </c>
      <c r="AH87" s="67">
        <f ca="1">IFERROR(VLOOKUP($B87, Profile_helper_columns!$A$2:$AI$201,35, FALSE), "Date Not Found")</f>
        <v>0</v>
      </c>
      <c r="AI87" s="67">
        <f ca="1">IFERROR(VLOOKUP($B87, Profile_helper_columns!$A$2:$AJ$201,36, FALSE), "Date Not Found")</f>
        <v>1</v>
      </c>
      <c r="AJ87" s="67">
        <f ca="1">IFERROR(VLOOKUP($B87, Profile_helper_columns!$A$2:$AK$201,37, FALSE), "Date Not Found")</f>
        <v>0</v>
      </c>
      <c r="AK87" s="67">
        <f ca="1">IFERROR(VLOOKUP($B87, Profile_helper_columns!$A$2:$AL$201,38, FALSE), "Date Not Found")</f>
        <v>0</v>
      </c>
      <c r="AL87" s="67">
        <f ca="1">IFERROR(VLOOKUP($B87, Profile_helper_columns!$A$2:$AM$201,39, FALSE), "Date Not Found")</f>
        <v>1</v>
      </c>
      <c r="AM87">
        <f ca="1"/>
        <v>1</v>
      </c>
      <c r="AN87">
        <f ca="1"/>
        <v>2024</v>
      </c>
      <c r="AO87" t="str" cm="1">
        <f t="array" aca="1" ref="AO87" ca="1">INDEX(Profile_helper_columns!$D$2:$D$201, MATCH(TRUE, Profile_helper_columns!$C$2:$C$201 &gt;= ROW(AN87)-1,0))</f>
        <v>AG0000003720</v>
      </c>
    </row>
    <row r="88" spans="1:41" ht="30.75">
      <c r="A88" s="67" t="str">
        <f t="shared" ca="1" si="1"/>
        <v>ebc1c355-21a7b5gfjg-e6cb-a2dd</v>
      </c>
      <c r="B88" t="str" cm="1">
        <f t="array" aca="1" ref="B88" ca="1">INDEX(Profile_helper_columns!$A$2:$A$201, MATCH(TRUE, Profile_helper_columns!$C$2:$C$201 &gt;= ROW(A88)-1,0))</f>
        <v>0001121644</v>
      </c>
      <c r="C88" t="str" cm="1">
        <f t="array" aca="1" ref="C88" ca="1">INDEX(Profile_helper_columns!$D$2:$D$201, MATCH(TRUE, Profile_helper_columns!$C$2:$C$201 &gt;= ROW(B88)-1,0))</f>
        <v>AG0000003720</v>
      </c>
      <c r="D88" s="315">
        <f ca="1">IFERROR(VLOOKUP($B88, Profile_helper_columns!$A$2:$E$201, 5, FALSE), "Date Not Found")</f>
        <v>45321</v>
      </c>
      <c r="E88">
        <f ca="1">IFERROR(VLOOKUP($B88, Profile_helper_columns!$A$2:$F$201,6, FALSE), "Date Not Found")</f>
        <v>982</v>
      </c>
      <c r="F88" s="315">
        <f ca="1">IFERROR(VLOOKUP($B88, Profile_helper_columns!$A$2:$G$201,7, FALSE), "Date Not Found")</f>
        <v>45346</v>
      </c>
      <c r="G88" s="315" t="str">
        <f ca="1">IFERROR(VLOOKUP($B88, Profile_helper_columns!$A$2:$H$201,8, FALSE), "Date Not Found")</f>
        <v>Active</v>
      </c>
      <c r="H88" s="315" t="str">
        <f ca="1">IFERROR(VLOOKUP($B88, Profile_helper_columns!$A$2:$I$201,9, FALSE), "Date Not Found")</f>
        <v>Boston</v>
      </c>
      <c r="I88" t="str">
        <f ca="1">IFERROR(VLOOKUP($B88, Profile_helper_columns!$A$2:$J$201,10, FALSE), "Date Not Found")</f>
        <v>R</v>
      </c>
      <c r="J88" s="67" t="str">
        <f ca="1">IFERROR(VLOOKUP($B88, Profile_helper_columns!$A$2:$K$201,11, FALSE), "Date Not Found")</f>
        <v>Apartments</v>
      </c>
      <c r="K88" s="67" t="str">
        <f ca="1">IFERROR(VLOOKUP($B88, Profile_helper_columns!$A$2:$L$201,12, FALSE), "Date Not Found")</f>
        <v>N</v>
      </c>
      <c r="L88" s="67">
        <f ca="1">IFERROR(VLOOKUP($B88, Profile_helper_columns!$A$2:$M$201,13, FALSE), "Date Not Found")</f>
        <v>1</v>
      </c>
      <c r="M88" s="67">
        <f ca="1">IFERROR(VLOOKUP($B88, Profile_helper_columns!$A$2:$N$201,14, FALSE), "Date Not Found")</f>
        <v>0</v>
      </c>
      <c r="N88" s="67">
        <f ca="1">IFERROR(VLOOKUP($B88, Profile_helper_columns!$A$2:$O$201,15, FALSE), "Date Not Found")</f>
        <v>1</v>
      </c>
      <c r="O88" s="67">
        <f ca="1">IFERROR(VLOOKUP($B88, Profile_helper_columns!$A$2:$P$201,16, FALSE), "Date Not Found")</f>
        <v>0</v>
      </c>
      <c r="P88" s="67">
        <f ca="1">IFERROR(VLOOKUP($B88, Profile_helper_columns!$A$2:$Q$201,17, FALSE), "Date Not Found")</f>
        <v>0</v>
      </c>
      <c r="Q88" s="375">
        <f ca="1">IFERROR(VLOOKUP($B88, Profile_helper_columns!$A$2:$R$201,18, FALSE), "Date Not Found")</f>
        <v>45477</v>
      </c>
      <c r="U88" s="67" t="str">
        <f ca="1">IFERROR(VLOOKUP($B88, Profile_helper_columns!$A$2:$V$201,22, FALSE), "Date Not Found")</f>
        <v>Offline</v>
      </c>
      <c r="V88" s="67" t="str">
        <f ca="1">IFERROR(VLOOKUP($B88, Profile_helper_columns!$A$2:$W$201,23, FALSE), "Date Not Found")</f>
        <v>IVR</v>
      </c>
      <c r="W88" s="67">
        <f ca="1">IFERROR(VLOOKUP($B88, Profile_helper_columns!$A$2:$X$201,24, FALSE), "Date Not Found")</f>
        <v>1</v>
      </c>
      <c r="X88" s="67">
        <f ca="1">IFERROR(VLOOKUP($B88, Profile_helper_columns!$A$2:$Y$201,25, FALSE), "Date Not Found")</f>
        <v>0</v>
      </c>
      <c r="Y88" s="67">
        <f ca="1">IFERROR(VLOOKUP($B88, Profile_helper_columns!$A$2:$Z$201,26, FALSE), "Date Not Found")</f>
        <v>0</v>
      </c>
      <c r="Z88" s="67">
        <f ca="1">IFERROR(VLOOKUP($B88, Profile_helper_columns!$A$2:$AA$201,27, FALSE), "Date Not Found")</f>
        <v>0</v>
      </c>
      <c r="AA88" s="67">
        <f ca="1">IFERROR(VLOOKUP($B88, Profile_helper_columns!$A$2:$AB$201,28, FALSE), "Date Not Found")</f>
        <v>0</v>
      </c>
      <c r="AB88" s="67">
        <f ca="1">IFERROR(VLOOKUP($B88, Profile_helper_columns!$A$2:$AC$201,29, FALSE), "Date Not Found")</f>
        <v>0</v>
      </c>
      <c r="AC88" s="67">
        <f ca="1">IFERROR(VLOOKUP($B88, Profile_helper_columns!$A$2:$AD$201,30, FALSE), "Date Not Found")</f>
        <v>0</v>
      </c>
      <c r="AD88" s="67">
        <f ca="1">IFERROR(VLOOKUP($B88, Profile_helper_columns!$A$2:$AE$201,31, FALSE), "Date Not Found")</f>
        <v>0</v>
      </c>
      <c r="AE88" s="67">
        <f ca="1">IFERROR(VLOOKUP($B88, Profile_helper_columns!$A$2:$AF$201,32, FALSE), "Date Not Found")</f>
        <v>1</v>
      </c>
      <c r="AF88" s="67">
        <f ca="1">IFERROR(VLOOKUP($B88, Profile_helper_columns!$A$2:$AG$201,33, FALSE), "Date Not Found")</f>
        <v>1</v>
      </c>
      <c r="AG88" s="67">
        <f ca="1">IFERROR(VLOOKUP($B88, Profile_helper_columns!$A$2:$AH$201,34, FALSE), "Date Not Found")</f>
        <v>1</v>
      </c>
      <c r="AH88" s="67">
        <f ca="1">IFERROR(VLOOKUP($B88, Profile_helper_columns!$A$2:$AI$201,35, FALSE), "Date Not Found")</f>
        <v>0</v>
      </c>
      <c r="AI88" s="67">
        <f ca="1">IFERROR(VLOOKUP($B88, Profile_helper_columns!$A$2:$AJ$201,36, FALSE), "Date Not Found")</f>
        <v>1</v>
      </c>
      <c r="AJ88" s="67">
        <f ca="1">IFERROR(VLOOKUP($B88, Profile_helper_columns!$A$2:$AK$201,37, FALSE), "Date Not Found")</f>
        <v>0</v>
      </c>
      <c r="AK88" s="67">
        <f ca="1">IFERROR(VLOOKUP($B88, Profile_helper_columns!$A$2:$AL$201,38, FALSE), "Date Not Found")</f>
        <v>0</v>
      </c>
      <c r="AL88" s="67">
        <f ca="1">IFERROR(VLOOKUP($B88, Profile_helper_columns!$A$2:$AM$201,39, FALSE), "Date Not Found")</f>
        <v>1</v>
      </c>
      <c r="AM88">
        <f ca="1"/>
        <v>1</v>
      </c>
      <c r="AN88">
        <f ca="1"/>
        <v>2024</v>
      </c>
      <c r="AO88" t="str" cm="1">
        <f t="array" aca="1" ref="AO88" ca="1">INDEX(Profile_helper_columns!$D$2:$D$201, MATCH(TRUE, Profile_helper_columns!$C$2:$C$201 &gt;= ROW(AN88)-1,0))</f>
        <v>AG0000003720</v>
      </c>
    </row>
    <row r="89" spans="1:41" ht="30.75">
      <c r="A89" s="67" t="str">
        <f t="shared" ca="1" si="1"/>
        <v>2a50db14-1e3874gfjg-d2f3-a2dd</v>
      </c>
      <c r="B89" t="str" cm="1">
        <f t="array" aca="1" ref="B89" ca="1">INDEX(Profile_helper_columns!$A$2:$A$201, MATCH(TRUE, Profile_helper_columns!$C$2:$C$201 &gt;= ROW(A89)-1,0))</f>
        <v>0001129749</v>
      </c>
      <c r="C89" t="str" cm="1">
        <f t="array" aca="1" ref="C89" ca="1">INDEX(Profile_helper_columns!$D$2:$D$201, MATCH(TRUE, Profile_helper_columns!$C$2:$C$201 &gt;= ROW(B89)-1,0))</f>
        <v>AG0000008474</v>
      </c>
      <c r="D89" s="315">
        <f ca="1">IFERROR(VLOOKUP($B89, Profile_helper_columns!$A$2:$E$201, 5, FALSE), "Date Not Found")</f>
        <v>45309</v>
      </c>
      <c r="E89">
        <f ca="1">IFERROR(VLOOKUP($B89, Profile_helper_columns!$A$2:$F$201,6, FALSE), "Date Not Found")</f>
        <v>606</v>
      </c>
      <c r="F89" s="315">
        <f ca="1">IFERROR(VLOOKUP($B89, Profile_helper_columns!$A$2:$G$201,7, FALSE), "Date Not Found")</f>
        <v>45274</v>
      </c>
      <c r="G89" s="315" t="str">
        <f ca="1">IFERROR(VLOOKUP($B89, Profile_helper_columns!$A$2:$H$201,8, FALSE), "Date Not Found")</f>
        <v>Former</v>
      </c>
      <c r="H89" s="315" t="str">
        <f ca="1">IFERROR(VLOOKUP($B89, Profile_helper_columns!$A$2:$I$201,9, FALSE), "Date Not Found")</f>
        <v>Boston</v>
      </c>
      <c r="I89" t="str">
        <f ca="1">IFERROR(VLOOKUP($B89, Profile_helper_columns!$A$2:$J$201,10, FALSE), "Date Not Found")</f>
        <v>R</v>
      </c>
      <c r="J89" s="67" t="str">
        <f ca="1">IFERROR(VLOOKUP($B89, Profile_helper_columns!$A$2:$K$201,11, FALSE), "Date Not Found")</f>
        <v>Revenue Share -Apts</v>
      </c>
      <c r="K89" s="67" t="str">
        <f ca="1">IFERROR(VLOOKUP($B89, Profile_helper_columns!$A$2:$L$201,12, FALSE), "Date Not Found")</f>
        <v>Y</v>
      </c>
      <c r="L89" s="67">
        <f ca="1">IFERROR(VLOOKUP($B89, Profile_helper_columns!$A$2:$M$201,13, FALSE), "Date Not Found")</f>
        <v>1</v>
      </c>
      <c r="M89" s="67">
        <f ca="1">IFERROR(VLOOKUP($B89, Profile_helper_columns!$A$2:$N$201,14, FALSE), "Date Not Found")</f>
        <v>1</v>
      </c>
      <c r="N89" s="67">
        <f ca="1">IFERROR(VLOOKUP($B89, Profile_helper_columns!$A$2:$O$201,15, FALSE), "Date Not Found")</f>
        <v>0</v>
      </c>
      <c r="O89" s="67">
        <f ca="1">IFERROR(VLOOKUP($B89, Profile_helper_columns!$A$2:$P$201,16, FALSE), "Date Not Found")</f>
        <v>1</v>
      </c>
      <c r="P89" s="67">
        <f ca="1">IFERROR(VLOOKUP($B89, Profile_helper_columns!$A$2:$Q$201,17, FALSE), "Date Not Found")</f>
        <v>0</v>
      </c>
      <c r="Q89" s="375">
        <f ca="1">IFERROR(VLOOKUP($B89, Profile_helper_columns!$A$2:$R$201,18, FALSE), "Date Not Found")</f>
        <v>45310</v>
      </c>
      <c r="U89" s="67" t="str">
        <f ca="1">IFERROR(VLOOKUP($B89, Profile_helper_columns!$A$2:$V$201,22, FALSE), "Date Not Found")</f>
        <v>Digital</v>
      </c>
      <c r="V89" s="67" t="str">
        <f ca="1">IFERROR(VLOOKUP($B89, Profile_helper_columns!$A$2:$W$201,23, FALSE), "Date Not Found")</f>
        <v>App</v>
      </c>
      <c r="W89" s="67">
        <f ca="1">IFERROR(VLOOKUP($B89, Profile_helper_columns!$A$2:$X$201,24, FALSE), "Date Not Found")</f>
        <v>0</v>
      </c>
      <c r="X89" s="67">
        <f ca="1">IFERROR(VLOOKUP($B89, Profile_helper_columns!$A$2:$Y$201,25, FALSE), "Date Not Found")</f>
        <v>0</v>
      </c>
      <c r="Y89" s="67">
        <f ca="1">IFERROR(VLOOKUP($B89, Profile_helper_columns!$A$2:$Z$201,26, FALSE), "Date Not Found")</f>
        <v>1</v>
      </c>
      <c r="Z89" s="67">
        <f ca="1">IFERROR(VLOOKUP($B89, Profile_helper_columns!$A$2:$AA$201,27, FALSE), "Date Not Found")</f>
        <v>0</v>
      </c>
      <c r="AA89" s="67">
        <f ca="1">IFERROR(VLOOKUP($B89, Profile_helper_columns!$A$2:$AB$201,28, FALSE), "Date Not Found")</f>
        <v>0</v>
      </c>
      <c r="AB89" s="67">
        <f ca="1">IFERROR(VLOOKUP($B89, Profile_helper_columns!$A$2:$AC$201,29, FALSE), "Date Not Found")</f>
        <v>1</v>
      </c>
      <c r="AC89" s="67">
        <f ca="1">IFERROR(VLOOKUP($B89, Profile_helper_columns!$A$2:$AD$201,30, FALSE), "Date Not Found")</f>
        <v>1</v>
      </c>
      <c r="AD89" s="67">
        <f ca="1">IFERROR(VLOOKUP($B89, Profile_helper_columns!$A$2:$AE$201,31, FALSE), "Date Not Found")</f>
        <v>1</v>
      </c>
      <c r="AE89" s="67">
        <f ca="1">IFERROR(VLOOKUP($B89, Profile_helper_columns!$A$2:$AF$201,32, FALSE), "Date Not Found")</f>
        <v>0</v>
      </c>
      <c r="AF89" s="67">
        <f ca="1">IFERROR(VLOOKUP($B89, Profile_helper_columns!$A$2:$AG$201,33, FALSE), "Date Not Found")</f>
        <v>0</v>
      </c>
      <c r="AG89" s="67">
        <f ca="1">IFERROR(VLOOKUP($B89, Profile_helper_columns!$A$2:$AH$201,34, FALSE), "Date Not Found")</f>
        <v>1</v>
      </c>
      <c r="AH89" s="67">
        <f ca="1">IFERROR(VLOOKUP($B89, Profile_helper_columns!$A$2:$AI$201,35, FALSE), "Date Not Found")</f>
        <v>1</v>
      </c>
      <c r="AI89" s="67">
        <f ca="1">IFERROR(VLOOKUP($B89, Profile_helper_columns!$A$2:$AJ$201,36, FALSE), "Date Not Found")</f>
        <v>1</v>
      </c>
      <c r="AJ89" s="67">
        <f ca="1">IFERROR(VLOOKUP($B89, Profile_helper_columns!$A$2:$AK$201,37, FALSE), "Date Not Found")</f>
        <v>0</v>
      </c>
      <c r="AK89" s="67">
        <f ca="1">IFERROR(VLOOKUP($B89, Profile_helper_columns!$A$2:$AL$201,38, FALSE), "Date Not Found")</f>
        <v>1</v>
      </c>
      <c r="AL89" s="67">
        <f ca="1">IFERROR(VLOOKUP($B89, Profile_helper_columns!$A$2:$AM$201,39, FALSE), "Date Not Found")</f>
        <v>1</v>
      </c>
      <c r="AM89">
        <f ca="1"/>
        <v>1</v>
      </c>
      <c r="AN89">
        <f ca="1"/>
        <v>2024</v>
      </c>
      <c r="AO89" t="str" cm="1">
        <f t="array" aca="1" ref="AO89" ca="1">INDEX(Profile_helper_columns!$D$2:$D$201, MATCH(TRUE, Profile_helper_columns!$C$2:$C$201 &gt;= ROW(AN89)-1,0))</f>
        <v>AG0000008474</v>
      </c>
    </row>
    <row r="90" spans="1:41" ht="30.75">
      <c r="A90" s="67" t="str">
        <f t="shared" ca="1" si="1"/>
        <v>0ef4051d-a218gegfjg-d0b7-a2dd</v>
      </c>
      <c r="B90" t="str" cm="1">
        <f t="array" aca="1" ref="B90" ca="1">INDEX(Profile_helper_columns!$A$2:$A$201, MATCH(TRUE, Profile_helper_columns!$C$2:$C$201 &gt;= ROW(A90)-1,0))</f>
        <v>0001129749</v>
      </c>
      <c r="C90" t="str" cm="1">
        <f t="array" aca="1" ref="C90" ca="1">INDEX(Profile_helper_columns!$D$2:$D$201, MATCH(TRUE, Profile_helper_columns!$C$2:$C$201 &gt;= ROW(B90)-1,0))</f>
        <v>AG0000008474</v>
      </c>
      <c r="D90" s="315">
        <f ca="1">IFERROR(VLOOKUP($B90, Profile_helper_columns!$A$2:$E$201, 5, FALSE), "Date Not Found")</f>
        <v>45309</v>
      </c>
      <c r="E90">
        <f ca="1">IFERROR(VLOOKUP($B90, Profile_helper_columns!$A$2:$F$201,6, FALSE), "Date Not Found")</f>
        <v>606</v>
      </c>
      <c r="F90" s="315">
        <f ca="1">IFERROR(VLOOKUP($B90, Profile_helper_columns!$A$2:$G$201,7, FALSE), "Date Not Found")</f>
        <v>45274</v>
      </c>
      <c r="G90" s="315" t="str">
        <f ca="1">IFERROR(VLOOKUP($B90, Profile_helper_columns!$A$2:$H$201,8, FALSE), "Date Not Found")</f>
        <v>Former</v>
      </c>
      <c r="H90" s="315" t="str">
        <f ca="1">IFERROR(VLOOKUP($B90, Profile_helper_columns!$A$2:$I$201,9, FALSE), "Date Not Found")</f>
        <v>Boston</v>
      </c>
      <c r="I90" t="str">
        <f ca="1">IFERROR(VLOOKUP($B90, Profile_helper_columns!$A$2:$J$201,10, FALSE), "Date Not Found")</f>
        <v>R</v>
      </c>
      <c r="J90" s="67" t="str">
        <f ca="1">IFERROR(VLOOKUP($B90, Profile_helper_columns!$A$2:$K$201,11, FALSE), "Date Not Found")</f>
        <v>Revenue Share -Apts</v>
      </c>
      <c r="K90" s="67" t="str">
        <f ca="1">IFERROR(VLOOKUP($B90, Profile_helper_columns!$A$2:$L$201,12, FALSE), "Date Not Found")</f>
        <v>Y</v>
      </c>
      <c r="L90" s="67">
        <f ca="1">IFERROR(VLOOKUP($B90, Profile_helper_columns!$A$2:$M$201,13, FALSE), "Date Not Found")</f>
        <v>1</v>
      </c>
      <c r="M90" s="67">
        <f ca="1">IFERROR(VLOOKUP($B90, Profile_helper_columns!$A$2:$N$201,14, FALSE), "Date Not Found")</f>
        <v>1</v>
      </c>
      <c r="N90" s="67">
        <f ca="1">IFERROR(VLOOKUP($B90, Profile_helper_columns!$A$2:$O$201,15, FALSE), "Date Not Found")</f>
        <v>0</v>
      </c>
      <c r="O90" s="67">
        <f ca="1">IFERROR(VLOOKUP($B90, Profile_helper_columns!$A$2:$P$201,16, FALSE), "Date Not Found")</f>
        <v>1</v>
      </c>
      <c r="P90" s="67">
        <f ca="1">IFERROR(VLOOKUP($B90, Profile_helper_columns!$A$2:$Q$201,17, FALSE), "Date Not Found")</f>
        <v>0</v>
      </c>
      <c r="Q90" s="375">
        <f ca="1">IFERROR(VLOOKUP($B90, Profile_helper_columns!$A$2:$R$201,18, FALSE), "Date Not Found")</f>
        <v>45310</v>
      </c>
      <c r="U90" s="67" t="str">
        <f ca="1">IFERROR(VLOOKUP($B90, Profile_helper_columns!$A$2:$V$201,22, FALSE), "Date Not Found")</f>
        <v>Digital</v>
      </c>
      <c r="V90" s="67" t="str">
        <f ca="1">IFERROR(VLOOKUP($B90, Profile_helper_columns!$A$2:$W$201,23, FALSE), "Date Not Found")</f>
        <v>App</v>
      </c>
      <c r="W90" s="67">
        <f ca="1">IFERROR(VLOOKUP($B90, Profile_helper_columns!$A$2:$X$201,24, FALSE), "Date Not Found")</f>
        <v>0</v>
      </c>
      <c r="X90" s="67">
        <f ca="1">IFERROR(VLOOKUP($B90, Profile_helper_columns!$A$2:$Y$201,25, FALSE), "Date Not Found")</f>
        <v>0</v>
      </c>
      <c r="Y90" s="67">
        <f ca="1">IFERROR(VLOOKUP($B90, Profile_helper_columns!$A$2:$Z$201,26, FALSE), "Date Not Found")</f>
        <v>1</v>
      </c>
      <c r="Z90" s="67">
        <f ca="1">IFERROR(VLOOKUP($B90, Profile_helper_columns!$A$2:$AA$201,27, FALSE), "Date Not Found")</f>
        <v>0</v>
      </c>
      <c r="AA90" s="67">
        <f ca="1">IFERROR(VLOOKUP($B90, Profile_helper_columns!$A$2:$AB$201,28, FALSE), "Date Not Found")</f>
        <v>0</v>
      </c>
      <c r="AB90" s="67">
        <f ca="1">IFERROR(VLOOKUP($B90, Profile_helper_columns!$A$2:$AC$201,29, FALSE), "Date Not Found")</f>
        <v>1</v>
      </c>
      <c r="AC90" s="67">
        <f ca="1">IFERROR(VLOOKUP($B90, Profile_helper_columns!$A$2:$AD$201,30, FALSE), "Date Not Found")</f>
        <v>1</v>
      </c>
      <c r="AD90" s="67">
        <f ca="1">IFERROR(VLOOKUP($B90, Profile_helper_columns!$A$2:$AE$201,31, FALSE), "Date Not Found")</f>
        <v>1</v>
      </c>
      <c r="AE90" s="67">
        <f ca="1">IFERROR(VLOOKUP($B90, Profile_helper_columns!$A$2:$AF$201,32, FALSE), "Date Not Found")</f>
        <v>0</v>
      </c>
      <c r="AF90" s="67">
        <f ca="1">IFERROR(VLOOKUP($B90, Profile_helper_columns!$A$2:$AG$201,33, FALSE), "Date Not Found")</f>
        <v>0</v>
      </c>
      <c r="AG90" s="67">
        <f ca="1">IFERROR(VLOOKUP($B90, Profile_helper_columns!$A$2:$AH$201,34, FALSE), "Date Not Found")</f>
        <v>1</v>
      </c>
      <c r="AH90" s="67">
        <f ca="1">IFERROR(VLOOKUP($B90, Profile_helper_columns!$A$2:$AI$201,35, FALSE), "Date Not Found")</f>
        <v>1</v>
      </c>
      <c r="AI90" s="67">
        <f ca="1">IFERROR(VLOOKUP($B90, Profile_helper_columns!$A$2:$AJ$201,36, FALSE), "Date Not Found")</f>
        <v>1</v>
      </c>
      <c r="AJ90" s="67">
        <f ca="1">IFERROR(VLOOKUP($B90, Profile_helper_columns!$A$2:$AK$201,37, FALSE), "Date Not Found")</f>
        <v>0</v>
      </c>
      <c r="AK90" s="67">
        <f ca="1">IFERROR(VLOOKUP($B90, Profile_helper_columns!$A$2:$AL$201,38, FALSE), "Date Not Found")</f>
        <v>1</v>
      </c>
      <c r="AL90" s="67">
        <f ca="1">IFERROR(VLOOKUP($B90, Profile_helper_columns!$A$2:$AM$201,39, FALSE), "Date Not Found")</f>
        <v>1</v>
      </c>
      <c r="AM90">
        <f ca="1"/>
        <v>1</v>
      </c>
      <c r="AN90">
        <f ca="1"/>
        <v>2024</v>
      </c>
      <c r="AO90" t="str" cm="1">
        <f t="array" aca="1" ref="AO90" ca="1">INDEX(Profile_helper_columns!$D$2:$D$201, MATCH(TRUE, Profile_helper_columns!$C$2:$C$201 &gt;= ROW(AN90)-1,0))</f>
        <v>AG0000008474</v>
      </c>
    </row>
    <row r="91" spans="1:41" ht="30.75">
      <c r="A91" s="67" t="str">
        <f t="shared" ca="1" si="1"/>
        <v>16ef65ec-72b71egfjg-a417-a2dd</v>
      </c>
      <c r="B91" t="str" cm="1">
        <f t="array" aca="1" ref="B91" ca="1">INDEX(Profile_helper_columns!$A$2:$A$201, MATCH(TRUE, Profile_helper_columns!$C$2:$C$201 &gt;= ROW(A91)-1,0))</f>
        <v>0001126840</v>
      </c>
      <c r="C91" t="str" cm="1">
        <f t="array" aca="1" ref="C91" ca="1">INDEX(Profile_helper_columns!$D$2:$D$201, MATCH(TRUE, Profile_helper_columns!$C$2:$C$201 &gt;= ROW(B91)-1,0))</f>
        <v>AG0000007872</v>
      </c>
      <c r="D91" s="315">
        <f ca="1">IFERROR(VLOOKUP($B91, Profile_helper_columns!$A$2:$E$201, 5, FALSE), "Date Not Found")</f>
        <v>45087</v>
      </c>
      <c r="E91">
        <f ca="1">IFERROR(VLOOKUP($B91, Profile_helper_columns!$A$2:$F$201,6, FALSE), "Date Not Found")</f>
        <v>135</v>
      </c>
      <c r="F91" s="315">
        <f ca="1">IFERROR(VLOOKUP($B91, Profile_helper_columns!$A$2:$G$201,7, FALSE), "Date Not Found")</f>
        <v>45225</v>
      </c>
      <c r="G91" s="315" t="str">
        <f ca="1">IFERROR(VLOOKUP($B91, Profile_helper_columns!$A$2:$H$201,8, FALSE), "Date Not Found")</f>
        <v>Active</v>
      </c>
      <c r="H91" s="315" t="str">
        <f ca="1">IFERROR(VLOOKUP($B91, Profile_helper_columns!$A$2:$I$201,9, FALSE), "Date Not Found")</f>
        <v>Pheonix</v>
      </c>
      <c r="I91" t="str">
        <f ca="1">IFERROR(VLOOKUP($B91, Profile_helper_columns!$A$2:$J$201,10, FALSE), "Date Not Found")</f>
        <v>R</v>
      </c>
      <c r="J91" s="67" t="str">
        <f ca="1">IFERROR(VLOOKUP($B91, Profile_helper_columns!$A$2:$K$201,11, FALSE), "Date Not Found")</f>
        <v>House</v>
      </c>
      <c r="K91" s="67" t="str">
        <f ca="1">IFERROR(VLOOKUP($B91, Profile_helper_columns!$A$2:$L$201,12, FALSE), "Date Not Found")</f>
        <v>Y</v>
      </c>
      <c r="L91" s="67">
        <f ca="1">IFERROR(VLOOKUP($B91, Profile_helper_columns!$A$2:$M$201,13, FALSE), "Date Not Found")</f>
        <v>0</v>
      </c>
      <c r="M91" s="67">
        <f ca="1">IFERROR(VLOOKUP($B91, Profile_helper_columns!$A$2:$N$201,14, FALSE), "Date Not Found")</f>
        <v>1</v>
      </c>
      <c r="N91" s="67">
        <f ca="1">IFERROR(VLOOKUP($B91, Profile_helper_columns!$A$2:$O$201,15, FALSE), "Date Not Found")</f>
        <v>0</v>
      </c>
      <c r="O91" s="67">
        <f ca="1">IFERROR(VLOOKUP($B91, Profile_helper_columns!$A$2:$P$201,16, FALSE), "Date Not Found")</f>
        <v>1</v>
      </c>
      <c r="P91" s="67">
        <f ca="1">IFERROR(VLOOKUP($B91, Profile_helper_columns!$A$2:$Q$201,17, FALSE), "Date Not Found")</f>
        <v>0</v>
      </c>
      <c r="Q91" s="375" t="str">
        <f ca="1">IFERROR(VLOOKUP($B91, Profile_helper_columns!$A$2:$R$201,18, FALSE), "Date Not Found")</f>
        <v/>
      </c>
      <c r="U91" s="67" t="str">
        <f ca="1">IFERROR(VLOOKUP($B91, Profile_helper_columns!$A$2:$V$201,22, FALSE), "Date Not Found")</f>
        <v>Digital</v>
      </c>
      <c r="V91" s="67" t="str">
        <f ca="1">IFERROR(VLOOKUP($B91, Profile_helper_columns!$A$2:$W$201,23, FALSE), "Date Not Found")</f>
        <v>App</v>
      </c>
      <c r="W91" s="67">
        <f ca="1">IFERROR(VLOOKUP($B91, Profile_helper_columns!$A$2:$X$201,24, FALSE), "Date Not Found")</f>
        <v>0</v>
      </c>
      <c r="X91" s="67">
        <f ca="1">IFERROR(VLOOKUP($B91, Profile_helper_columns!$A$2:$Y$201,25, FALSE), "Date Not Found")</f>
        <v>0</v>
      </c>
      <c r="Y91" s="67">
        <f ca="1">IFERROR(VLOOKUP($B91, Profile_helper_columns!$A$2:$Z$201,26, FALSE), "Date Not Found")</f>
        <v>1</v>
      </c>
      <c r="Z91" s="67">
        <f ca="1">IFERROR(VLOOKUP($B91, Profile_helper_columns!$A$2:$AA$201,27, FALSE), "Date Not Found")</f>
        <v>1</v>
      </c>
      <c r="AA91" s="67">
        <f ca="1">IFERROR(VLOOKUP($B91, Profile_helper_columns!$A$2:$AB$201,28, FALSE), "Date Not Found")</f>
        <v>0</v>
      </c>
      <c r="AB91" s="67">
        <f ca="1">IFERROR(VLOOKUP($B91, Profile_helper_columns!$A$2:$AC$201,29, FALSE), "Date Not Found")</f>
        <v>0</v>
      </c>
      <c r="AC91" s="67">
        <f ca="1">IFERROR(VLOOKUP($B91, Profile_helper_columns!$A$2:$AD$201,30, FALSE), "Date Not Found")</f>
        <v>0</v>
      </c>
      <c r="AD91" s="67">
        <f ca="1">IFERROR(VLOOKUP($B91, Profile_helper_columns!$A$2:$AE$201,31, FALSE), "Date Not Found")</f>
        <v>0</v>
      </c>
      <c r="AE91" s="67">
        <f ca="1">IFERROR(VLOOKUP($B91, Profile_helper_columns!$A$2:$AF$201,32, FALSE), "Date Not Found")</f>
        <v>0</v>
      </c>
      <c r="AF91" s="67">
        <f ca="1">IFERROR(VLOOKUP($B91, Profile_helper_columns!$A$2:$AG$201,33, FALSE), "Date Not Found")</f>
        <v>0</v>
      </c>
      <c r="AG91" s="67">
        <f ca="1">IFERROR(VLOOKUP($B91, Profile_helper_columns!$A$2:$AH$201,34, FALSE), "Date Not Found")</f>
        <v>1</v>
      </c>
      <c r="AH91" s="67">
        <f ca="1">IFERROR(VLOOKUP($B91, Profile_helper_columns!$A$2:$AI$201,35, FALSE), "Date Not Found")</f>
        <v>0</v>
      </c>
      <c r="AI91" s="67">
        <f ca="1">IFERROR(VLOOKUP($B91, Profile_helper_columns!$A$2:$AJ$201,36, FALSE), "Date Not Found")</f>
        <v>0</v>
      </c>
      <c r="AJ91" s="67">
        <f ca="1">IFERROR(VLOOKUP($B91, Profile_helper_columns!$A$2:$AK$201,37, FALSE), "Date Not Found")</f>
        <v>0</v>
      </c>
      <c r="AK91" s="67">
        <f ca="1">IFERROR(VLOOKUP($B91, Profile_helper_columns!$A$2:$AL$201,38, FALSE), "Date Not Found")</f>
        <v>0</v>
      </c>
      <c r="AL91" s="67">
        <f ca="1">IFERROR(VLOOKUP($B91, Profile_helper_columns!$A$2:$AM$201,39, FALSE), "Date Not Found")</f>
        <v>0</v>
      </c>
      <c r="AM91">
        <f ca="1"/>
        <v>6</v>
      </c>
      <c r="AN91">
        <f ca="1"/>
        <v>2023</v>
      </c>
      <c r="AO91" t="str" cm="1">
        <f t="array" aca="1" ref="AO91" ca="1">INDEX(Profile_helper_columns!$D$2:$D$201, MATCH(TRUE, Profile_helper_columns!$C$2:$C$201 &gt;= ROW(AN91)-1,0))</f>
        <v>AG0000007872</v>
      </c>
    </row>
    <row r="92" spans="1:41" ht="30.75">
      <c r="A92" s="67" t="str">
        <f t="shared" ca="1" si="1"/>
        <v>56486491-bef77egfjg-cbb8-a2dd</v>
      </c>
      <c r="B92" t="str" cm="1">
        <f t="array" aca="1" ref="B92" ca="1">INDEX(Profile_helper_columns!$A$2:$A$201, MATCH(TRUE, Profile_helper_columns!$C$2:$C$201 &gt;= ROW(A92)-1,0))</f>
        <v>0001126840</v>
      </c>
      <c r="C92" t="str" cm="1">
        <f t="array" aca="1" ref="C92" ca="1">INDEX(Profile_helper_columns!$D$2:$D$201, MATCH(TRUE, Profile_helper_columns!$C$2:$C$201 &gt;= ROW(B92)-1,0))</f>
        <v>AG0000007872</v>
      </c>
      <c r="D92" s="315">
        <f ca="1">IFERROR(VLOOKUP($B92, Profile_helper_columns!$A$2:$E$201, 5, FALSE), "Date Not Found")</f>
        <v>45087</v>
      </c>
      <c r="E92">
        <f ca="1">IFERROR(VLOOKUP($B92, Profile_helper_columns!$A$2:$F$201,6, FALSE), "Date Not Found")</f>
        <v>135</v>
      </c>
      <c r="F92" s="315">
        <f ca="1">IFERROR(VLOOKUP($B92, Profile_helper_columns!$A$2:$G$201,7, FALSE), "Date Not Found")</f>
        <v>45225</v>
      </c>
      <c r="G92" s="315" t="str">
        <f ca="1">IFERROR(VLOOKUP($B92, Profile_helper_columns!$A$2:$H$201,8, FALSE), "Date Not Found")</f>
        <v>Active</v>
      </c>
      <c r="H92" s="315" t="str">
        <f ca="1">IFERROR(VLOOKUP($B92, Profile_helper_columns!$A$2:$I$201,9, FALSE), "Date Not Found")</f>
        <v>Pheonix</v>
      </c>
      <c r="I92" t="str">
        <f ca="1">IFERROR(VLOOKUP($B92, Profile_helper_columns!$A$2:$J$201,10, FALSE), "Date Not Found")</f>
        <v>R</v>
      </c>
      <c r="J92" s="67" t="str">
        <f ca="1">IFERROR(VLOOKUP($B92, Profile_helper_columns!$A$2:$K$201,11, FALSE), "Date Not Found")</f>
        <v>House</v>
      </c>
      <c r="K92" s="67" t="str">
        <f ca="1">IFERROR(VLOOKUP($B92, Profile_helper_columns!$A$2:$L$201,12, FALSE), "Date Not Found")</f>
        <v>Y</v>
      </c>
      <c r="L92" s="67">
        <f ca="1">IFERROR(VLOOKUP($B92, Profile_helper_columns!$A$2:$M$201,13, FALSE), "Date Not Found")</f>
        <v>0</v>
      </c>
      <c r="M92" s="67">
        <f ca="1">IFERROR(VLOOKUP($B92, Profile_helper_columns!$A$2:$N$201,14, FALSE), "Date Not Found")</f>
        <v>1</v>
      </c>
      <c r="N92" s="67">
        <f ca="1">IFERROR(VLOOKUP($B92, Profile_helper_columns!$A$2:$O$201,15, FALSE), "Date Not Found")</f>
        <v>0</v>
      </c>
      <c r="O92" s="67">
        <f ca="1">IFERROR(VLOOKUP($B92, Profile_helper_columns!$A$2:$P$201,16, FALSE), "Date Not Found")</f>
        <v>1</v>
      </c>
      <c r="P92" s="67">
        <f ca="1">IFERROR(VLOOKUP($B92, Profile_helper_columns!$A$2:$Q$201,17, FALSE), "Date Not Found")</f>
        <v>0</v>
      </c>
      <c r="Q92" s="375" t="str">
        <f ca="1">IFERROR(VLOOKUP($B92, Profile_helper_columns!$A$2:$R$201,18, FALSE), "Date Not Found")</f>
        <v/>
      </c>
      <c r="U92" s="67" t="str">
        <f ca="1">IFERROR(VLOOKUP($B92, Profile_helper_columns!$A$2:$V$201,22, FALSE), "Date Not Found")</f>
        <v>Digital</v>
      </c>
      <c r="V92" s="67" t="str">
        <f ca="1">IFERROR(VLOOKUP($B92, Profile_helper_columns!$A$2:$W$201,23, FALSE), "Date Not Found")</f>
        <v>App</v>
      </c>
      <c r="W92" s="67">
        <f ca="1">IFERROR(VLOOKUP($B92, Profile_helper_columns!$A$2:$X$201,24, FALSE), "Date Not Found")</f>
        <v>0</v>
      </c>
      <c r="X92" s="67">
        <f ca="1">IFERROR(VLOOKUP($B92, Profile_helper_columns!$A$2:$Y$201,25, FALSE), "Date Not Found")</f>
        <v>0</v>
      </c>
      <c r="Y92" s="67">
        <f ca="1">IFERROR(VLOOKUP($B92, Profile_helper_columns!$A$2:$Z$201,26, FALSE), "Date Not Found")</f>
        <v>1</v>
      </c>
      <c r="Z92" s="67">
        <f ca="1">IFERROR(VLOOKUP($B92, Profile_helper_columns!$A$2:$AA$201,27, FALSE), "Date Not Found")</f>
        <v>1</v>
      </c>
      <c r="AA92" s="67">
        <f ca="1">IFERROR(VLOOKUP($B92, Profile_helper_columns!$A$2:$AB$201,28, FALSE), "Date Not Found")</f>
        <v>0</v>
      </c>
      <c r="AB92" s="67">
        <f ca="1">IFERROR(VLOOKUP($B92, Profile_helper_columns!$A$2:$AC$201,29, FALSE), "Date Not Found")</f>
        <v>0</v>
      </c>
      <c r="AC92" s="67">
        <f ca="1">IFERROR(VLOOKUP($B92, Profile_helper_columns!$A$2:$AD$201,30, FALSE), "Date Not Found")</f>
        <v>0</v>
      </c>
      <c r="AD92" s="67">
        <f ca="1">IFERROR(VLOOKUP($B92, Profile_helper_columns!$A$2:$AE$201,31, FALSE), "Date Not Found")</f>
        <v>0</v>
      </c>
      <c r="AE92" s="67">
        <f ca="1">IFERROR(VLOOKUP($B92, Profile_helper_columns!$A$2:$AF$201,32, FALSE), "Date Not Found")</f>
        <v>0</v>
      </c>
      <c r="AF92" s="67">
        <f ca="1">IFERROR(VLOOKUP($B92, Profile_helper_columns!$A$2:$AG$201,33, FALSE), "Date Not Found")</f>
        <v>0</v>
      </c>
      <c r="AG92" s="67">
        <f ca="1">IFERROR(VLOOKUP($B92, Profile_helper_columns!$A$2:$AH$201,34, FALSE), "Date Not Found")</f>
        <v>1</v>
      </c>
      <c r="AH92" s="67">
        <f ca="1">IFERROR(VLOOKUP($B92, Profile_helper_columns!$A$2:$AI$201,35, FALSE), "Date Not Found")</f>
        <v>0</v>
      </c>
      <c r="AI92" s="67">
        <f ca="1">IFERROR(VLOOKUP($B92, Profile_helper_columns!$A$2:$AJ$201,36, FALSE), "Date Not Found")</f>
        <v>0</v>
      </c>
      <c r="AJ92" s="67">
        <f ca="1">IFERROR(VLOOKUP($B92, Profile_helper_columns!$A$2:$AK$201,37, FALSE), "Date Not Found")</f>
        <v>0</v>
      </c>
      <c r="AK92" s="67">
        <f ca="1">IFERROR(VLOOKUP($B92, Profile_helper_columns!$A$2:$AL$201,38, FALSE), "Date Not Found")</f>
        <v>0</v>
      </c>
      <c r="AL92" s="67">
        <f ca="1">IFERROR(VLOOKUP($B92, Profile_helper_columns!$A$2:$AM$201,39, FALSE), "Date Not Found")</f>
        <v>0</v>
      </c>
      <c r="AM92">
        <f ca="1"/>
        <v>6</v>
      </c>
      <c r="AN92">
        <f ca="1"/>
        <v>2023</v>
      </c>
      <c r="AO92" t="str" cm="1">
        <f t="array" aca="1" ref="AO92" ca="1">INDEX(Profile_helper_columns!$D$2:$D$201, MATCH(TRUE, Profile_helper_columns!$C$2:$C$201 &gt;= ROW(AN92)-1,0))</f>
        <v>AG0000007872</v>
      </c>
    </row>
    <row r="93" spans="1:41" ht="30.75">
      <c r="A93" s="67" t="str">
        <f t="shared" ca="1" si="1"/>
        <v>d70aefa9-5fee15gfjg-301e-a2dd</v>
      </c>
      <c r="B93" t="str" cm="1">
        <f t="array" aca="1" ref="B93" ca="1">INDEX(Profile_helper_columns!$A$2:$A$201, MATCH(TRUE, Profile_helper_columns!$C$2:$C$201 &gt;= ROW(A93)-1,0))</f>
        <v>0001129646</v>
      </c>
      <c r="C93" t="str" cm="1">
        <f t="array" aca="1" ref="C93" ca="1">INDEX(Profile_helper_columns!$D$2:$D$201, MATCH(TRUE, Profile_helper_columns!$C$2:$C$201 &gt;= ROW(B93)-1,0))</f>
        <v>AG0000004533</v>
      </c>
      <c r="D93" s="315">
        <f ca="1">IFERROR(VLOOKUP($B93, Profile_helper_columns!$A$2:$E$201, 5, FALSE), "Date Not Found")</f>
        <v>45015</v>
      </c>
      <c r="E93">
        <f ca="1">IFERROR(VLOOKUP($B93, Profile_helper_columns!$A$2:$F$201,6, FALSE), "Date Not Found")</f>
        <v>193</v>
      </c>
      <c r="F93" s="315">
        <f ca="1">IFERROR(VLOOKUP($B93, Profile_helper_columns!$A$2:$G$201,7, FALSE), "Date Not Found")</f>
        <v>45580</v>
      </c>
      <c r="G93" s="315" t="str">
        <f ca="1">IFERROR(VLOOKUP($B93, Profile_helper_columns!$A$2:$H$201,8, FALSE), "Date Not Found")</f>
        <v>Former</v>
      </c>
      <c r="H93" s="315" t="str">
        <f ca="1">IFERROR(VLOOKUP($B93, Profile_helper_columns!$A$2:$I$201,9, FALSE), "Date Not Found")</f>
        <v>Boston</v>
      </c>
      <c r="I93" t="str">
        <f ca="1">IFERROR(VLOOKUP($B93, Profile_helper_columns!$A$2:$J$201,10, FALSE), "Date Not Found")</f>
        <v>R</v>
      </c>
      <c r="J93" s="67" t="str">
        <f ca="1">IFERROR(VLOOKUP($B93, Profile_helper_columns!$A$2:$K$201,11, FALSE), "Date Not Found")</f>
        <v>Apartments</v>
      </c>
      <c r="K93" s="67" t="str">
        <f ca="1">IFERROR(VLOOKUP($B93, Profile_helper_columns!$A$2:$L$201,12, FALSE), "Date Not Found")</f>
        <v>Y</v>
      </c>
      <c r="L93" s="67">
        <f ca="1">IFERROR(VLOOKUP($B93, Profile_helper_columns!$A$2:$M$201,13, FALSE), "Date Not Found")</f>
        <v>1</v>
      </c>
      <c r="M93" s="67">
        <f ca="1">IFERROR(VLOOKUP($B93, Profile_helper_columns!$A$2:$N$201,14, FALSE), "Date Not Found")</f>
        <v>0</v>
      </c>
      <c r="N93" s="67">
        <f ca="1">IFERROR(VLOOKUP($B93, Profile_helper_columns!$A$2:$O$201,15, FALSE), "Date Not Found")</f>
        <v>1</v>
      </c>
      <c r="O93" s="67">
        <f ca="1">IFERROR(VLOOKUP($B93, Profile_helper_columns!$A$2:$P$201,16, FALSE), "Date Not Found")</f>
        <v>0</v>
      </c>
      <c r="P93" s="67">
        <f ca="1">IFERROR(VLOOKUP($B93, Profile_helper_columns!$A$2:$Q$201,17, FALSE), "Date Not Found")</f>
        <v>0</v>
      </c>
      <c r="Q93" s="375">
        <f ca="1">IFERROR(VLOOKUP($B93, Profile_helper_columns!$A$2:$R$201,18, FALSE), "Date Not Found")</f>
        <v>45285</v>
      </c>
      <c r="U93" s="67" t="str">
        <f ca="1">IFERROR(VLOOKUP($B93, Profile_helper_columns!$A$2:$V$201,22, FALSE), "Date Not Found")</f>
        <v>Offline</v>
      </c>
      <c r="V93" s="67" t="str">
        <f ca="1">IFERROR(VLOOKUP($B93, Profile_helper_columns!$A$2:$W$201,23, FALSE), "Date Not Found")</f>
        <v>IVR</v>
      </c>
      <c r="W93" s="67">
        <f ca="1">IFERROR(VLOOKUP($B93, Profile_helper_columns!$A$2:$X$201,24, FALSE), "Date Not Found")</f>
        <v>0</v>
      </c>
      <c r="X93" s="67">
        <f ca="1">IFERROR(VLOOKUP($B93, Profile_helper_columns!$A$2:$Y$201,25, FALSE), "Date Not Found")</f>
        <v>0</v>
      </c>
      <c r="Y93" s="67">
        <f ca="1">IFERROR(VLOOKUP($B93, Profile_helper_columns!$A$2:$Z$201,26, FALSE), "Date Not Found")</f>
        <v>1</v>
      </c>
      <c r="Z93" s="67">
        <f ca="1">IFERROR(VLOOKUP($B93, Profile_helper_columns!$A$2:$AA$201,27, FALSE), "Date Not Found")</f>
        <v>0</v>
      </c>
      <c r="AA93" s="67">
        <f ca="1">IFERROR(VLOOKUP($B93, Profile_helper_columns!$A$2:$AB$201,28, FALSE), "Date Not Found")</f>
        <v>0</v>
      </c>
      <c r="AB93" s="67">
        <f ca="1">IFERROR(VLOOKUP($B93, Profile_helper_columns!$A$2:$AC$201,29, FALSE), "Date Not Found")</f>
        <v>0</v>
      </c>
      <c r="AC93" s="67">
        <f ca="1">IFERROR(VLOOKUP($B93, Profile_helper_columns!$A$2:$AD$201,30, FALSE), "Date Not Found")</f>
        <v>0</v>
      </c>
      <c r="AD93" s="67">
        <f ca="1">IFERROR(VLOOKUP($B93, Profile_helper_columns!$A$2:$AE$201,31, FALSE), "Date Not Found")</f>
        <v>1</v>
      </c>
      <c r="AE93" s="67">
        <f ca="1">IFERROR(VLOOKUP($B93, Profile_helper_columns!$A$2:$AF$201,32, FALSE), "Date Not Found")</f>
        <v>1</v>
      </c>
      <c r="AF93" s="67">
        <f ca="1">IFERROR(VLOOKUP($B93, Profile_helper_columns!$A$2:$AG$201,33, FALSE), "Date Not Found")</f>
        <v>0</v>
      </c>
      <c r="AG93" s="67">
        <f ca="1">IFERROR(VLOOKUP($B93, Profile_helper_columns!$A$2:$AH$201,34, FALSE), "Date Not Found")</f>
        <v>0</v>
      </c>
      <c r="AH93" s="67">
        <f ca="1">IFERROR(VLOOKUP($B93, Profile_helper_columns!$A$2:$AI$201,35, FALSE), "Date Not Found")</f>
        <v>0</v>
      </c>
      <c r="AI93" s="67">
        <f ca="1">IFERROR(VLOOKUP($B93, Profile_helper_columns!$A$2:$AJ$201,36, FALSE), "Date Not Found")</f>
        <v>0</v>
      </c>
      <c r="AJ93" s="67">
        <f ca="1">IFERROR(VLOOKUP($B93, Profile_helper_columns!$A$2:$AK$201,37, FALSE), "Date Not Found")</f>
        <v>0</v>
      </c>
      <c r="AK93" s="67">
        <f ca="1">IFERROR(VLOOKUP($B93, Profile_helper_columns!$A$2:$AL$201,38, FALSE), "Date Not Found")</f>
        <v>0</v>
      </c>
      <c r="AL93" s="67">
        <f ca="1">IFERROR(VLOOKUP($B93, Profile_helper_columns!$A$2:$AM$201,39, FALSE), "Date Not Found")</f>
        <v>0</v>
      </c>
      <c r="AM93">
        <f ca="1"/>
        <v>3</v>
      </c>
      <c r="AN93">
        <f ca="1"/>
        <v>2023</v>
      </c>
      <c r="AO93" t="str" cm="1">
        <f t="array" aca="1" ref="AO93" ca="1">INDEX(Profile_helper_columns!$D$2:$D$201, MATCH(TRUE, Profile_helper_columns!$C$2:$C$201 &gt;= ROW(AN93)-1,0))</f>
        <v>AG0000004533</v>
      </c>
    </row>
    <row r="94" spans="1:41" ht="30.75">
      <c r="A94" s="67" t="str">
        <f t="shared" ca="1" si="1"/>
        <v>8454d67b-755773gfjg-5d4b-a2dd</v>
      </c>
      <c r="B94" t="str" cm="1">
        <f t="array" aca="1" ref="B94" ca="1">INDEX(Profile_helper_columns!$A$2:$A$201, MATCH(TRUE, Profile_helper_columns!$C$2:$C$201 &gt;= ROW(A94)-1,0))</f>
        <v>0001127250</v>
      </c>
      <c r="C94" t="str" cm="1">
        <f t="array" aca="1" ref="C94" ca="1">INDEX(Profile_helper_columns!$D$2:$D$201, MATCH(TRUE, Profile_helper_columns!$C$2:$C$201 &gt;= ROW(B94)-1,0))</f>
        <v>AG0000009115</v>
      </c>
      <c r="D94" s="315">
        <f ca="1">IFERROR(VLOOKUP($B94, Profile_helper_columns!$A$2:$E$201, 5, FALSE), "Date Not Found")</f>
        <v>45601</v>
      </c>
      <c r="E94">
        <f ca="1">IFERROR(VLOOKUP($B94, Profile_helper_columns!$A$2:$F$201,6, FALSE), "Date Not Found")</f>
        <v>726</v>
      </c>
      <c r="F94" s="315">
        <f ca="1">IFERROR(VLOOKUP($B94, Profile_helper_columns!$A$2:$G$201,7, FALSE), "Date Not Found")</f>
        <v>45614</v>
      </c>
      <c r="G94" s="315" t="str">
        <f ca="1">IFERROR(VLOOKUP($B94, Profile_helper_columns!$A$2:$H$201,8, FALSE), "Date Not Found")</f>
        <v>Former</v>
      </c>
      <c r="H94" s="315" t="str">
        <f ca="1">IFERROR(VLOOKUP($B94, Profile_helper_columns!$A$2:$I$201,9, FALSE), "Date Not Found")</f>
        <v>Boston</v>
      </c>
      <c r="I94" t="str">
        <f ca="1">IFERROR(VLOOKUP($B94, Profile_helper_columns!$A$2:$J$201,10, FALSE), "Date Not Found")</f>
        <v>R</v>
      </c>
      <c r="J94" s="67" t="str">
        <f ca="1">IFERROR(VLOOKUP($B94, Profile_helper_columns!$A$2:$K$201,11, FALSE), "Date Not Found")</f>
        <v>Apartments</v>
      </c>
      <c r="K94" s="67" t="str">
        <f ca="1">IFERROR(VLOOKUP($B94, Profile_helper_columns!$A$2:$L$201,12, FALSE), "Date Not Found")</f>
        <v>N</v>
      </c>
      <c r="L94" s="67">
        <f ca="1">IFERROR(VLOOKUP($B94, Profile_helper_columns!$A$2:$M$201,13, FALSE), "Date Not Found")</f>
        <v>0</v>
      </c>
      <c r="M94" s="67">
        <f ca="1">IFERROR(VLOOKUP($B94, Profile_helper_columns!$A$2:$N$201,14, FALSE), "Date Not Found")</f>
        <v>1</v>
      </c>
      <c r="N94" s="67">
        <f ca="1">IFERROR(VLOOKUP($B94, Profile_helper_columns!$A$2:$O$201,15, FALSE), "Date Not Found")</f>
        <v>0</v>
      </c>
      <c r="O94" s="67">
        <f ca="1">IFERROR(VLOOKUP($B94, Profile_helper_columns!$A$2:$P$201,16, FALSE), "Date Not Found")</f>
        <v>0</v>
      </c>
      <c r="P94" s="67">
        <f ca="1">IFERROR(VLOOKUP($B94, Profile_helper_columns!$A$2:$Q$201,17, FALSE), "Date Not Found")</f>
        <v>0</v>
      </c>
      <c r="Q94" s="375" t="str">
        <f ca="1">IFERROR(VLOOKUP($B94, Profile_helper_columns!$A$2:$R$201,18, FALSE), "Date Not Found")</f>
        <v/>
      </c>
      <c r="U94" s="67" t="str">
        <f ca="1">IFERROR(VLOOKUP($B94, Profile_helper_columns!$A$2:$V$201,22, FALSE), "Date Not Found")</f>
        <v>Offline</v>
      </c>
      <c r="V94" s="67" t="str">
        <f ca="1">IFERROR(VLOOKUP($B94, Profile_helper_columns!$A$2:$W$201,23, FALSE), "Date Not Found")</f>
        <v>Retail</v>
      </c>
      <c r="W94" s="67">
        <f ca="1">IFERROR(VLOOKUP($B94, Profile_helper_columns!$A$2:$X$201,24, FALSE), "Date Not Found")</f>
        <v>1</v>
      </c>
      <c r="X94" s="67">
        <f ca="1">IFERROR(VLOOKUP($B94, Profile_helper_columns!$A$2:$Y$201,25, FALSE), "Date Not Found")</f>
        <v>1</v>
      </c>
      <c r="Y94" s="67">
        <f ca="1">IFERROR(VLOOKUP($B94, Profile_helper_columns!$A$2:$Z$201,26, FALSE), "Date Not Found")</f>
        <v>1</v>
      </c>
      <c r="Z94" s="67">
        <f ca="1">IFERROR(VLOOKUP($B94, Profile_helper_columns!$A$2:$AA$201,27, FALSE), "Date Not Found")</f>
        <v>1</v>
      </c>
      <c r="AA94" s="67">
        <f ca="1">IFERROR(VLOOKUP($B94, Profile_helper_columns!$A$2:$AB$201,28, FALSE), "Date Not Found")</f>
        <v>0</v>
      </c>
      <c r="AB94" s="67">
        <f ca="1">IFERROR(VLOOKUP($B94, Profile_helper_columns!$A$2:$AC$201,29, FALSE), "Date Not Found")</f>
        <v>1</v>
      </c>
      <c r="AC94" s="67">
        <f ca="1">IFERROR(VLOOKUP($B94, Profile_helper_columns!$A$2:$AD$201,30, FALSE), "Date Not Found")</f>
        <v>1</v>
      </c>
      <c r="AD94" s="67">
        <f ca="1">IFERROR(VLOOKUP($B94, Profile_helper_columns!$A$2:$AE$201,31, FALSE), "Date Not Found")</f>
        <v>1</v>
      </c>
      <c r="AE94" s="67">
        <f ca="1">IFERROR(VLOOKUP($B94, Profile_helper_columns!$A$2:$AF$201,32, FALSE), "Date Not Found")</f>
        <v>0</v>
      </c>
      <c r="AF94" s="67">
        <f ca="1">IFERROR(VLOOKUP($B94, Profile_helper_columns!$A$2:$AG$201,33, FALSE), "Date Not Found")</f>
        <v>1</v>
      </c>
      <c r="AG94" s="67">
        <f ca="1">IFERROR(VLOOKUP($B94, Profile_helper_columns!$A$2:$AH$201,34, FALSE), "Date Not Found")</f>
        <v>1</v>
      </c>
      <c r="AH94" s="67">
        <f ca="1">IFERROR(VLOOKUP($B94, Profile_helper_columns!$A$2:$AI$201,35, FALSE), "Date Not Found")</f>
        <v>0</v>
      </c>
      <c r="AI94" s="67">
        <f ca="1">IFERROR(VLOOKUP($B94, Profile_helper_columns!$A$2:$AJ$201,36, FALSE), "Date Not Found")</f>
        <v>0</v>
      </c>
      <c r="AJ94" s="67">
        <f ca="1">IFERROR(VLOOKUP($B94, Profile_helper_columns!$A$2:$AK$201,37, FALSE), "Date Not Found")</f>
        <v>0</v>
      </c>
      <c r="AK94" s="67">
        <f ca="1">IFERROR(VLOOKUP($B94, Profile_helper_columns!$A$2:$AL$201,38, FALSE), "Date Not Found")</f>
        <v>0</v>
      </c>
      <c r="AL94" s="67">
        <f ca="1">IFERROR(VLOOKUP($B94, Profile_helper_columns!$A$2:$AM$201,39, FALSE), "Date Not Found")</f>
        <v>0</v>
      </c>
      <c r="AM94">
        <f ca="1"/>
        <v>11</v>
      </c>
      <c r="AN94">
        <f ca="1"/>
        <v>2024</v>
      </c>
      <c r="AO94" t="str" cm="1">
        <f t="array" aca="1" ref="AO94" ca="1">INDEX(Profile_helper_columns!$D$2:$D$201, MATCH(TRUE, Profile_helper_columns!$C$2:$C$201 &gt;= ROW(AN94)-1,0))</f>
        <v>AG0000009115</v>
      </c>
    </row>
    <row r="95" spans="1:41" ht="30.75">
      <c r="A95" s="67" t="str">
        <f t="shared" ca="1" si="1"/>
        <v>e764bdf8-687a8bgfjg-ca08-a2dd</v>
      </c>
      <c r="B95" t="str" cm="1">
        <f t="array" aca="1" ref="B95" ca="1">INDEX(Profile_helper_columns!$A$2:$A$201, MATCH(TRUE, Profile_helper_columns!$C$2:$C$201 &gt;= ROW(A95)-1,0))</f>
        <v>0001127250</v>
      </c>
      <c r="C95" t="str" cm="1">
        <f t="array" aca="1" ref="C95" ca="1">INDEX(Profile_helper_columns!$D$2:$D$201, MATCH(TRUE, Profile_helper_columns!$C$2:$C$201 &gt;= ROW(B95)-1,0))</f>
        <v>AG0000009115</v>
      </c>
      <c r="D95" s="315">
        <f ca="1">IFERROR(VLOOKUP($B95, Profile_helper_columns!$A$2:$E$201, 5, FALSE), "Date Not Found")</f>
        <v>45601</v>
      </c>
      <c r="E95">
        <f ca="1">IFERROR(VLOOKUP($B95, Profile_helper_columns!$A$2:$F$201,6, FALSE), "Date Not Found")</f>
        <v>726</v>
      </c>
      <c r="F95" s="315">
        <f ca="1">IFERROR(VLOOKUP($B95, Profile_helper_columns!$A$2:$G$201,7, FALSE), "Date Not Found")</f>
        <v>45614</v>
      </c>
      <c r="G95" s="315" t="str">
        <f ca="1">IFERROR(VLOOKUP($B95, Profile_helper_columns!$A$2:$H$201,8, FALSE), "Date Not Found")</f>
        <v>Former</v>
      </c>
      <c r="H95" s="315" t="str">
        <f ca="1">IFERROR(VLOOKUP($B95, Profile_helper_columns!$A$2:$I$201,9, FALSE), "Date Not Found")</f>
        <v>Boston</v>
      </c>
      <c r="I95" t="str">
        <f ca="1">IFERROR(VLOOKUP($B95, Profile_helper_columns!$A$2:$J$201,10, FALSE), "Date Not Found")</f>
        <v>R</v>
      </c>
      <c r="J95" s="67" t="str">
        <f ca="1">IFERROR(VLOOKUP($B95, Profile_helper_columns!$A$2:$K$201,11, FALSE), "Date Not Found")</f>
        <v>Apartments</v>
      </c>
      <c r="K95" s="67" t="str">
        <f ca="1">IFERROR(VLOOKUP($B95, Profile_helper_columns!$A$2:$L$201,12, FALSE), "Date Not Found")</f>
        <v>N</v>
      </c>
      <c r="L95" s="67">
        <f ca="1">IFERROR(VLOOKUP($B95, Profile_helper_columns!$A$2:$M$201,13, FALSE), "Date Not Found")</f>
        <v>0</v>
      </c>
      <c r="M95" s="67">
        <f ca="1">IFERROR(VLOOKUP($B95, Profile_helper_columns!$A$2:$N$201,14, FALSE), "Date Not Found")</f>
        <v>1</v>
      </c>
      <c r="N95" s="67">
        <f ca="1">IFERROR(VLOOKUP($B95, Profile_helper_columns!$A$2:$O$201,15, FALSE), "Date Not Found")</f>
        <v>0</v>
      </c>
      <c r="O95" s="67">
        <f ca="1">IFERROR(VLOOKUP($B95, Profile_helper_columns!$A$2:$P$201,16, FALSE), "Date Not Found")</f>
        <v>0</v>
      </c>
      <c r="P95" s="67">
        <f ca="1">IFERROR(VLOOKUP($B95, Profile_helper_columns!$A$2:$Q$201,17, FALSE), "Date Not Found")</f>
        <v>0</v>
      </c>
      <c r="Q95" s="375" t="str">
        <f ca="1">IFERROR(VLOOKUP($B95, Profile_helper_columns!$A$2:$R$201,18, FALSE), "Date Not Found")</f>
        <v/>
      </c>
      <c r="U95" s="67" t="str">
        <f ca="1">IFERROR(VLOOKUP($B95, Profile_helper_columns!$A$2:$V$201,22, FALSE), "Date Not Found")</f>
        <v>Offline</v>
      </c>
      <c r="V95" s="67" t="str">
        <f ca="1">IFERROR(VLOOKUP($B95, Profile_helper_columns!$A$2:$W$201,23, FALSE), "Date Not Found")</f>
        <v>Retail</v>
      </c>
      <c r="W95" s="67">
        <f ca="1">IFERROR(VLOOKUP($B95, Profile_helper_columns!$A$2:$X$201,24, FALSE), "Date Not Found")</f>
        <v>1</v>
      </c>
      <c r="X95" s="67">
        <f ca="1">IFERROR(VLOOKUP($B95, Profile_helper_columns!$A$2:$Y$201,25, FALSE), "Date Not Found")</f>
        <v>1</v>
      </c>
      <c r="Y95" s="67">
        <f ca="1">IFERROR(VLOOKUP($B95, Profile_helper_columns!$A$2:$Z$201,26, FALSE), "Date Not Found")</f>
        <v>1</v>
      </c>
      <c r="Z95" s="67">
        <f ca="1">IFERROR(VLOOKUP($B95, Profile_helper_columns!$A$2:$AA$201,27, FALSE), "Date Not Found")</f>
        <v>1</v>
      </c>
      <c r="AA95" s="67">
        <f ca="1">IFERROR(VLOOKUP($B95, Profile_helper_columns!$A$2:$AB$201,28, FALSE), "Date Not Found")</f>
        <v>0</v>
      </c>
      <c r="AB95" s="67">
        <f ca="1">IFERROR(VLOOKUP($B95, Profile_helper_columns!$A$2:$AC$201,29, FALSE), "Date Not Found")</f>
        <v>1</v>
      </c>
      <c r="AC95" s="67">
        <f ca="1">IFERROR(VLOOKUP($B95, Profile_helper_columns!$A$2:$AD$201,30, FALSE), "Date Not Found")</f>
        <v>1</v>
      </c>
      <c r="AD95" s="67">
        <f ca="1">IFERROR(VLOOKUP($B95, Profile_helper_columns!$A$2:$AE$201,31, FALSE), "Date Not Found")</f>
        <v>1</v>
      </c>
      <c r="AE95" s="67">
        <f ca="1">IFERROR(VLOOKUP($B95, Profile_helper_columns!$A$2:$AF$201,32, FALSE), "Date Not Found")</f>
        <v>0</v>
      </c>
      <c r="AF95" s="67">
        <f ca="1">IFERROR(VLOOKUP($B95, Profile_helper_columns!$A$2:$AG$201,33, FALSE), "Date Not Found")</f>
        <v>1</v>
      </c>
      <c r="AG95" s="67">
        <f ca="1">IFERROR(VLOOKUP($B95, Profile_helper_columns!$A$2:$AH$201,34, FALSE), "Date Not Found")</f>
        <v>1</v>
      </c>
      <c r="AH95" s="67">
        <f ca="1">IFERROR(VLOOKUP($B95, Profile_helper_columns!$A$2:$AI$201,35, FALSE), "Date Not Found")</f>
        <v>0</v>
      </c>
      <c r="AI95" s="67">
        <f ca="1">IFERROR(VLOOKUP($B95, Profile_helper_columns!$A$2:$AJ$201,36, FALSE), "Date Not Found")</f>
        <v>0</v>
      </c>
      <c r="AJ95" s="67">
        <f ca="1">IFERROR(VLOOKUP($B95, Profile_helper_columns!$A$2:$AK$201,37, FALSE), "Date Not Found")</f>
        <v>0</v>
      </c>
      <c r="AK95" s="67">
        <f ca="1">IFERROR(VLOOKUP($B95, Profile_helper_columns!$A$2:$AL$201,38, FALSE), "Date Not Found")</f>
        <v>0</v>
      </c>
      <c r="AL95" s="67">
        <f ca="1">IFERROR(VLOOKUP($B95, Profile_helper_columns!$A$2:$AM$201,39, FALSE), "Date Not Found")</f>
        <v>0</v>
      </c>
      <c r="AM95">
        <f ca="1"/>
        <v>11</v>
      </c>
      <c r="AN95">
        <f ca="1"/>
        <v>2024</v>
      </c>
      <c r="AO95" t="str" cm="1">
        <f t="array" aca="1" ref="AO95" ca="1">INDEX(Profile_helper_columns!$D$2:$D$201, MATCH(TRUE, Profile_helper_columns!$C$2:$C$201 &gt;= ROW(AN95)-1,0))</f>
        <v>AG0000009115</v>
      </c>
    </row>
    <row r="96" spans="1:41" ht="30.75">
      <c r="A96" s="67" t="str">
        <f t="shared" ca="1" si="1"/>
        <v>91a25674-29ag1fgfjg-4273-a2dd</v>
      </c>
      <c r="B96" t="str" cm="1">
        <f t="array" aca="1" ref="B96" ca="1">INDEX(Profile_helper_columns!$A$2:$A$201, MATCH(TRUE, Profile_helper_columns!$C$2:$C$201 &gt;= ROW(A96)-1,0))</f>
        <v>0001122855</v>
      </c>
      <c r="C96" t="str" cm="1">
        <f t="array" aca="1" ref="C96" ca="1">INDEX(Profile_helper_columns!$D$2:$D$201, MATCH(TRUE, Profile_helper_columns!$C$2:$C$201 &gt;= ROW(B96)-1,0))</f>
        <v>AG0000007467</v>
      </c>
      <c r="D96" s="315">
        <f ca="1">IFERROR(VLOOKUP($B96, Profile_helper_columns!$A$2:$E$201, 5, FALSE), "Date Not Found")</f>
        <v>45095</v>
      </c>
      <c r="E96">
        <f ca="1">IFERROR(VLOOKUP($B96, Profile_helper_columns!$A$2:$F$201,6, FALSE), "Date Not Found")</f>
        <v>455</v>
      </c>
      <c r="F96" s="315">
        <f ca="1">IFERROR(VLOOKUP($B96, Profile_helper_columns!$A$2:$G$201,7, FALSE), "Date Not Found")</f>
        <v>45629</v>
      </c>
      <c r="G96" s="315" t="str">
        <f ca="1">IFERROR(VLOOKUP($B96, Profile_helper_columns!$A$2:$H$201,8, FALSE), "Date Not Found")</f>
        <v>Active</v>
      </c>
      <c r="H96" s="315" t="str">
        <f ca="1">IFERROR(VLOOKUP($B96, Profile_helper_columns!$A$2:$I$201,9, FALSE), "Date Not Found")</f>
        <v>San Francisco</v>
      </c>
      <c r="I96" t="str">
        <f ca="1">IFERROR(VLOOKUP($B96, Profile_helper_columns!$A$2:$J$201,10, FALSE), "Date Not Found")</f>
        <v>R</v>
      </c>
      <c r="J96" s="67" t="str">
        <f ca="1">IFERROR(VLOOKUP($B96, Profile_helper_columns!$A$2:$K$201,11, FALSE), "Date Not Found")</f>
        <v>House</v>
      </c>
      <c r="K96" s="67" t="str">
        <f ca="1">IFERROR(VLOOKUP($B96, Profile_helper_columns!$A$2:$L$201,12, FALSE), "Date Not Found")</f>
        <v>Y</v>
      </c>
      <c r="L96" s="67">
        <f ca="1">IFERROR(VLOOKUP($B96, Profile_helper_columns!$A$2:$M$201,13, FALSE), "Date Not Found")</f>
        <v>0</v>
      </c>
      <c r="M96" s="67">
        <f ca="1">IFERROR(VLOOKUP($B96, Profile_helper_columns!$A$2:$N$201,14, FALSE), "Date Not Found")</f>
        <v>0</v>
      </c>
      <c r="N96" s="67">
        <f ca="1">IFERROR(VLOOKUP($B96, Profile_helper_columns!$A$2:$O$201,15, FALSE), "Date Not Found")</f>
        <v>0</v>
      </c>
      <c r="O96" s="67">
        <f ca="1">IFERROR(VLOOKUP($B96, Profile_helper_columns!$A$2:$P$201,16, FALSE), "Date Not Found")</f>
        <v>0</v>
      </c>
      <c r="P96" s="67">
        <f ca="1">IFERROR(VLOOKUP($B96, Profile_helper_columns!$A$2:$Q$201,17, FALSE), "Date Not Found")</f>
        <v>0</v>
      </c>
      <c r="Q96" s="375" t="str">
        <f ca="1">IFERROR(VLOOKUP($B96, Profile_helper_columns!$A$2:$R$201,18, FALSE), "Date Not Found")</f>
        <v/>
      </c>
      <c r="U96" s="67" t="str">
        <f ca="1">IFERROR(VLOOKUP($B96, Profile_helper_columns!$A$2:$V$201,22, FALSE), "Date Not Found")</f>
        <v>Offline</v>
      </c>
      <c r="V96" s="67" t="str">
        <f ca="1">IFERROR(VLOOKUP($B96, Profile_helper_columns!$A$2:$W$201,23, FALSE), "Date Not Found")</f>
        <v>Retail</v>
      </c>
      <c r="W96" s="67">
        <f ca="1">IFERROR(VLOOKUP($B96, Profile_helper_columns!$A$2:$X$201,24, FALSE), "Date Not Found")</f>
        <v>1</v>
      </c>
      <c r="X96" s="67">
        <f ca="1">IFERROR(VLOOKUP($B96, Profile_helper_columns!$A$2:$Y$201,25, FALSE), "Date Not Found")</f>
        <v>0</v>
      </c>
      <c r="Y96" s="67">
        <f ca="1">IFERROR(VLOOKUP($B96, Profile_helper_columns!$A$2:$Z$201,26, FALSE), "Date Not Found")</f>
        <v>1</v>
      </c>
      <c r="Z96" s="67">
        <f ca="1">IFERROR(VLOOKUP($B96, Profile_helper_columns!$A$2:$AA$201,27, FALSE), "Date Not Found")</f>
        <v>1</v>
      </c>
      <c r="AA96" s="67">
        <f ca="1">IFERROR(VLOOKUP($B96, Profile_helper_columns!$A$2:$AB$201,28, FALSE), "Date Not Found")</f>
        <v>0</v>
      </c>
      <c r="AB96" s="67">
        <f ca="1">IFERROR(VLOOKUP($B96, Profile_helper_columns!$A$2:$AC$201,29, FALSE), "Date Not Found")</f>
        <v>0</v>
      </c>
      <c r="AC96" s="67">
        <f ca="1">IFERROR(VLOOKUP($B96, Profile_helper_columns!$A$2:$AD$201,30, FALSE), "Date Not Found")</f>
        <v>1</v>
      </c>
      <c r="AD96" s="67">
        <f ca="1">IFERROR(VLOOKUP($B96, Profile_helper_columns!$A$2:$AE$201,31, FALSE), "Date Not Found")</f>
        <v>1</v>
      </c>
      <c r="AE96" s="67">
        <f ca="1">IFERROR(VLOOKUP($B96, Profile_helper_columns!$A$2:$AF$201,32, FALSE), "Date Not Found")</f>
        <v>1</v>
      </c>
      <c r="AF96" s="67">
        <f ca="1">IFERROR(VLOOKUP($B96, Profile_helper_columns!$A$2:$AG$201,33, FALSE), "Date Not Found")</f>
        <v>0</v>
      </c>
      <c r="AG96" s="67">
        <f ca="1">IFERROR(VLOOKUP($B96, Profile_helper_columns!$A$2:$AH$201,34, FALSE), "Date Not Found")</f>
        <v>1</v>
      </c>
      <c r="AH96" s="67">
        <f ca="1">IFERROR(VLOOKUP($B96, Profile_helper_columns!$A$2:$AI$201,35, FALSE), "Date Not Found")</f>
        <v>0</v>
      </c>
      <c r="AI96" s="67">
        <f ca="1">IFERROR(VLOOKUP($B96, Profile_helper_columns!$A$2:$AJ$201,36, FALSE), "Date Not Found")</f>
        <v>1</v>
      </c>
      <c r="AJ96" s="67">
        <f ca="1">IFERROR(VLOOKUP($B96, Profile_helper_columns!$A$2:$AK$201,37, FALSE), "Date Not Found")</f>
        <v>1</v>
      </c>
      <c r="AK96" s="67">
        <f ca="1">IFERROR(VLOOKUP($B96, Profile_helper_columns!$A$2:$AL$201,38, FALSE), "Date Not Found")</f>
        <v>0</v>
      </c>
      <c r="AL96" s="67">
        <f ca="1">IFERROR(VLOOKUP($B96, Profile_helper_columns!$A$2:$AM$201,39, FALSE), "Date Not Found")</f>
        <v>1</v>
      </c>
      <c r="AM96">
        <f ca="1"/>
        <v>6</v>
      </c>
      <c r="AN96">
        <f ca="1"/>
        <v>2023</v>
      </c>
      <c r="AO96" t="str" cm="1">
        <f t="array" aca="1" ref="AO96" ca="1">INDEX(Profile_helper_columns!$D$2:$D$201, MATCH(TRUE, Profile_helper_columns!$C$2:$C$201 &gt;= ROW(AN96)-1,0))</f>
        <v>AG0000007467</v>
      </c>
    </row>
    <row r="97" spans="1:41" ht="30.75">
      <c r="A97" s="67" t="str">
        <f t="shared" ca="1" si="1"/>
        <v>be30f869-be54f5gfjg-d1f5-a2dd</v>
      </c>
      <c r="B97" t="str" cm="1">
        <f t="array" aca="1" ref="B97" ca="1">INDEX(Profile_helper_columns!$A$2:$A$201, MATCH(TRUE, Profile_helper_columns!$C$2:$C$201 &gt;= ROW(A97)-1,0))</f>
        <v>0001122855</v>
      </c>
      <c r="C97" t="str" cm="1">
        <f t="array" aca="1" ref="C97" ca="1">INDEX(Profile_helper_columns!$D$2:$D$201, MATCH(TRUE, Profile_helper_columns!$C$2:$C$201 &gt;= ROW(B97)-1,0))</f>
        <v>AG0000007467</v>
      </c>
      <c r="D97" s="315">
        <f ca="1">IFERROR(VLOOKUP($B97, Profile_helper_columns!$A$2:$E$201, 5, FALSE), "Date Not Found")</f>
        <v>45095</v>
      </c>
      <c r="E97">
        <f ca="1">IFERROR(VLOOKUP($B97, Profile_helper_columns!$A$2:$F$201,6, FALSE), "Date Not Found")</f>
        <v>455</v>
      </c>
      <c r="F97" s="315">
        <f ca="1">IFERROR(VLOOKUP($B97, Profile_helper_columns!$A$2:$G$201,7, FALSE), "Date Not Found")</f>
        <v>45629</v>
      </c>
      <c r="G97" s="315" t="str">
        <f ca="1">IFERROR(VLOOKUP($B97, Profile_helper_columns!$A$2:$H$201,8, FALSE), "Date Not Found")</f>
        <v>Active</v>
      </c>
      <c r="H97" s="315" t="str">
        <f ca="1">IFERROR(VLOOKUP($B97, Profile_helper_columns!$A$2:$I$201,9, FALSE), "Date Not Found")</f>
        <v>San Francisco</v>
      </c>
      <c r="I97" t="str">
        <f ca="1">IFERROR(VLOOKUP($B97, Profile_helper_columns!$A$2:$J$201,10, FALSE), "Date Not Found")</f>
        <v>R</v>
      </c>
      <c r="J97" s="67" t="str">
        <f ca="1">IFERROR(VLOOKUP($B97, Profile_helper_columns!$A$2:$K$201,11, FALSE), "Date Not Found")</f>
        <v>House</v>
      </c>
      <c r="K97" s="67" t="str">
        <f ca="1">IFERROR(VLOOKUP($B97, Profile_helper_columns!$A$2:$L$201,12, FALSE), "Date Not Found")</f>
        <v>Y</v>
      </c>
      <c r="L97" s="67">
        <f ca="1">IFERROR(VLOOKUP($B97, Profile_helper_columns!$A$2:$M$201,13, FALSE), "Date Not Found")</f>
        <v>0</v>
      </c>
      <c r="M97" s="67">
        <f ca="1">IFERROR(VLOOKUP($B97, Profile_helper_columns!$A$2:$N$201,14, FALSE), "Date Not Found")</f>
        <v>0</v>
      </c>
      <c r="N97" s="67">
        <f ca="1">IFERROR(VLOOKUP($B97, Profile_helper_columns!$A$2:$O$201,15, FALSE), "Date Not Found")</f>
        <v>0</v>
      </c>
      <c r="O97" s="67">
        <f ca="1">IFERROR(VLOOKUP($B97, Profile_helper_columns!$A$2:$P$201,16, FALSE), "Date Not Found")</f>
        <v>0</v>
      </c>
      <c r="P97" s="67">
        <f ca="1">IFERROR(VLOOKUP($B97, Profile_helper_columns!$A$2:$Q$201,17, FALSE), "Date Not Found")</f>
        <v>0</v>
      </c>
      <c r="Q97" s="375" t="str">
        <f ca="1">IFERROR(VLOOKUP($B97, Profile_helper_columns!$A$2:$R$201,18, FALSE), "Date Not Found")</f>
        <v/>
      </c>
      <c r="U97" s="67" t="str">
        <f ca="1">IFERROR(VLOOKUP($B97, Profile_helper_columns!$A$2:$V$201,22, FALSE), "Date Not Found")</f>
        <v>Offline</v>
      </c>
      <c r="V97" s="67" t="str">
        <f ca="1">IFERROR(VLOOKUP($B97, Profile_helper_columns!$A$2:$W$201,23, FALSE), "Date Not Found")</f>
        <v>Retail</v>
      </c>
      <c r="W97" s="67">
        <f ca="1">IFERROR(VLOOKUP($B97, Profile_helper_columns!$A$2:$X$201,24, FALSE), "Date Not Found")</f>
        <v>1</v>
      </c>
      <c r="X97" s="67">
        <f ca="1">IFERROR(VLOOKUP($B97, Profile_helper_columns!$A$2:$Y$201,25, FALSE), "Date Not Found")</f>
        <v>0</v>
      </c>
      <c r="Y97" s="67">
        <f ca="1">IFERROR(VLOOKUP($B97, Profile_helper_columns!$A$2:$Z$201,26, FALSE), "Date Not Found")</f>
        <v>1</v>
      </c>
      <c r="Z97" s="67">
        <f ca="1">IFERROR(VLOOKUP($B97, Profile_helper_columns!$A$2:$AA$201,27, FALSE), "Date Not Found")</f>
        <v>1</v>
      </c>
      <c r="AA97" s="67">
        <f ca="1">IFERROR(VLOOKUP($B97, Profile_helper_columns!$A$2:$AB$201,28, FALSE), "Date Not Found")</f>
        <v>0</v>
      </c>
      <c r="AB97" s="67">
        <f ca="1">IFERROR(VLOOKUP($B97, Profile_helper_columns!$A$2:$AC$201,29, FALSE), "Date Not Found")</f>
        <v>0</v>
      </c>
      <c r="AC97" s="67">
        <f ca="1">IFERROR(VLOOKUP($B97, Profile_helper_columns!$A$2:$AD$201,30, FALSE), "Date Not Found")</f>
        <v>1</v>
      </c>
      <c r="AD97" s="67">
        <f ca="1">IFERROR(VLOOKUP($B97, Profile_helper_columns!$A$2:$AE$201,31, FALSE), "Date Not Found")</f>
        <v>1</v>
      </c>
      <c r="AE97" s="67">
        <f ca="1">IFERROR(VLOOKUP($B97, Profile_helper_columns!$A$2:$AF$201,32, FALSE), "Date Not Found")</f>
        <v>1</v>
      </c>
      <c r="AF97" s="67">
        <f ca="1">IFERROR(VLOOKUP($B97, Profile_helper_columns!$A$2:$AG$201,33, FALSE), "Date Not Found")</f>
        <v>0</v>
      </c>
      <c r="AG97" s="67">
        <f ca="1">IFERROR(VLOOKUP($B97, Profile_helper_columns!$A$2:$AH$201,34, FALSE), "Date Not Found")</f>
        <v>1</v>
      </c>
      <c r="AH97" s="67">
        <f ca="1">IFERROR(VLOOKUP($B97, Profile_helper_columns!$A$2:$AI$201,35, FALSE), "Date Not Found")</f>
        <v>0</v>
      </c>
      <c r="AI97" s="67">
        <f ca="1">IFERROR(VLOOKUP($B97, Profile_helper_columns!$A$2:$AJ$201,36, FALSE), "Date Not Found")</f>
        <v>1</v>
      </c>
      <c r="AJ97" s="67">
        <f ca="1">IFERROR(VLOOKUP($B97, Profile_helper_columns!$A$2:$AK$201,37, FALSE), "Date Not Found")</f>
        <v>1</v>
      </c>
      <c r="AK97" s="67">
        <f ca="1">IFERROR(VLOOKUP($B97, Profile_helper_columns!$A$2:$AL$201,38, FALSE), "Date Not Found")</f>
        <v>0</v>
      </c>
      <c r="AL97" s="67">
        <f ca="1">IFERROR(VLOOKUP($B97, Profile_helper_columns!$A$2:$AM$201,39, FALSE), "Date Not Found")</f>
        <v>1</v>
      </c>
      <c r="AM97">
        <f ca="1"/>
        <v>6</v>
      </c>
      <c r="AN97">
        <f ca="1"/>
        <v>2023</v>
      </c>
      <c r="AO97" t="str" cm="1">
        <f t="array" aca="1" ref="AO97" ca="1">INDEX(Profile_helper_columns!$D$2:$D$201, MATCH(TRUE, Profile_helper_columns!$C$2:$C$201 &gt;= ROW(AN97)-1,0))</f>
        <v>AG0000007467</v>
      </c>
    </row>
    <row r="98" spans="1:41" ht="30.75">
      <c r="A98" s="67" t="str">
        <f t="shared" ca="1" si="1"/>
        <v>840f8019-5e7b8ggfjg-0f85-a2dd</v>
      </c>
      <c r="B98" t="str" cm="1">
        <f t="array" aca="1" ref="B98" ca="1">INDEX(Profile_helper_columns!$A$2:$A$201, MATCH(TRUE, Profile_helper_columns!$C$2:$C$201 &gt;= ROW(A98)-1,0))</f>
        <v>0001128062</v>
      </c>
      <c r="C98" t="str" cm="1">
        <f t="array" aca="1" ref="C98" ca="1">INDEX(Profile_helper_columns!$D$2:$D$201, MATCH(TRUE, Profile_helper_columns!$C$2:$C$201 &gt;= ROW(B98)-1,0))</f>
        <v>AG0000003935</v>
      </c>
      <c r="D98" s="315">
        <f ca="1">IFERROR(VLOOKUP($B98, Profile_helper_columns!$A$2:$E$201, 5, FALSE), "Date Not Found")</f>
        <v>45106</v>
      </c>
      <c r="E98">
        <f ca="1">IFERROR(VLOOKUP($B98, Profile_helper_columns!$A$2:$F$201,6, FALSE), "Date Not Found")</f>
        <v>639</v>
      </c>
      <c r="F98" s="315">
        <f ca="1">IFERROR(VLOOKUP($B98, Profile_helper_columns!$A$2:$G$201,7, FALSE), "Date Not Found")</f>
        <v>45526</v>
      </c>
      <c r="G98" s="315" t="str">
        <f ca="1">IFERROR(VLOOKUP($B98, Profile_helper_columns!$A$2:$H$201,8, FALSE), "Date Not Found")</f>
        <v>Active</v>
      </c>
      <c r="H98" s="315" t="str">
        <f ca="1">IFERROR(VLOOKUP($B98, Profile_helper_columns!$A$2:$I$201,9, FALSE), "Date Not Found")</f>
        <v>San Francisco</v>
      </c>
      <c r="I98" t="str">
        <f ca="1">IFERROR(VLOOKUP($B98, Profile_helper_columns!$A$2:$J$201,10, FALSE), "Date Not Found")</f>
        <v>R</v>
      </c>
      <c r="J98" s="67" t="str">
        <f ca="1">IFERROR(VLOOKUP($B98, Profile_helper_columns!$A$2:$K$201,11, FALSE), "Date Not Found")</f>
        <v>Revenue Share -Apts</v>
      </c>
      <c r="K98" s="67" t="str">
        <f ca="1">IFERROR(VLOOKUP($B98, Profile_helper_columns!$A$2:$L$201,12, FALSE), "Date Not Found")</f>
        <v>N</v>
      </c>
      <c r="L98" s="67">
        <f ca="1">IFERROR(VLOOKUP($B98, Profile_helper_columns!$A$2:$M$201,13, FALSE), "Date Not Found")</f>
        <v>0</v>
      </c>
      <c r="M98" s="67">
        <f ca="1">IFERROR(VLOOKUP($B98, Profile_helper_columns!$A$2:$N$201,14, FALSE), "Date Not Found")</f>
        <v>1</v>
      </c>
      <c r="N98" s="67">
        <f ca="1">IFERROR(VLOOKUP($B98, Profile_helper_columns!$A$2:$O$201,15, FALSE), "Date Not Found")</f>
        <v>0</v>
      </c>
      <c r="O98" s="67">
        <f ca="1">IFERROR(VLOOKUP($B98, Profile_helper_columns!$A$2:$P$201,16, FALSE), "Date Not Found")</f>
        <v>1</v>
      </c>
      <c r="P98" s="67">
        <f ca="1">IFERROR(VLOOKUP($B98, Profile_helper_columns!$A$2:$Q$201,17, FALSE), "Date Not Found")</f>
        <v>0</v>
      </c>
      <c r="Q98" s="375" t="str">
        <f ca="1">IFERROR(VLOOKUP($B98, Profile_helper_columns!$A$2:$R$201,18, FALSE), "Date Not Found")</f>
        <v/>
      </c>
      <c r="U98" s="67" t="str">
        <f ca="1">IFERROR(VLOOKUP($B98, Profile_helper_columns!$A$2:$V$201,22, FALSE), "Date Not Found")</f>
        <v>Digital</v>
      </c>
      <c r="V98" s="67" t="str">
        <f ca="1">IFERROR(VLOOKUP($B98, Profile_helper_columns!$A$2:$W$201,23, FALSE), "Date Not Found")</f>
        <v>Web</v>
      </c>
      <c r="W98" s="67">
        <f ca="1">IFERROR(VLOOKUP($B98, Profile_helper_columns!$A$2:$X$201,24, FALSE), "Date Not Found")</f>
        <v>0</v>
      </c>
      <c r="X98" s="67">
        <f ca="1">IFERROR(VLOOKUP($B98, Profile_helper_columns!$A$2:$Y$201,25, FALSE), "Date Not Found")</f>
        <v>1</v>
      </c>
      <c r="Y98" s="67">
        <f ca="1">IFERROR(VLOOKUP($B98, Profile_helper_columns!$A$2:$Z$201,26, FALSE), "Date Not Found")</f>
        <v>0</v>
      </c>
      <c r="Z98" s="67">
        <f ca="1">IFERROR(VLOOKUP($B98, Profile_helper_columns!$A$2:$AA$201,27, FALSE), "Date Not Found")</f>
        <v>1</v>
      </c>
      <c r="AA98" s="67">
        <f ca="1">IFERROR(VLOOKUP($B98, Profile_helper_columns!$A$2:$AB$201,28, FALSE), "Date Not Found")</f>
        <v>1</v>
      </c>
      <c r="AB98" s="67">
        <f ca="1">IFERROR(VLOOKUP($B98, Profile_helper_columns!$A$2:$AC$201,29, FALSE), "Date Not Found")</f>
        <v>1</v>
      </c>
      <c r="AC98" s="67">
        <f ca="1">IFERROR(VLOOKUP($B98, Profile_helper_columns!$A$2:$AD$201,30, FALSE), "Date Not Found")</f>
        <v>0</v>
      </c>
      <c r="AD98" s="67">
        <f ca="1">IFERROR(VLOOKUP($B98, Profile_helper_columns!$A$2:$AE$201,31, FALSE), "Date Not Found")</f>
        <v>0</v>
      </c>
      <c r="AE98" s="67">
        <f ca="1">IFERROR(VLOOKUP($B98, Profile_helper_columns!$A$2:$AF$201,32, FALSE), "Date Not Found")</f>
        <v>1</v>
      </c>
      <c r="AF98" s="67">
        <f ca="1">IFERROR(VLOOKUP($B98, Profile_helper_columns!$A$2:$AG$201,33, FALSE), "Date Not Found")</f>
        <v>0</v>
      </c>
      <c r="AG98" s="67">
        <f ca="1">IFERROR(VLOOKUP($B98, Profile_helper_columns!$A$2:$AH$201,34, FALSE), "Date Not Found")</f>
        <v>1</v>
      </c>
      <c r="AH98" s="67">
        <f ca="1">IFERROR(VLOOKUP($B98, Profile_helper_columns!$A$2:$AI$201,35, FALSE), "Date Not Found")</f>
        <v>0</v>
      </c>
      <c r="AI98" s="67">
        <f ca="1">IFERROR(VLOOKUP($B98, Profile_helper_columns!$A$2:$AJ$201,36, FALSE), "Date Not Found")</f>
        <v>0</v>
      </c>
      <c r="AJ98" s="67">
        <f ca="1">IFERROR(VLOOKUP($B98, Profile_helper_columns!$A$2:$AK$201,37, FALSE), "Date Not Found")</f>
        <v>0</v>
      </c>
      <c r="AK98" s="67">
        <f ca="1">IFERROR(VLOOKUP($B98, Profile_helper_columns!$A$2:$AL$201,38, FALSE), "Date Not Found")</f>
        <v>0</v>
      </c>
      <c r="AL98" s="67">
        <f ca="1">IFERROR(VLOOKUP($B98, Profile_helper_columns!$A$2:$AM$201,39, FALSE), "Date Not Found")</f>
        <v>0</v>
      </c>
      <c r="AM98">
        <f ca="1"/>
        <v>6</v>
      </c>
      <c r="AN98">
        <f ca="1"/>
        <v>2023</v>
      </c>
      <c r="AO98" t="str" cm="1">
        <f t="array" aca="1" ref="AO98" ca="1">INDEX(Profile_helper_columns!$D$2:$D$201, MATCH(TRUE, Profile_helper_columns!$C$2:$C$201 &gt;= ROW(AN98)-1,0))</f>
        <v>AG0000003935</v>
      </c>
    </row>
    <row r="99" spans="1:41" ht="30.75">
      <c r="A99" s="67" t="str">
        <f t="shared" ca="1" si="1"/>
        <v>6a9bedb1-d396f7gfjg-5945-a2dd</v>
      </c>
      <c r="B99" t="str" cm="1">
        <f t="array" aca="1" ref="B99" ca="1">INDEX(Profile_helper_columns!$A$2:$A$201, MATCH(TRUE, Profile_helper_columns!$C$2:$C$201 &gt;= ROW(A99)-1,0))</f>
        <v>0001124145</v>
      </c>
      <c r="C99" t="str" cm="1">
        <f t="array" aca="1" ref="C99" ca="1">INDEX(Profile_helper_columns!$D$2:$D$201, MATCH(TRUE, Profile_helper_columns!$C$2:$C$201 &gt;= ROW(B99)-1,0))</f>
        <v>AG0000002730</v>
      </c>
      <c r="D99" s="315">
        <f ca="1">IFERROR(VLOOKUP($B99, Profile_helper_columns!$A$2:$E$201, 5, FALSE), "Date Not Found")</f>
        <v>45082</v>
      </c>
      <c r="E99">
        <f ca="1">IFERROR(VLOOKUP($B99, Profile_helper_columns!$A$2:$F$201,6, FALSE), "Date Not Found")</f>
        <v>192</v>
      </c>
      <c r="F99" s="315">
        <f ca="1">IFERROR(VLOOKUP($B99, Profile_helper_columns!$A$2:$G$201,7, FALSE), "Date Not Found")</f>
        <v>45428</v>
      </c>
      <c r="G99" s="315" t="str">
        <f ca="1">IFERROR(VLOOKUP($B99, Profile_helper_columns!$A$2:$H$201,8, FALSE), "Date Not Found")</f>
        <v>Former</v>
      </c>
      <c r="H99" s="315" t="str">
        <f ca="1">IFERROR(VLOOKUP($B99, Profile_helper_columns!$A$2:$I$201,9, FALSE), "Date Not Found")</f>
        <v>Pheonix</v>
      </c>
      <c r="I99" t="str">
        <f ca="1">IFERROR(VLOOKUP($B99, Profile_helper_columns!$A$2:$J$201,10, FALSE), "Date Not Found")</f>
        <v>R</v>
      </c>
      <c r="J99" s="67" t="str">
        <f ca="1">IFERROR(VLOOKUP($B99, Profile_helper_columns!$A$2:$K$201,11, FALSE), "Date Not Found")</f>
        <v>Revenue Share -Apts</v>
      </c>
      <c r="K99" s="67" t="str">
        <f ca="1">IFERROR(VLOOKUP($B99, Profile_helper_columns!$A$2:$L$201,12, FALSE), "Date Not Found")</f>
        <v>N</v>
      </c>
      <c r="L99" s="67">
        <f ca="1">IFERROR(VLOOKUP($B99, Profile_helper_columns!$A$2:$M$201,13, FALSE), "Date Not Found")</f>
        <v>0</v>
      </c>
      <c r="M99" s="67">
        <f ca="1">IFERROR(VLOOKUP($B99, Profile_helper_columns!$A$2:$N$201,14, FALSE), "Date Not Found")</f>
        <v>0</v>
      </c>
      <c r="N99" s="67">
        <f ca="1">IFERROR(VLOOKUP($B99, Profile_helper_columns!$A$2:$O$201,15, FALSE), "Date Not Found")</f>
        <v>0</v>
      </c>
      <c r="O99" s="67">
        <f ca="1">IFERROR(VLOOKUP($B99, Profile_helper_columns!$A$2:$P$201,16, FALSE), "Date Not Found")</f>
        <v>0</v>
      </c>
      <c r="P99" s="67">
        <f ca="1">IFERROR(VLOOKUP($B99, Profile_helper_columns!$A$2:$Q$201,17, FALSE), "Date Not Found")</f>
        <v>0</v>
      </c>
      <c r="Q99" s="375" t="str">
        <f ca="1">IFERROR(VLOOKUP($B99, Profile_helper_columns!$A$2:$R$201,18, FALSE), "Date Not Found")</f>
        <v/>
      </c>
      <c r="U99" s="67" t="str">
        <f ca="1">IFERROR(VLOOKUP($B99, Profile_helper_columns!$A$2:$V$201,22, FALSE), "Date Not Found")</f>
        <v>Digital</v>
      </c>
      <c r="V99" s="67" t="str">
        <f ca="1">IFERROR(VLOOKUP($B99, Profile_helper_columns!$A$2:$W$201,23, FALSE), "Date Not Found")</f>
        <v>Web</v>
      </c>
      <c r="W99" s="67">
        <f ca="1">IFERROR(VLOOKUP($B99, Profile_helper_columns!$A$2:$X$201,24, FALSE), "Date Not Found")</f>
        <v>0</v>
      </c>
      <c r="X99" s="67">
        <f ca="1">IFERROR(VLOOKUP($B99, Profile_helper_columns!$A$2:$Y$201,25, FALSE), "Date Not Found")</f>
        <v>1</v>
      </c>
      <c r="Y99" s="67">
        <f ca="1">IFERROR(VLOOKUP($B99, Profile_helper_columns!$A$2:$Z$201,26, FALSE), "Date Not Found")</f>
        <v>1</v>
      </c>
      <c r="Z99" s="67">
        <f ca="1">IFERROR(VLOOKUP($B99, Profile_helper_columns!$A$2:$AA$201,27, FALSE), "Date Not Found")</f>
        <v>0</v>
      </c>
      <c r="AA99" s="67">
        <f ca="1">IFERROR(VLOOKUP($B99, Profile_helper_columns!$A$2:$AB$201,28, FALSE), "Date Not Found")</f>
        <v>1</v>
      </c>
      <c r="AB99" s="67">
        <f ca="1">IFERROR(VLOOKUP($B99, Profile_helper_columns!$A$2:$AC$201,29, FALSE), "Date Not Found")</f>
        <v>1</v>
      </c>
      <c r="AC99" s="67">
        <f ca="1">IFERROR(VLOOKUP($B99, Profile_helper_columns!$A$2:$AD$201,30, FALSE), "Date Not Found")</f>
        <v>0</v>
      </c>
      <c r="AD99" s="67">
        <f ca="1">IFERROR(VLOOKUP($B99, Profile_helper_columns!$A$2:$AE$201,31, FALSE), "Date Not Found")</f>
        <v>0</v>
      </c>
      <c r="AE99" s="67">
        <f ca="1">IFERROR(VLOOKUP($B99, Profile_helper_columns!$A$2:$AF$201,32, FALSE), "Date Not Found")</f>
        <v>0</v>
      </c>
      <c r="AF99" s="67">
        <f ca="1">IFERROR(VLOOKUP($B99, Profile_helper_columns!$A$2:$AG$201,33, FALSE), "Date Not Found")</f>
        <v>1</v>
      </c>
      <c r="AG99" s="67">
        <f ca="1">IFERROR(VLOOKUP($B99, Profile_helper_columns!$A$2:$AH$201,34, FALSE), "Date Not Found")</f>
        <v>0</v>
      </c>
      <c r="AH99" s="67">
        <f ca="1">IFERROR(VLOOKUP($B99, Profile_helper_columns!$A$2:$AI$201,35, FALSE), "Date Not Found")</f>
        <v>1</v>
      </c>
      <c r="AI99" s="67">
        <f ca="1">IFERROR(VLOOKUP($B99, Profile_helper_columns!$A$2:$AJ$201,36, FALSE), "Date Not Found")</f>
        <v>1</v>
      </c>
      <c r="AJ99" s="67">
        <f ca="1">IFERROR(VLOOKUP($B99, Profile_helper_columns!$A$2:$AK$201,37, FALSE), "Date Not Found")</f>
        <v>0</v>
      </c>
      <c r="AK99" s="67">
        <f ca="1">IFERROR(VLOOKUP($B99, Profile_helper_columns!$A$2:$AL$201,38, FALSE), "Date Not Found")</f>
        <v>1</v>
      </c>
      <c r="AL99" s="67">
        <f ca="1">IFERROR(VLOOKUP($B99, Profile_helper_columns!$A$2:$AM$201,39, FALSE), "Date Not Found")</f>
        <v>1</v>
      </c>
      <c r="AM99">
        <f ca="1"/>
        <v>6</v>
      </c>
      <c r="AN99">
        <f ca="1"/>
        <v>2023</v>
      </c>
      <c r="AO99" t="str" cm="1">
        <f t="array" aca="1" ref="AO99" ca="1">INDEX(Profile_helper_columns!$D$2:$D$201, MATCH(TRUE, Profile_helper_columns!$C$2:$C$201 &gt;= ROW(AN99)-1,0))</f>
        <v>AG0000002730</v>
      </c>
    </row>
    <row r="100" spans="1:41" ht="30.75">
      <c r="A100" s="67" t="str">
        <f t="shared" ca="1" si="1"/>
        <v>caf1441e-9a8697gfjg-512a-a2dd</v>
      </c>
      <c r="B100" t="str" cm="1">
        <f t="array" aca="1" ref="B100" ca="1">INDEX(Profile_helper_columns!$A$2:$A$201, MATCH(TRUE, Profile_helper_columns!$C$2:$C$201 &gt;= ROW(A100)-1,0))</f>
        <v>0001124145</v>
      </c>
      <c r="C100" t="str" cm="1">
        <f t="array" aca="1" ref="C100" ca="1">INDEX(Profile_helper_columns!$D$2:$D$201, MATCH(TRUE, Profile_helper_columns!$C$2:$C$201 &gt;= ROW(B100)-1,0))</f>
        <v>AG0000002730</v>
      </c>
      <c r="D100" s="315">
        <f ca="1">IFERROR(VLOOKUP($B100, Profile_helper_columns!$A$2:$E$201, 5, FALSE), "Date Not Found")</f>
        <v>45082</v>
      </c>
      <c r="E100">
        <f ca="1">IFERROR(VLOOKUP($B100, Profile_helper_columns!$A$2:$F$201,6, FALSE), "Date Not Found")</f>
        <v>192</v>
      </c>
      <c r="F100" s="315">
        <f ca="1">IFERROR(VLOOKUP($B100, Profile_helper_columns!$A$2:$G$201,7, FALSE), "Date Not Found")</f>
        <v>45428</v>
      </c>
      <c r="G100" s="315" t="str">
        <f ca="1">IFERROR(VLOOKUP($B100, Profile_helper_columns!$A$2:$H$201,8, FALSE), "Date Not Found")</f>
        <v>Former</v>
      </c>
      <c r="H100" s="315" t="str">
        <f ca="1">IFERROR(VLOOKUP($B100, Profile_helper_columns!$A$2:$I$201,9, FALSE), "Date Not Found")</f>
        <v>Pheonix</v>
      </c>
      <c r="I100" t="str">
        <f ca="1">IFERROR(VLOOKUP($B100, Profile_helper_columns!$A$2:$J$201,10, FALSE), "Date Not Found")</f>
        <v>R</v>
      </c>
      <c r="J100" s="67" t="str">
        <f ca="1">IFERROR(VLOOKUP($B100, Profile_helper_columns!$A$2:$K$201,11, FALSE), "Date Not Found")</f>
        <v>Revenue Share -Apts</v>
      </c>
      <c r="K100" s="67" t="str">
        <f ca="1">IFERROR(VLOOKUP($B100, Profile_helper_columns!$A$2:$L$201,12, FALSE), "Date Not Found")</f>
        <v>N</v>
      </c>
      <c r="L100" s="67">
        <f ca="1">IFERROR(VLOOKUP($B100, Profile_helper_columns!$A$2:$M$201,13, FALSE), "Date Not Found")</f>
        <v>0</v>
      </c>
      <c r="M100" s="67">
        <f ca="1">IFERROR(VLOOKUP($B100, Profile_helper_columns!$A$2:$N$201,14, FALSE), "Date Not Found")</f>
        <v>0</v>
      </c>
      <c r="N100" s="67">
        <f ca="1">IFERROR(VLOOKUP($B100, Profile_helper_columns!$A$2:$O$201,15, FALSE), "Date Not Found")</f>
        <v>0</v>
      </c>
      <c r="O100" s="67">
        <f ca="1">IFERROR(VLOOKUP($B100, Profile_helper_columns!$A$2:$P$201,16, FALSE), "Date Not Found")</f>
        <v>0</v>
      </c>
      <c r="P100" s="67">
        <f ca="1">IFERROR(VLOOKUP($B100, Profile_helper_columns!$A$2:$Q$201,17, FALSE), "Date Not Found")</f>
        <v>0</v>
      </c>
      <c r="Q100" s="375" t="str">
        <f ca="1">IFERROR(VLOOKUP($B100, Profile_helper_columns!$A$2:$R$201,18, FALSE), "Date Not Found")</f>
        <v/>
      </c>
      <c r="U100" s="67" t="str">
        <f ca="1">IFERROR(VLOOKUP($B100, Profile_helper_columns!$A$2:$V$201,22, FALSE), "Date Not Found")</f>
        <v>Digital</v>
      </c>
      <c r="V100" s="67" t="str">
        <f ca="1">IFERROR(VLOOKUP($B100, Profile_helper_columns!$A$2:$W$201,23, FALSE), "Date Not Found")</f>
        <v>Web</v>
      </c>
      <c r="W100" s="67">
        <f ca="1">IFERROR(VLOOKUP($B100, Profile_helper_columns!$A$2:$X$201,24, FALSE), "Date Not Found")</f>
        <v>0</v>
      </c>
      <c r="X100" s="67">
        <f ca="1">IFERROR(VLOOKUP($B100, Profile_helper_columns!$A$2:$Y$201,25, FALSE), "Date Not Found")</f>
        <v>1</v>
      </c>
      <c r="Y100" s="67">
        <f ca="1">IFERROR(VLOOKUP($B100, Profile_helper_columns!$A$2:$Z$201,26, FALSE), "Date Not Found")</f>
        <v>1</v>
      </c>
      <c r="Z100" s="67">
        <f ca="1">IFERROR(VLOOKUP($B100, Profile_helper_columns!$A$2:$AA$201,27, FALSE), "Date Not Found")</f>
        <v>0</v>
      </c>
      <c r="AA100" s="67">
        <f ca="1">IFERROR(VLOOKUP($B100, Profile_helper_columns!$A$2:$AB$201,28, FALSE), "Date Not Found")</f>
        <v>1</v>
      </c>
      <c r="AB100" s="67">
        <f ca="1">IFERROR(VLOOKUP($B100, Profile_helper_columns!$A$2:$AC$201,29, FALSE), "Date Not Found")</f>
        <v>1</v>
      </c>
      <c r="AC100" s="67">
        <f ca="1">IFERROR(VLOOKUP($B100, Profile_helper_columns!$A$2:$AD$201,30, FALSE), "Date Not Found")</f>
        <v>0</v>
      </c>
      <c r="AD100" s="67">
        <f ca="1">IFERROR(VLOOKUP($B100, Profile_helper_columns!$A$2:$AE$201,31, FALSE), "Date Not Found")</f>
        <v>0</v>
      </c>
      <c r="AE100" s="67">
        <f ca="1">IFERROR(VLOOKUP($B100, Profile_helper_columns!$A$2:$AF$201,32, FALSE), "Date Not Found")</f>
        <v>0</v>
      </c>
      <c r="AF100" s="67">
        <f ca="1">IFERROR(VLOOKUP($B100, Profile_helper_columns!$A$2:$AG$201,33, FALSE), "Date Not Found")</f>
        <v>1</v>
      </c>
      <c r="AG100" s="67">
        <f ca="1">IFERROR(VLOOKUP($B100, Profile_helper_columns!$A$2:$AH$201,34, FALSE), "Date Not Found")</f>
        <v>0</v>
      </c>
      <c r="AH100" s="67">
        <f ca="1">IFERROR(VLOOKUP($B100, Profile_helper_columns!$A$2:$AI$201,35, FALSE), "Date Not Found")</f>
        <v>1</v>
      </c>
      <c r="AI100" s="67">
        <f ca="1">IFERROR(VLOOKUP($B100, Profile_helper_columns!$A$2:$AJ$201,36, FALSE), "Date Not Found")</f>
        <v>1</v>
      </c>
      <c r="AJ100" s="67">
        <f ca="1">IFERROR(VLOOKUP($B100, Profile_helper_columns!$A$2:$AK$201,37, FALSE), "Date Not Found")</f>
        <v>0</v>
      </c>
      <c r="AK100" s="67">
        <f ca="1">IFERROR(VLOOKUP($B100, Profile_helper_columns!$A$2:$AL$201,38, FALSE), "Date Not Found")</f>
        <v>1</v>
      </c>
      <c r="AL100" s="67">
        <f ca="1">IFERROR(VLOOKUP($B100, Profile_helper_columns!$A$2:$AM$201,39, FALSE), "Date Not Found")</f>
        <v>1</v>
      </c>
      <c r="AM100">
        <f ca="1"/>
        <v>6</v>
      </c>
      <c r="AN100">
        <f ca="1"/>
        <v>2023</v>
      </c>
      <c r="AO100" t="str" cm="1">
        <f t="array" aca="1" ref="AO100" ca="1">INDEX(Profile_helper_columns!$D$2:$D$201, MATCH(TRUE, Profile_helper_columns!$C$2:$C$201 &gt;= ROW(AN100)-1,0))</f>
        <v>AG0000002730</v>
      </c>
    </row>
    <row r="101" spans="1:41" ht="30.75">
      <c r="A101" s="67" t="str">
        <f t="shared" ca="1" si="1"/>
        <v>27e36b7f-5f3adbgfjg-46d9-a2dd</v>
      </c>
      <c r="B101" t="str" cm="1">
        <f t="array" aca="1" ref="B101" ca="1">INDEX(Profile_helper_columns!$A$2:$A$201, MATCH(TRUE, Profile_helper_columns!$C$2:$C$201 &gt;= ROW(A101)-1,0))</f>
        <v>0001128744</v>
      </c>
      <c r="C101" t="str" cm="1">
        <f t="array" aca="1" ref="C101" ca="1">INDEX(Profile_helper_columns!$D$2:$D$201, MATCH(TRUE, Profile_helper_columns!$C$2:$C$201 &gt;= ROW(B101)-1,0))</f>
        <v>AG0000004854</v>
      </c>
      <c r="D101" s="315">
        <f ca="1">IFERROR(VLOOKUP($B101, Profile_helper_columns!$A$2:$E$201, 5, FALSE), "Date Not Found")</f>
        <v>45578</v>
      </c>
      <c r="E101">
        <f ca="1">IFERROR(VLOOKUP($B101, Profile_helper_columns!$A$2:$F$201,6, FALSE), "Date Not Found")</f>
        <v>301</v>
      </c>
      <c r="F101" s="315">
        <f ca="1">IFERROR(VLOOKUP($B101, Profile_helper_columns!$A$2:$G$201,7, FALSE), "Date Not Found")</f>
        <v>45539</v>
      </c>
      <c r="G101" s="315" t="str">
        <f ca="1">IFERROR(VLOOKUP($B101, Profile_helper_columns!$A$2:$H$201,8, FALSE), "Date Not Found")</f>
        <v>Former</v>
      </c>
      <c r="H101" s="315" t="str">
        <f ca="1">IFERROR(VLOOKUP($B101, Profile_helper_columns!$A$2:$I$201,9, FALSE), "Date Not Found")</f>
        <v>Pheonix</v>
      </c>
      <c r="I101" t="str">
        <f ca="1">IFERROR(VLOOKUP($B101, Profile_helper_columns!$A$2:$J$201,10, FALSE), "Date Not Found")</f>
        <v>R</v>
      </c>
      <c r="J101" s="67" t="str">
        <f ca="1">IFERROR(VLOOKUP($B101, Profile_helper_columns!$A$2:$K$201,11, FALSE), "Date Not Found")</f>
        <v>Business</v>
      </c>
      <c r="K101" s="67" t="str">
        <f ca="1">IFERROR(VLOOKUP($B101, Profile_helper_columns!$A$2:$L$201,12, FALSE), "Date Not Found")</f>
        <v>Y</v>
      </c>
      <c r="L101" s="67">
        <f ca="1">IFERROR(VLOOKUP($B101, Profile_helper_columns!$A$2:$M$201,13, FALSE), "Date Not Found")</f>
        <v>0</v>
      </c>
      <c r="M101" s="67">
        <f ca="1">IFERROR(VLOOKUP($B101, Profile_helper_columns!$A$2:$N$201,14, FALSE), "Date Not Found")</f>
        <v>0</v>
      </c>
      <c r="N101" s="67">
        <f ca="1">IFERROR(VLOOKUP($B101, Profile_helper_columns!$A$2:$O$201,15, FALSE), "Date Not Found")</f>
        <v>0</v>
      </c>
      <c r="O101" s="67">
        <f ca="1">IFERROR(VLOOKUP($B101, Profile_helper_columns!$A$2:$P$201,16, FALSE), "Date Not Found")</f>
        <v>0</v>
      </c>
      <c r="P101" s="67">
        <f ca="1">IFERROR(VLOOKUP($B101, Profile_helper_columns!$A$2:$Q$201,17, FALSE), "Date Not Found")</f>
        <v>0</v>
      </c>
      <c r="Q101" s="375" t="str">
        <f ca="1">IFERROR(VLOOKUP($B101, Profile_helper_columns!$A$2:$R$201,18, FALSE), "Date Not Found")</f>
        <v/>
      </c>
      <c r="U101" s="67" t="str">
        <f ca="1">IFERROR(VLOOKUP($B101, Profile_helper_columns!$A$2:$V$201,22, FALSE), "Date Not Found")</f>
        <v>Offline</v>
      </c>
      <c r="V101" s="67" t="str">
        <f ca="1">IFERROR(VLOOKUP($B101, Profile_helper_columns!$A$2:$W$201,23, FALSE), "Date Not Found")</f>
        <v>IVR</v>
      </c>
      <c r="W101" s="67">
        <f ca="1">IFERROR(VLOOKUP($B101, Profile_helper_columns!$A$2:$X$201,24, FALSE), "Date Not Found")</f>
        <v>0</v>
      </c>
      <c r="X101" s="67">
        <f ca="1">IFERROR(VLOOKUP($B101, Profile_helper_columns!$A$2:$Y$201,25, FALSE), "Date Not Found")</f>
        <v>1</v>
      </c>
      <c r="Y101" s="67">
        <f ca="1">IFERROR(VLOOKUP($B101, Profile_helper_columns!$A$2:$Z$201,26, FALSE), "Date Not Found")</f>
        <v>1</v>
      </c>
      <c r="Z101" s="67">
        <f ca="1">IFERROR(VLOOKUP($B101, Profile_helper_columns!$A$2:$AA$201,27, FALSE), "Date Not Found")</f>
        <v>0</v>
      </c>
      <c r="AA101" s="67">
        <f ca="1">IFERROR(VLOOKUP($B101, Profile_helper_columns!$A$2:$AB$201,28, FALSE), "Date Not Found")</f>
        <v>1</v>
      </c>
      <c r="AB101" s="67">
        <f ca="1">IFERROR(VLOOKUP($B101, Profile_helper_columns!$A$2:$AC$201,29, FALSE), "Date Not Found")</f>
        <v>1</v>
      </c>
      <c r="AC101" s="67">
        <f ca="1">IFERROR(VLOOKUP($B101, Profile_helper_columns!$A$2:$AD$201,30, FALSE), "Date Not Found")</f>
        <v>1</v>
      </c>
      <c r="AD101" s="67">
        <f ca="1">IFERROR(VLOOKUP($B101, Profile_helper_columns!$A$2:$AE$201,31, FALSE), "Date Not Found")</f>
        <v>1</v>
      </c>
      <c r="AE101" s="67">
        <f ca="1">IFERROR(VLOOKUP($B101, Profile_helper_columns!$A$2:$AF$201,32, FALSE), "Date Not Found")</f>
        <v>0</v>
      </c>
      <c r="AF101" s="67">
        <f ca="1">IFERROR(VLOOKUP($B101, Profile_helper_columns!$A$2:$AG$201,33, FALSE), "Date Not Found")</f>
        <v>1</v>
      </c>
      <c r="AG101" s="67">
        <f ca="1">IFERROR(VLOOKUP($B101, Profile_helper_columns!$A$2:$AH$201,34, FALSE), "Date Not Found")</f>
        <v>0</v>
      </c>
      <c r="AH101" s="67">
        <f ca="1">IFERROR(VLOOKUP($B101, Profile_helper_columns!$A$2:$AI$201,35, FALSE), "Date Not Found")</f>
        <v>0</v>
      </c>
      <c r="AI101" s="67">
        <f ca="1">IFERROR(VLOOKUP($B101, Profile_helper_columns!$A$2:$AJ$201,36, FALSE), "Date Not Found")</f>
        <v>1</v>
      </c>
      <c r="AJ101" s="67">
        <f ca="1">IFERROR(VLOOKUP($B101, Profile_helper_columns!$A$2:$AK$201,37, FALSE), "Date Not Found")</f>
        <v>0</v>
      </c>
      <c r="AK101" s="67">
        <f ca="1">IFERROR(VLOOKUP($B101, Profile_helper_columns!$A$2:$AL$201,38, FALSE), "Date Not Found")</f>
        <v>1</v>
      </c>
      <c r="AL101" s="67">
        <f ca="1">IFERROR(VLOOKUP($B101, Profile_helper_columns!$A$2:$AM$201,39, FALSE), "Date Not Found")</f>
        <v>1</v>
      </c>
      <c r="AM101">
        <f ca="1"/>
        <v>10</v>
      </c>
      <c r="AN101">
        <f ca="1"/>
        <v>2024</v>
      </c>
      <c r="AO101" t="str" cm="1">
        <f t="array" aca="1" ref="AO101" ca="1">INDEX(Profile_helper_columns!$D$2:$D$201, MATCH(TRUE, Profile_helper_columns!$C$2:$C$201 &gt;= ROW(AN101)-1,0))</f>
        <v>AG0000004854</v>
      </c>
    </row>
    <row r="102" spans="1:41" ht="30.75">
      <c r="A102" s="67" t="str">
        <f t="shared" ca="1" si="1"/>
        <v>e242aa2f-1bd225gfjg-5f0d-a2dd</v>
      </c>
      <c r="B102" t="str" cm="1">
        <f t="array" aca="1" ref="B102" ca="1">INDEX(Profile_helper_columns!$A$2:$A$201, MATCH(TRUE, Profile_helper_columns!$C$2:$C$201 &gt;= ROW(A102)-1,0))</f>
        <v>0001126931</v>
      </c>
      <c r="C102" t="str" cm="1">
        <f t="array" aca="1" ref="C102" ca="1">INDEX(Profile_helper_columns!$D$2:$D$201, MATCH(TRUE, Profile_helper_columns!$C$2:$C$201 &gt;= ROW(B102)-1,0))</f>
        <v>AG0000002638</v>
      </c>
      <c r="D102" s="315">
        <f ca="1">IFERROR(VLOOKUP($B102, Profile_helper_columns!$A$2:$E$201, 5, FALSE), "Date Not Found")</f>
        <v>45172</v>
      </c>
      <c r="E102">
        <f ca="1">IFERROR(VLOOKUP($B102, Profile_helper_columns!$A$2:$F$201,6, FALSE), "Date Not Found")</f>
        <v>128</v>
      </c>
      <c r="F102" s="315">
        <f ca="1">IFERROR(VLOOKUP($B102, Profile_helper_columns!$A$2:$G$201,7, FALSE), "Date Not Found")</f>
        <v>44969</v>
      </c>
      <c r="G102" s="315" t="str">
        <f ca="1">IFERROR(VLOOKUP($B102, Profile_helper_columns!$A$2:$H$201,8, FALSE), "Date Not Found")</f>
        <v>Former</v>
      </c>
      <c r="H102" s="315" t="str">
        <f ca="1">IFERROR(VLOOKUP($B102, Profile_helper_columns!$A$2:$I$201,9, FALSE), "Date Not Found")</f>
        <v>San Francisco</v>
      </c>
      <c r="I102" t="str">
        <f ca="1">IFERROR(VLOOKUP($B102, Profile_helper_columns!$A$2:$J$201,10, FALSE), "Date Not Found")</f>
        <v>R</v>
      </c>
      <c r="J102" s="67" t="str">
        <f ca="1">IFERROR(VLOOKUP($B102, Profile_helper_columns!$A$2:$K$201,11, FALSE), "Date Not Found")</f>
        <v>House</v>
      </c>
      <c r="K102" s="67" t="str">
        <f ca="1">IFERROR(VLOOKUP($B102, Profile_helper_columns!$A$2:$L$201,12, FALSE), "Date Not Found")</f>
        <v>Y</v>
      </c>
      <c r="L102" s="67">
        <f ca="1">IFERROR(VLOOKUP($B102, Profile_helper_columns!$A$2:$M$201,13, FALSE), "Date Not Found")</f>
        <v>0</v>
      </c>
      <c r="M102" s="67">
        <f ca="1">IFERROR(VLOOKUP($B102, Profile_helper_columns!$A$2:$N$201,14, FALSE), "Date Not Found")</f>
        <v>0</v>
      </c>
      <c r="N102" s="67">
        <f ca="1">IFERROR(VLOOKUP($B102, Profile_helper_columns!$A$2:$O$201,15, FALSE), "Date Not Found")</f>
        <v>0</v>
      </c>
      <c r="O102" s="67">
        <f ca="1">IFERROR(VLOOKUP($B102, Profile_helper_columns!$A$2:$P$201,16, FALSE), "Date Not Found")</f>
        <v>0</v>
      </c>
      <c r="P102" s="67">
        <f ca="1">IFERROR(VLOOKUP($B102, Profile_helper_columns!$A$2:$Q$201,17, FALSE), "Date Not Found")</f>
        <v>0</v>
      </c>
      <c r="Q102" s="375" t="str">
        <f ca="1">IFERROR(VLOOKUP($B102, Profile_helper_columns!$A$2:$R$201,18, FALSE), "Date Not Found")</f>
        <v/>
      </c>
      <c r="U102" s="67" t="str">
        <f ca="1">IFERROR(VLOOKUP($B102, Profile_helper_columns!$A$2:$V$201,22, FALSE), "Date Not Found")</f>
        <v>Offline</v>
      </c>
      <c r="V102" s="67" t="str">
        <f ca="1">IFERROR(VLOOKUP($B102, Profile_helper_columns!$A$2:$W$201,23, FALSE), "Date Not Found")</f>
        <v>Retail</v>
      </c>
      <c r="W102" s="67">
        <f ca="1">IFERROR(VLOOKUP($B102, Profile_helper_columns!$A$2:$X$201,24, FALSE), "Date Not Found")</f>
        <v>1</v>
      </c>
      <c r="X102" s="67">
        <f ca="1">IFERROR(VLOOKUP($B102, Profile_helper_columns!$A$2:$Y$201,25, FALSE), "Date Not Found")</f>
        <v>1</v>
      </c>
      <c r="Y102" s="67">
        <f ca="1">IFERROR(VLOOKUP($B102, Profile_helper_columns!$A$2:$Z$201,26, FALSE), "Date Not Found")</f>
        <v>1</v>
      </c>
      <c r="Z102" s="67">
        <f ca="1">IFERROR(VLOOKUP($B102, Profile_helper_columns!$A$2:$AA$201,27, FALSE), "Date Not Found")</f>
        <v>1</v>
      </c>
      <c r="AA102" s="67">
        <f ca="1">IFERROR(VLOOKUP($B102, Profile_helper_columns!$A$2:$AB$201,28, FALSE), "Date Not Found")</f>
        <v>0</v>
      </c>
      <c r="AB102" s="67">
        <f ca="1">IFERROR(VLOOKUP($B102, Profile_helper_columns!$A$2:$AC$201,29, FALSE), "Date Not Found")</f>
        <v>0</v>
      </c>
      <c r="AC102" s="67">
        <f ca="1">IFERROR(VLOOKUP($B102, Profile_helper_columns!$A$2:$AD$201,30, FALSE), "Date Not Found")</f>
        <v>0</v>
      </c>
      <c r="AD102" s="67">
        <f ca="1">IFERROR(VLOOKUP($B102, Profile_helper_columns!$A$2:$AE$201,31, FALSE), "Date Not Found")</f>
        <v>1</v>
      </c>
      <c r="AE102" s="67">
        <f ca="1">IFERROR(VLOOKUP($B102, Profile_helper_columns!$A$2:$AF$201,32, FALSE), "Date Not Found")</f>
        <v>1</v>
      </c>
      <c r="AF102" s="67">
        <f ca="1">IFERROR(VLOOKUP($B102, Profile_helper_columns!$A$2:$AG$201,33, FALSE), "Date Not Found")</f>
        <v>0</v>
      </c>
      <c r="AG102" s="67">
        <f ca="1">IFERROR(VLOOKUP($B102, Profile_helper_columns!$A$2:$AH$201,34, FALSE), "Date Not Found")</f>
        <v>1</v>
      </c>
      <c r="AH102" s="67">
        <f ca="1">IFERROR(VLOOKUP($B102, Profile_helper_columns!$A$2:$AI$201,35, FALSE), "Date Not Found")</f>
        <v>1</v>
      </c>
      <c r="AI102" s="67">
        <f ca="1">IFERROR(VLOOKUP($B102, Profile_helper_columns!$A$2:$AJ$201,36, FALSE), "Date Not Found")</f>
        <v>0</v>
      </c>
      <c r="AJ102" s="67">
        <f ca="1">IFERROR(VLOOKUP($B102, Profile_helper_columns!$A$2:$AK$201,37, FALSE), "Date Not Found")</f>
        <v>0</v>
      </c>
      <c r="AK102" s="67">
        <f ca="1">IFERROR(VLOOKUP($B102, Profile_helper_columns!$A$2:$AL$201,38, FALSE), "Date Not Found")</f>
        <v>0</v>
      </c>
      <c r="AL102" s="67">
        <f ca="1">IFERROR(VLOOKUP($B102, Profile_helper_columns!$A$2:$AM$201,39, FALSE), "Date Not Found")</f>
        <v>0</v>
      </c>
      <c r="AM102">
        <f ca="1"/>
        <v>9</v>
      </c>
      <c r="AN102">
        <f ca="1"/>
        <v>2023</v>
      </c>
      <c r="AO102" t="str" cm="1">
        <f t="array" aca="1" ref="AO102" ca="1">INDEX(Profile_helper_columns!$D$2:$D$201, MATCH(TRUE, Profile_helper_columns!$C$2:$C$201 &gt;= ROW(AN102)-1,0))</f>
        <v>AG0000002638</v>
      </c>
    </row>
    <row r="103" spans="1:41" ht="30.75">
      <c r="A103" s="67" t="str">
        <f t="shared" ca="1" si="1"/>
        <v>130ee3b9-fe9ga4gfjg-d448-a2dd</v>
      </c>
      <c r="B103" t="str" cm="1">
        <f t="array" aca="1" ref="B103" ca="1">INDEX(Profile_helper_columns!$A$2:$A$201, MATCH(TRUE, Profile_helper_columns!$C$2:$C$201 &gt;= ROW(A103)-1,0))</f>
        <v>0001125924</v>
      </c>
      <c r="C103" t="str" cm="1">
        <f t="array" aca="1" ref="C103" ca="1">INDEX(Profile_helper_columns!$D$2:$D$201, MATCH(TRUE, Profile_helper_columns!$C$2:$C$201 &gt;= ROW(B103)-1,0))</f>
        <v>AG0000006027</v>
      </c>
      <c r="D103" s="315">
        <f ca="1">IFERROR(VLOOKUP($B103, Profile_helper_columns!$A$2:$E$201, 5, FALSE), "Date Not Found")</f>
        <v>45407</v>
      </c>
      <c r="E103">
        <f ca="1">IFERROR(VLOOKUP($B103, Profile_helper_columns!$A$2:$F$201,6, FALSE), "Date Not Found")</f>
        <v>117</v>
      </c>
      <c r="F103" s="315">
        <f ca="1">IFERROR(VLOOKUP($B103, Profile_helper_columns!$A$2:$G$201,7, FALSE), "Date Not Found")</f>
        <v>45058</v>
      </c>
      <c r="G103" s="315" t="str">
        <f ca="1">IFERROR(VLOOKUP($B103, Profile_helper_columns!$A$2:$H$201,8, FALSE), "Date Not Found")</f>
        <v>Former</v>
      </c>
      <c r="H103" s="315" t="str">
        <f ca="1">IFERROR(VLOOKUP($B103, Profile_helper_columns!$A$2:$I$201,9, FALSE), "Date Not Found")</f>
        <v>Pheonix</v>
      </c>
      <c r="I103" t="str">
        <f ca="1">IFERROR(VLOOKUP($B103, Profile_helper_columns!$A$2:$J$201,10, FALSE), "Date Not Found")</f>
        <v>R</v>
      </c>
      <c r="J103" s="67" t="str">
        <f ca="1">IFERROR(VLOOKUP($B103, Profile_helper_columns!$A$2:$K$201,11, FALSE), "Date Not Found")</f>
        <v>Apartments</v>
      </c>
      <c r="K103" s="67" t="str">
        <f ca="1">IFERROR(VLOOKUP($B103, Profile_helper_columns!$A$2:$L$201,12, FALSE), "Date Not Found")</f>
        <v>Y</v>
      </c>
      <c r="L103" s="67">
        <f ca="1">IFERROR(VLOOKUP($B103, Profile_helper_columns!$A$2:$M$201,13, FALSE), "Date Not Found")</f>
        <v>1</v>
      </c>
      <c r="M103" s="67">
        <f ca="1">IFERROR(VLOOKUP($B103, Profile_helper_columns!$A$2:$N$201,14, FALSE), "Date Not Found")</f>
        <v>1</v>
      </c>
      <c r="N103" s="67">
        <f ca="1">IFERROR(VLOOKUP($B103, Profile_helper_columns!$A$2:$O$201,15, FALSE), "Date Not Found")</f>
        <v>0</v>
      </c>
      <c r="O103" s="67">
        <f ca="1">IFERROR(VLOOKUP($B103, Profile_helper_columns!$A$2:$P$201,16, FALSE), "Date Not Found")</f>
        <v>0</v>
      </c>
      <c r="P103" s="67">
        <f ca="1">IFERROR(VLOOKUP($B103, Profile_helper_columns!$A$2:$Q$201,17, FALSE), "Date Not Found")</f>
        <v>0</v>
      </c>
      <c r="Q103" s="375">
        <f ca="1">IFERROR(VLOOKUP($B103, Profile_helper_columns!$A$2:$R$201,18, FALSE), "Date Not Found")</f>
        <v>45255</v>
      </c>
      <c r="U103" s="67" t="str">
        <f ca="1">IFERROR(VLOOKUP($B103, Profile_helper_columns!$A$2:$V$201,22, FALSE), "Date Not Found")</f>
        <v>Digital</v>
      </c>
      <c r="V103" s="67" t="str">
        <f ca="1">IFERROR(VLOOKUP($B103, Profile_helper_columns!$A$2:$W$201,23, FALSE), "Date Not Found")</f>
        <v>Web</v>
      </c>
      <c r="W103" s="67">
        <f ca="1">IFERROR(VLOOKUP($B103, Profile_helper_columns!$A$2:$X$201,24, FALSE), "Date Not Found")</f>
        <v>0</v>
      </c>
      <c r="X103" s="67">
        <f ca="1">IFERROR(VLOOKUP($B103, Profile_helper_columns!$A$2:$Y$201,25, FALSE), "Date Not Found")</f>
        <v>1</v>
      </c>
      <c r="Y103" s="67">
        <f ca="1">IFERROR(VLOOKUP($B103, Profile_helper_columns!$A$2:$Z$201,26, FALSE), "Date Not Found")</f>
        <v>1</v>
      </c>
      <c r="Z103" s="67">
        <f ca="1">IFERROR(VLOOKUP($B103, Profile_helper_columns!$A$2:$AA$201,27, FALSE), "Date Not Found")</f>
        <v>0</v>
      </c>
      <c r="AA103" s="67">
        <f ca="1">IFERROR(VLOOKUP($B103, Profile_helper_columns!$A$2:$AB$201,28, FALSE), "Date Not Found")</f>
        <v>1</v>
      </c>
      <c r="AB103" s="67">
        <f ca="1">IFERROR(VLOOKUP($B103, Profile_helper_columns!$A$2:$AC$201,29, FALSE), "Date Not Found")</f>
        <v>0</v>
      </c>
      <c r="AC103" s="67">
        <f ca="1">IFERROR(VLOOKUP($B103, Profile_helper_columns!$A$2:$AD$201,30, FALSE), "Date Not Found")</f>
        <v>1</v>
      </c>
      <c r="AD103" s="67">
        <f ca="1">IFERROR(VLOOKUP($B103, Profile_helper_columns!$A$2:$AE$201,31, FALSE), "Date Not Found")</f>
        <v>1</v>
      </c>
      <c r="AE103" s="67">
        <f ca="1">IFERROR(VLOOKUP($B103, Profile_helper_columns!$A$2:$AF$201,32, FALSE), "Date Not Found")</f>
        <v>0</v>
      </c>
      <c r="AF103" s="67">
        <f ca="1">IFERROR(VLOOKUP($B103, Profile_helper_columns!$A$2:$AG$201,33, FALSE), "Date Not Found")</f>
        <v>1</v>
      </c>
      <c r="AG103" s="67">
        <f ca="1">IFERROR(VLOOKUP($B103, Profile_helper_columns!$A$2:$AH$201,34, FALSE), "Date Not Found")</f>
        <v>0</v>
      </c>
      <c r="AH103" s="67">
        <f ca="1">IFERROR(VLOOKUP($B103, Profile_helper_columns!$A$2:$AI$201,35, FALSE), "Date Not Found")</f>
        <v>0</v>
      </c>
      <c r="AI103" s="67">
        <f ca="1">IFERROR(VLOOKUP($B103, Profile_helper_columns!$A$2:$AJ$201,36, FALSE), "Date Not Found")</f>
        <v>1</v>
      </c>
      <c r="AJ103" s="67">
        <f ca="1">IFERROR(VLOOKUP($B103, Profile_helper_columns!$A$2:$AK$201,37, FALSE), "Date Not Found")</f>
        <v>1</v>
      </c>
      <c r="AK103" s="67">
        <f ca="1">IFERROR(VLOOKUP($B103, Profile_helper_columns!$A$2:$AL$201,38, FALSE), "Date Not Found")</f>
        <v>1</v>
      </c>
      <c r="AL103" s="67">
        <f ca="1">IFERROR(VLOOKUP($B103, Profile_helper_columns!$A$2:$AM$201,39, FALSE), "Date Not Found")</f>
        <v>1</v>
      </c>
      <c r="AM103">
        <f ca="1"/>
        <v>4</v>
      </c>
      <c r="AN103">
        <f ca="1"/>
        <v>2024</v>
      </c>
      <c r="AO103" t="str" cm="1">
        <f t="array" aca="1" ref="AO103" ca="1">INDEX(Profile_helper_columns!$D$2:$D$201, MATCH(TRUE, Profile_helper_columns!$C$2:$C$201 &gt;= ROW(AN103)-1,0))</f>
        <v>AG0000006027</v>
      </c>
    </row>
    <row r="104" spans="1:41" ht="30.75">
      <c r="A104" s="67" t="str">
        <f t="shared" ca="1" si="1"/>
        <v>74e91359-97b8bagfjg-6f9f-a2dd</v>
      </c>
      <c r="B104" t="str" cm="1">
        <f t="array" aca="1" ref="B104" ca="1">INDEX(Profile_helper_columns!$A$2:$A$201, MATCH(TRUE, Profile_helper_columns!$C$2:$C$201 &gt;= ROW(A104)-1,0))</f>
        <v>0001128689</v>
      </c>
      <c r="C104" t="str" cm="1">
        <f t="array" aca="1" ref="C104" ca="1">INDEX(Profile_helper_columns!$D$2:$D$201, MATCH(TRUE, Profile_helper_columns!$C$2:$C$201 &gt;= ROW(B104)-1,0))</f>
        <v>AG0000002156</v>
      </c>
      <c r="D104" s="315">
        <f ca="1">IFERROR(VLOOKUP($B104, Profile_helper_columns!$A$2:$E$201, 5, FALSE), "Date Not Found")</f>
        <v>44937</v>
      </c>
      <c r="E104">
        <f ca="1">IFERROR(VLOOKUP($B104, Profile_helper_columns!$A$2:$F$201,6, FALSE), "Date Not Found")</f>
        <v>628</v>
      </c>
      <c r="F104" s="315">
        <f ca="1">IFERROR(VLOOKUP($B104, Profile_helper_columns!$A$2:$G$201,7, FALSE), "Date Not Found")</f>
        <v>45146</v>
      </c>
      <c r="G104" s="315" t="str">
        <f ca="1">IFERROR(VLOOKUP($B104, Profile_helper_columns!$A$2:$H$201,8, FALSE), "Date Not Found")</f>
        <v>Former</v>
      </c>
      <c r="H104" s="315" t="str">
        <f ca="1">IFERROR(VLOOKUP($B104, Profile_helper_columns!$A$2:$I$201,9, FALSE), "Date Not Found")</f>
        <v>Boston</v>
      </c>
      <c r="I104" t="str">
        <f ca="1">IFERROR(VLOOKUP($B104, Profile_helper_columns!$A$2:$J$201,10, FALSE), "Date Not Found")</f>
        <v>R</v>
      </c>
      <c r="J104" s="67" t="str">
        <f ca="1">IFERROR(VLOOKUP($B104, Profile_helper_columns!$A$2:$K$201,11, FALSE), "Date Not Found")</f>
        <v>Business</v>
      </c>
      <c r="K104" s="67" t="str">
        <f ca="1">IFERROR(VLOOKUP($B104, Profile_helper_columns!$A$2:$L$201,12, FALSE), "Date Not Found")</f>
        <v>N</v>
      </c>
      <c r="L104" s="67">
        <f ca="1">IFERROR(VLOOKUP($B104, Profile_helper_columns!$A$2:$M$201,13, FALSE), "Date Not Found")</f>
        <v>1</v>
      </c>
      <c r="M104" s="67">
        <f ca="1">IFERROR(VLOOKUP($B104, Profile_helper_columns!$A$2:$N$201,14, FALSE), "Date Not Found")</f>
        <v>0</v>
      </c>
      <c r="N104" s="67">
        <f ca="1">IFERROR(VLOOKUP($B104, Profile_helper_columns!$A$2:$O$201,15, FALSE), "Date Not Found")</f>
        <v>1</v>
      </c>
      <c r="O104" s="67">
        <f ca="1">IFERROR(VLOOKUP($B104, Profile_helper_columns!$A$2:$P$201,16, FALSE), "Date Not Found")</f>
        <v>0</v>
      </c>
      <c r="P104" s="67">
        <f ca="1">IFERROR(VLOOKUP($B104, Profile_helper_columns!$A$2:$Q$201,17, FALSE), "Date Not Found")</f>
        <v>0</v>
      </c>
      <c r="Q104" s="375">
        <f ca="1">IFERROR(VLOOKUP($B104, Profile_helper_columns!$A$2:$R$201,18, FALSE), "Date Not Found")</f>
        <v>45383</v>
      </c>
      <c r="U104" s="67" t="str">
        <f ca="1">IFERROR(VLOOKUP($B104, Profile_helper_columns!$A$2:$V$201,22, FALSE), "Date Not Found")</f>
        <v>Offline</v>
      </c>
      <c r="V104" s="67" t="str">
        <f ca="1">IFERROR(VLOOKUP($B104, Profile_helper_columns!$A$2:$W$201,23, FALSE), "Date Not Found")</f>
        <v>IVR</v>
      </c>
      <c r="W104" s="67">
        <f ca="1">IFERROR(VLOOKUP($B104, Profile_helper_columns!$A$2:$X$201,24, FALSE), "Date Not Found")</f>
        <v>0</v>
      </c>
      <c r="X104" s="67">
        <f ca="1">IFERROR(VLOOKUP($B104, Profile_helper_columns!$A$2:$Y$201,25, FALSE), "Date Not Found")</f>
        <v>0</v>
      </c>
      <c r="Y104" s="67">
        <f ca="1">IFERROR(VLOOKUP($B104, Profile_helper_columns!$A$2:$Z$201,26, FALSE), "Date Not Found")</f>
        <v>1</v>
      </c>
      <c r="Z104" s="67">
        <f ca="1">IFERROR(VLOOKUP($B104, Profile_helper_columns!$A$2:$AA$201,27, FALSE), "Date Not Found")</f>
        <v>1</v>
      </c>
      <c r="AA104" s="67">
        <f ca="1">IFERROR(VLOOKUP($B104, Profile_helper_columns!$A$2:$AB$201,28, FALSE), "Date Not Found")</f>
        <v>1</v>
      </c>
      <c r="AB104" s="67">
        <f ca="1">IFERROR(VLOOKUP($B104, Profile_helper_columns!$A$2:$AC$201,29, FALSE), "Date Not Found")</f>
        <v>0</v>
      </c>
      <c r="AC104" s="67">
        <f ca="1">IFERROR(VLOOKUP($B104, Profile_helper_columns!$A$2:$AD$201,30, FALSE), "Date Not Found")</f>
        <v>0</v>
      </c>
      <c r="AD104" s="67">
        <f ca="1">IFERROR(VLOOKUP($B104, Profile_helper_columns!$A$2:$AE$201,31, FALSE), "Date Not Found")</f>
        <v>1</v>
      </c>
      <c r="AE104" s="67">
        <f ca="1">IFERROR(VLOOKUP($B104, Profile_helper_columns!$A$2:$AF$201,32, FALSE), "Date Not Found")</f>
        <v>1</v>
      </c>
      <c r="AF104" s="67">
        <f ca="1">IFERROR(VLOOKUP($B104, Profile_helper_columns!$A$2:$AG$201,33, FALSE), "Date Not Found")</f>
        <v>0</v>
      </c>
      <c r="AG104" s="67">
        <f ca="1">IFERROR(VLOOKUP($B104, Profile_helper_columns!$A$2:$AH$201,34, FALSE), "Date Not Found")</f>
        <v>1</v>
      </c>
      <c r="AH104" s="67">
        <f ca="1">IFERROR(VLOOKUP($B104, Profile_helper_columns!$A$2:$AI$201,35, FALSE), "Date Not Found")</f>
        <v>0</v>
      </c>
      <c r="AI104" s="67">
        <f ca="1">IFERROR(VLOOKUP($B104, Profile_helper_columns!$A$2:$AJ$201,36, FALSE), "Date Not Found")</f>
        <v>0</v>
      </c>
      <c r="AJ104" s="67">
        <f ca="1">IFERROR(VLOOKUP($B104, Profile_helper_columns!$A$2:$AK$201,37, FALSE), "Date Not Found")</f>
        <v>0</v>
      </c>
      <c r="AK104" s="67">
        <f ca="1">IFERROR(VLOOKUP($B104, Profile_helper_columns!$A$2:$AL$201,38, FALSE), "Date Not Found")</f>
        <v>0</v>
      </c>
      <c r="AL104" s="67">
        <f ca="1">IFERROR(VLOOKUP($B104, Profile_helper_columns!$A$2:$AM$201,39, FALSE), "Date Not Found")</f>
        <v>0</v>
      </c>
      <c r="AM104">
        <f ca="1"/>
        <v>1</v>
      </c>
      <c r="AN104">
        <f ca="1"/>
        <v>2023</v>
      </c>
      <c r="AO104" t="str" cm="1">
        <f t="array" aca="1" ref="AO104" ca="1">INDEX(Profile_helper_columns!$D$2:$D$201, MATCH(TRUE, Profile_helper_columns!$C$2:$C$201 &gt;= ROW(AN104)-1,0))</f>
        <v>AG0000002156</v>
      </c>
    </row>
    <row r="105" spans="1:41" ht="30.75">
      <c r="A105" s="67" t="str">
        <f t="shared" ca="1" si="1"/>
        <v>72b7feaa-3151ecgfjg-1b9a-a2dd</v>
      </c>
      <c r="B105" t="str" cm="1">
        <f t="array" aca="1" ref="B105" ca="1">INDEX(Profile_helper_columns!$A$2:$A$201, MATCH(TRUE, Profile_helper_columns!$C$2:$C$201 &gt;= ROW(A105)-1,0))</f>
        <v>0001128689</v>
      </c>
      <c r="C105" t="str" cm="1">
        <f t="array" aca="1" ref="C105" ca="1">INDEX(Profile_helper_columns!$D$2:$D$201, MATCH(TRUE, Profile_helper_columns!$C$2:$C$201 &gt;= ROW(B105)-1,0))</f>
        <v>AG0000002156</v>
      </c>
      <c r="D105" s="315">
        <f ca="1">IFERROR(VLOOKUP($B105, Profile_helper_columns!$A$2:$E$201, 5, FALSE), "Date Not Found")</f>
        <v>44937</v>
      </c>
      <c r="E105">
        <f ca="1">IFERROR(VLOOKUP($B105, Profile_helper_columns!$A$2:$F$201,6, FALSE), "Date Not Found")</f>
        <v>628</v>
      </c>
      <c r="F105" s="315">
        <f ca="1">IFERROR(VLOOKUP($B105, Profile_helper_columns!$A$2:$G$201,7, FALSE), "Date Not Found")</f>
        <v>45146</v>
      </c>
      <c r="G105" s="315" t="str">
        <f ca="1">IFERROR(VLOOKUP($B105, Profile_helper_columns!$A$2:$H$201,8, FALSE), "Date Not Found")</f>
        <v>Former</v>
      </c>
      <c r="H105" s="315" t="str">
        <f ca="1">IFERROR(VLOOKUP($B105, Profile_helper_columns!$A$2:$I$201,9, FALSE), "Date Not Found")</f>
        <v>Boston</v>
      </c>
      <c r="I105" t="str">
        <f ca="1">IFERROR(VLOOKUP($B105, Profile_helper_columns!$A$2:$J$201,10, FALSE), "Date Not Found")</f>
        <v>R</v>
      </c>
      <c r="J105" s="67" t="str">
        <f ca="1">IFERROR(VLOOKUP($B105, Profile_helper_columns!$A$2:$K$201,11, FALSE), "Date Not Found")</f>
        <v>Business</v>
      </c>
      <c r="K105" s="67" t="str">
        <f ca="1">IFERROR(VLOOKUP($B105, Profile_helper_columns!$A$2:$L$201,12, FALSE), "Date Not Found")</f>
        <v>N</v>
      </c>
      <c r="L105" s="67">
        <f ca="1">IFERROR(VLOOKUP($B105, Profile_helper_columns!$A$2:$M$201,13, FALSE), "Date Not Found")</f>
        <v>1</v>
      </c>
      <c r="M105" s="67">
        <f ca="1">IFERROR(VLOOKUP($B105, Profile_helper_columns!$A$2:$N$201,14, FALSE), "Date Not Found")</f>
        <v>0</v>
      </c>
      <c r="N105" s="67">
        <f ca="1">IFERROR(VLOOKUP($B105, Profile_helper_columns!$A$2:$O$201,15, FALSE), "Date Not Found")</f>
        <v>1</v>
      </c>
      <c r="O105" s="67">
        <f ca="1">IFERROR(VLOOKUP($B105, Profile_helper_columns!$A$2:$P$201,16, FALSE), "Date Not Found")</f>
        <v>0</v>
      </c>
      <c r="P105" s="67">
        <f ca="1">IFERROR(VLOOKUP($B105, Profile_helper_columns!$A$2:$Q$201,17, FALSE), "Date Not Found")</f>
        <v>0</v>
      </c>
      <c r="Q105" s="375">
        <f ca="1">IFERROR(VLOOKUP($B105, Profile_helper_columns!$A$2:$R$201,18, FALSE), "Date Not Found")</f>
        <v>45383</v>
      </c>
      <c r="U105" s="67" t="str">
        <f ca="1">IFERROR(VLOOKUP($B105, Profile_helper_columns!$A$2:$V$201,22, FALSE), "Date Not Found")</f>
        <v>Offline</v>
      </c>
      <c r="V105" s="67" t="str">
        <f ca="1">IFERROR(VLOOKUP($B105, Profile_helper_columns!$A$2:$W$201,23, FALSE), "Date Not Found")</f>
        <v>IVR</v>
      </c>
      <c r="W105" s="67">
        <f ca="1">IFERROR(VLOOKUP($B105, Profile_helper_columns!$A$2:$X$201,24, FALSE), "Date Not Found")</f>
        <v>0</v>
      </c>
      <c r="X105" s="67">
        <f ca="1">IFERROR(VLOOKUP($B105, Profile_helper_columns!$A$2:$Y$201,25, FALSE), "Date Not Found")</f>
        <v>0</v>
      </c>
      <c r="Y105" s="67">
        <f ca="1">IFERROR(VLOOKUP($B105, Profile_helper_columns!$A$2:$Z$201,26, FALSE), "Date Not Found")</f>
        <v>1</v>
      </c>
      <c r="Z105" s="67">
        <f ca="1">IFERROR(VLOOKUP($B105, Profile_helper_columns!$A$2:$AA$201,27, FALSE), "Date Not Found")</f>
        <v>1</v>
      </c>
      <c r="AA105" s="67">
        <f ca="1">IFERROR(VLOOKUP($B105, Profile_helper_columns!$A$2:$AB$201,28, FALSE), "Date Not Found")</f>
        <v>1</v>
      </c>
      <c r="AB105" s="67">
        <f ca="1">IFERROR(VLOOKUP($B105, Profile_helper_columns!$A$2:$AC$201,29, FALSE), "Date Not Found")</f>
        <v>0</v>
      </c>
      <c r="AC105" s="67">
        <f ca="1">IFERROR(VLOOKUP($B105, Profile_helper_columns!$A$2:$AD$201,30, FALSE), "Date Not Found")</f>
        <v>0</v>
      </c>
      <c r="AD105" s="67">
        <f ca="1">IFERROR(VLOOKUP($B105, Profile_helper_columns!$A$2:$AE$201,31, FALSE), "Date Not Found")</f>
        <v>1</v>
      </c>
      <c r="AE105" s="67">
        <f ca="1">IFERROR(VLOOKUP($B105, Profile_helper_columns!$A$2:$AF$201,32, FALSE), "Date Not Found")</f>
        <v>1</v>
      </c>
      <c r="AF105" s="67">
        <f ca="1">IFERROR(VLOOKUP($B105, Profile_helper_columns!$A$2:$AG$201,33, FALSE), "Date Not Found")</f>
        <v>0</v>
      </c>
      <c r="AG105" s="67">
        <f ca="1">IFERROR(VLOOKUP($B105, Profile_helper_columns!$A$2:$AH$201,34, FALSE), "Date Not Found")</f>
        <v>1</v>
      </c>
      <c r="AH105" s="67">
        <f ca="1">IFERROR(VLOOKUP($B105, Profile_helper_columns!$A$2:$AI$201,35, FALSE), "Date Not Found")</f>
        <v>0</v>
      </c>
      <c r="AI105" s="67">
        <f ca="1">IFERROR(VLOOKUP($B105, Profile_helper_columns!$A$2:$AJ$201,36, FALSE), "Date Not Found")</f>
        <v>0</v>
      </c>
      <c r="AJ105" s="67">
        <f ca="1">IFERROR(VLOOKUP($B105, Profile_helper_columns!$A$2:$AK$201,37, FALSE), "Date Not Found")</f>
        <v>0</v>
      </c>
      <c r="AK105" s="67">
        <f ca="1">IFERROR(VLOOKUP($B105, Profile_helper_columns!$A$2:$AL$201,38, FALSE), "Date Not Found")</f>
        <v>0</v>
      </c>
      <c r="AL105" s="67">
        <f ca="1">IFERROR(VLOOKUP($B105, Profile_helper_columns!$A$2:$AM$201,39, FALSE), "Date Not Found")</f>
        <v>0</v>
      </c>
      <c r="AM105">
        <f ca="1"/>
        <v>1</v>
      </c>
      <c r="AN105">
        <f ca="1"/>
        <v>2023</v>
      </c>
      <c r="AO105" t="str" cm="1">
        <f t="array" aca="1" ref="AO105" ca="1">INDEX(Profile_helper_columns!$D$2:$D$201, MATCH(TRUE, Profile_helper_columns!$C$2:$C$201 &gt;= ROW(AN105)-1,0))</f>
        <v>AG0000002156</v>
      </c>
    </row>
    <row r="106" spans="1:41" ht="30.75">
      <c r="A106" s="67" t="str">
        <f t="shared" ca="1" si="1"/>
        <v>e8481cc0-fg9b9cgfjg-f596-a2dd</v>
      </c>
      <c r="B106" t="str" cm="1">
        <f t="array" aca="1" ref="B106" ca="1">INDEX(Profile_helper_columns!$A$2:$A$201, MATCH(TRUE, Profile_helper_columns!$C$2:$C$201 &gt;= ROW(A106)-1,0))</f>
        <v>0001126287</v>
      </c>
      <c r="C106" t="str" cm="1">
        <f t="array" aca="1" ref="C106" ca="1">INDEX(Profile_helper_columns!$D$2:$D$201, MATCH(TRUE, Profile_helper_columns!$C$2:$C$201 &gt;= ROW(B106)-1,0))</f>
        <v>AG0000004645</v>
      </c>
      <c r="D106" s="315">
        <f ca="1">IFERROR(VLOOKUP($B106, Profile_helper_columns!$A$2:$E$201, 5, FALSE), "Date Not Found")</f>
        <v>45187</v>
      </c>
      <c r="E106">
        <f ca="1">IFERROR(VLOOKUP($B106, Profile_helper_columns!$A$2:$F$201,6, FALSE), "Date Not Found")</f>
        <v>977</v>
      </c>
      <c r="F106" s="315">
        <f ca="1">IFERROR(VLOOKUP($B106, Profile_helper_columns!$A$2:$G$201,7, FALSE), "Date Not Found")</f>
        <v>45493</v>
      </c>
      <c r="G106" s="315" t="str">
        <f ca="1">IFERROR(VLOOKUP($B106, Profile_helper_columns!$A$2:$H$201,8, FALSE), "Date Not Found")</f>
        <v>Active</v>
      </c>
      <c r="H106" s="315" t="str">
        <f ca="1">IFERROR(VLOOKUP($B106, Profile_helper_columns!$A$2:$I$201,9, FALSE), "Date Not Found")</f>
        <v>San Francisco</v>
      </c>
      <c r="I106" t="str">
        <f ca="1">IFERROR(VLOOKUP($B106, Profile_helper_columns!$A$2:$J$201,10, FALSE), "Date Not Found")</f>
        <v>R</v>
      </c>
      <c r="J106" s="67" t="str">
        <f ca="1">IFERROR(VLOOKUP($B106, Profile_helper_columns!$A$2:$K$201,11, FALSE), "Date Not Found")</f>
        <v>Condominiums</v>
      </c>
      <c r="K106" s="67" t="str">
        <f ca="1">IFERROR(VLOOKUP($B106, Profile_helper_columns!$A$2:$L$201,12, FALSE), "Date Not Found")</f>
        <v>N</v>
      </c>
      <c r="L106" s="67">
        <f ca="1">IFERROR(VLOOKUP($B106, Profile_helper_columns!$A$2:$M$201,13, FALSE), "Date Not Found")</f>
        <v>0</v>
      </c>
      <c r="M106" s="67">
        <f ca="1">IFERROR(VLOOKUP($B106, Profile_helper_columns!$A$2:$N$201,14, FALSE), "Date Not Found")</f>
        <v>1</v>
      </c>
      <c r="N106" s="67">
        <f ca="1">IFERROR(VLOOKUP($B106, Profile_helper_columns!$A$2:$O$201,15, FALSE), "Date Not Found")</f>
        <v>0</v>
      </c>
      <c r="O106" s="67">
        <f ca="1">IFERROR(VLOOKUP($B106, Profile_helper_columns!$A$2:$P$201,16, FALSE), "Date Not Found")</f>
        <v>0</v>
      </c>
      <c r="P106" s="67">
        <f ca="1">IFERROR(VLOOKUP($B106, Profile_helper_columns!$A$2:$Q$201,17, FALSE), "Date Not Found")</f>
        <v>0</v>
      </c>
      <c r="Q106" s="375" t="str">
        <f ca="1">IFERROR(VLOOKUP($B106, Profile_helper_columns!$A$2:$R$201,18, FALSE), "Date Not Found")</f>
        <v/>
      </c>
      <c r="U106" s="67" t="str">
        <f ca="1">IFERROR(VLOOKUP($B106, Profile_helper_columns!$A$2:$V$201,22, FALSE), "Date Not Found")</f>
        <v>Offline</v>
      </c>
      <c r="V106" s="67" t="str">
        <f ca="1">IFERROR(VLOOKUP($B106, Profile_helper_columns!$A$2:$W$201,23, FALSE), "Date Not Found")</f>
        <v>IVR</v>
      </c>
      <c r="W106" s="67">
        <f ca="1">IFERROR(VLOOKUP($B106, Profile_helper_columns!$A$2:$X$201,24, FALSE), "Date Not Found")</f>
        <v>1</v>
      </c>
      <c r="X106" s="67">
        <f ca="1">IFERROR(VLOOKUP($B106, Profile_helper_columns!$A$2:$Y$201,25, FALSE), "Date Not Found")</f>
        <v>1</v>
      </c>
      <c r="Y106" s="67">
        <f ca="1">IFERROR(VLOOKUP($B106, Profile_helper_columns!$A$2:$Z$201,26, FALSE), "Date Not Found")</f>
        <v>1</v>
      </c>
      <c r="Z106" s="67">
        <f ca="1">IFERROR(VLOOKUP($B106, Profile_helper_columns!$A$2:$AA$201,27, FALSE), "Date Not Found")</f>
        <v>0</v>
      </c>
      <c r="AA106" s="67">
        <f ca="1">IFERROR(VLOOKUP($B106, Profile_helper_columns!$A$2:$AB$201,28, FALSE), "Date Not Found")</f>
        <v>1</v>
      </c>
      <c r="AB106" s="67">
        <f ca="1">IFERROR(VLOOKUP($B106, Profile_helper_columns!$A$2:$AC$201,29, FALSE), "Date Not Found")</f>
        <v>0</v>
      </c>
      <c r="AC106" s="67">
        <f ca="1">IFERROR(VLOOKUP($B106, Profile_helper_columns!$A$2:$AD$201,30, FALSE), "Date Not Found")</f>
        <v>1</v>
      </c>
      <c r="AD106" s="67">
        <f ca="1">IFERROR(VLOOKUP($B106, Profile_helper_columns!$A$2:$AE$201,31, FALSE), "Date Not Found")</f>
        <v>0</v>
      </c>
      <c r="AE106" s="67">
        <f ca="1">IFERROR(VLOOKUP($B106, Profile_helper_columns!$A$2:$AF$201,32, FALSE), "Date Not Found")</f>
        <v>1</v>
      </c>
      <c r="AF106" s="67">
        <f ca="1">IFERROR(VLOOKUP($B106, Profile_helper_columns!$A$2:$AG$201,33, FALSE), "Date Not Found")</f>
        <v>1</v>
      </c>
      <c r="AG106" s="67">
        <f ca="1">IFERROR(VLOOKUP($B106, Profile_helper_columns!$A$2:$AH$201,34, FALSE), "Date Not Found")</f>
        <v>0</v>
      </c>
      <c r="AH106" s="67">
        <f ca="1">IFERROR(VLOOKUP($B106, Profile_helper_columns!$A$2:$AI$201,35, FALSE), "Date Not Found")</f>
        <v>0</v>
      </c>
      <c r="AI106" s="67">
        <f ca="1">IFERROR(VLOOKUP($B106, Profile_helper_columns!$A$2:$AJ$201,36, FALSE), "Date Not Found")</f>
        <v>1</v>
      </c>
      <c r="AJ106" s="67">
        <f ca="1">IFERROR(VLOOKUP($B106, Profile_helper_columns!$A$2:$AK$201,37, FALSE), "Date Not Found")</f>
        <v>1</v>
      </c>
      <c r="AK106" s="67">
        <f ca="1">IFERROR(VLOOKUP($B106, Profile_helper_columns!$A$2:$AL$201,38, FALSE), "Date Not Found")</f>
        <v>0</v>
      </c>
      <c r="AL106" s="67">
        <f ca="1">IFERROR(VLOOKUP($B106, Profile_helper_columns!$A$2:$AM$201,39, FALSE), "Date Not Found")</f>
        <v>1</v>
      </c>
      <c r="AM106">
        <f ca="1"/>
        <v>9</v>
      </c>
      <c r="AN106">
        <f ca="1"/>
        <v>2023</v>
      </c>
      <c r="AO106" t="str" cm="1">
        <f t="array" aca="1" ref="AO106" ca="1">INDEX(Profile_helper_columns!$D$2:$D$201, MATCH(TRUE, Profile_helper_columns!$C$2:$C$201 &gt;= ROW(AN106)-1,0))</f>
        <v>AG0000004645</v>
      </c>
    </row>
    <row r="107" spans="1:41" ht="30.75">
      <c r="A107" s="67" t="str">
        <f t="shared" ca="1" si="1"/>
        <v>6037117c-4gcg84gfjg-33d2-a2dd</v>
      </c>
      <c r="B107" t="str" cm="1">
        <f t="array" aca="1" ref="B107" ca="1">INDEX(Profile_helper_columns!$A$2:$A$201, MATCH(TRUE, Profile_helper_columns!$C$2:$C$201 &gt;= ROW(A107)-1,0))</f>
        <v>0001126287</v>
      </c>
      <c r="C107" t="str" cm="1">
        <f t="array" aca="1" ref="C107" ca="1">INDEX(Profile_helper_columns!$D$2:$D$201, MATCH(TRUE, Profile_helper_columns!$C$2:$C$201 &gt;= ROW(B107)-1,0))</f>
        <v>AG0000004645</v>
      </c>
      <c r="D107" s="315">
        <f ca="1">IFERROR(VLOOKUP($B107, Profile_helper_columns!$A$2:$E$201, 5, FALSE), "Date Not Found")</f>
        <v>45187</v>
      </c>
      <c r="E107">
        <f ca="1">IFERROR(VLOOKUP($B107, Profile_helper_columns!$A$2:$F$201,6, FALSE), "Date Not Found")</f>
        <v>977</v>
      </c>
      <c r="F107" s="315">
        <f ca="1">IFERROR(VLOOKUP($B107, Profile_helper_columns!$A$2:$G$201,7, FALSE), "Date Not Found")</f>
        <v>45493</v>
      </c>
      <c r="G107" s="315" t="str">
        <f ca="1">IFERROR(VLOOKUP($B107, Profile_helper_columns!$A$2:$H$201,8, FALSE), "Date Not Found")</f>
        <v>Active</v>
      </c>
      <c r="H107" s="315" t="str">
        <f ca="1">IFERROR(VLOOKUP($B107, Profile_helper_columns!$A$2:$I$201,9, FALSE), "Date Not Found")</f>
        <v>San Francisco</v>
      </c>
      <c r="I107" t="str">
        <f ca="1">IFERROR(VLOOKUP($B107, Profile_helper_columns!$A$2:$J$201,10, FALSE), "Date Not Found")</f>
        <v>R</v>
      </c>
      <c r="J107" s="67" t="str">
        <f ca="1">IFERROR(VLOOKUP($B107, Profile_helper_columns!$A$2:$K$201,11, FALSE), "Date Not Found")</f>
        <v>Condominiums</v>
      </c>
      <c r="K107" s="67" t="str">
        <f ca="1">IFERROR(VLOOKUP($B107, Profile_helper_columns!$A$2:$L$201,12, FALSE), "Date Not Found")</f>
        <v>N</v>
      </c>
      <c r="L107" s="67">
        <f ca="1">IFERROR(VLOOKUP($B107, Profile_helper_columns!$A$2:$M$201,13, FALSE), "Date Not Found")</f>
        <v>0</v>
      </c>
      <c r="M107" s="67">
        <f ca="1">IFERROR(VLOOKUP($B107, Profile_helper_columns!$A$2:$N$201,14, FALSE), "Date Not Found")</f>
        <v>1</v>
      </c>
      <c r="N107" s="67">
        <f ca="1">IFERROR(VLOOKUP($B107, Profile_helper_columns!$A$2:$O$201,15, FALSE), "Date Not Found")</f>
        <v>0</v>
      </c>
      <c r="O107" s="67">
        <f ca="1">IFERROR(VLOOKUP($B107, Profile_helper_columns!$A$2:$P$201,16, FALSE), "Date Not Found")</f>
        <v>0</v>
      </c>
      <c r="P107" s="67">
        <f ca="1">IFERROR(VLOOKUP($B107, Profile_helper_columns!$A$2:$Q$201,17, FALSE), "Date Not Found")</f>
        <v>0</v>
      </c>
      <c r="Q107" s="375" t="str">
        <f ca="1">IFERROR(VLOOKUP($B107, Profile_helper_columns!$A$2:$R$201,18, FALSE), "Date Not Found")</f>
        <v/>
      </c>
      <c r="U107" s="67" t="str">
        <f ca="1">IFERROR(VLOOKUP($B107, Profile_helper_columns!$A$2:$V$201,22, FALSE), "Date Not Found")</f>
        <v>Offline</v>
      </c>
      <c r="V107" s="67" t="str">
        <f ca="1">IFERROR(VLOOKUP($B107, Profile_helper_columns!$A$2:$W$201,23, FALSE), "Date Not Found")</f>
        <v>IVR</v>
      </c>
      <c r="W107" s="67">
        <f ca="1">IFERROR(VLOOKUP($B107, Profile_helper_columns!$A$2:$X$201,24, FALSE), "Date Not Found")</f>
        <v>1</v>
      </c>
      <c r="X107" s="67">
        <f ca="1">IFERROR(VLOOKUP($B107, Profile_helper_columns!$A$2:$Y$201,25, FALSE), "Date Not Found")</f>
        <v>1</v>
      </c>
      <c r="Y107" s="67">
        <f ca="1">IFERROR(VLOOKUP($B107, Profile_helper_columns!$A$2:$Z$201,26, FALSE), "Date Not Found")</f>
        <v>1</v>
      </c>
      <c r="Z107" s="67">
        <f ca="1">IFERROR(VLOOKUP($B107, Profile_helper_columns!$A$2:$AA$201,27, FALSE), "Date Not Found")</f>
        <v>0</v>
      </c>
      <c r="AA107" s="67">
        <f ca="1">IFERROR(VLOOKUP($B107, Profile_helper_columns!$A$2:$AB$201,28, FALSE), "Date Not Found")</f>
        <v>1</v>
      </c>
      <c r="AB107" s="67">
        <f ca="1">IFERROR(VLOOKUP($B107, Profile_helper_columns!$A$2:$AC$201,29, FALSE), "Date Not Found")</f>
        <v>0</v>
      </c>
      <c r="AC107" s="67">
        <f ca="1">IFERROR(VLOOKUP($B107, Profile_helper_columns!$A$2:$AD$201,30, FALSE), "Date Not Found")</f>
        <v>1</v>
      </c>
      <c r="AD107" s="67">
        <f ca="1">IFERROR(VLOOKUP($B107, Profile_helper_columns!$A$2:$AE$201,31, FALSE), "Date Not Found")</f>
        <v>0</v>
      </c>
      <c r="AE107" s="67">
        <f ca="1">IFERROR(VLOOKUP($B107, Profile_helper_columns!$A$2:$AF$201,32, FALSE), "Date Not Found")</f>
        <v>1</v>
      </c>
      <c r="AF107" s="67">
        <f ca="1">IFERROR(VLOOKUP($B107, Profile_helper_columns!$A$2:$AG$201,33, FALSE), "Date Not Found")</f>
        <v>1</v>
      </c>
      <c r="AG107" s="67">
        <f ca="1">IFERROR(VLOOKUP($B107, Profile_helper_columns!$A$2:$AH$201,34, FALSE), "Date Not Found")</f>
        <v>0</v>
      </c>
      <c r="AH107" s="67">
        <f ca="1">IFERROR(VLOOKUP($B107, Profile_helper_columns!$A$2:$AI$201,35, FALSE), "Date Not Found")</f>
        <v>0</v>
      </c>
      <c r="AI107" s="67">
        <f ca="1">IFERROR(VLOOKUP($B107, Profile_helper_columns!$A$2:$AJ$201,36, FALSE), "Date Not Found")</f>
        <v>1</v>
      </c>
      <c r="AJ107" s="67">
        <f ca="1">IFERROR(VLOOKUP($B107, Profile_helper_columns!$A$2:$AK$201,37, FALSE), "Date Not Found")</f>
        <v>1</v>
      </c>
      <c r="AK107" s="67">
        <f ca="1">IFERROR(VLOOKUP($B107, Profile_helper_columns!$A$2:$AL$201,38, FALSE), "Date Not Found")</f>
        <v>0</v>
      </c>
      <c r="AL107" s="67">
        <f ca="1">IFERROR(VLOOKUP($B107, Profile_helper_columns!$A$2:$AM$201,39, FALSE), "Date Not Found")</f>
        <v>1</v>
      </c>
      <c r="AM107">
        <f ca="1"/>
        <v>9</v>
      </c>
      <c r="AN107">
        <f ca="1"/>
        <v>2023</v>
      </c>
      <c r="AO107" t="str" cm="1">
        <f t="array" aca="1" ref="AO107" ca="1">INDEX(Profile_helper_columns!$D$2:$D$201, MATCH(TRUE, Profile_helper_columns!$C$2:$C$201 &gt;= ROW(AN107)-1,0))</f>
        <v>AG0000004645</v>
      </c>
    </row>
    <row r="108" spans="1:41" ht="30.75">
      <c r="A108" s="67" t="str">
        <f t="shared" ca="1" si="1"/>
        <v>5f0ab560-3be267gfjg-e263-a2dd</v>
      </c>
      <c r="B108" t="str" cm="1">
        <f t="array" aca="1" ref="B108" ca="1">INDEX(Profile_helper_columns!$A$2:$A$201, MATCH(TRUE, Profile_helper_columns!$C$2:$C$201 &gt;= ROW(A108)-1,0))</f>
        <v>0001127466</v>
      </c>
      <c r="C108" t="str" cm="1">
        <f t="array" aca="1" ref="C108" ca="1">INDEX(Profile_helper_columns!$D$2:$D$201, MATCH(TRUE, Profile_helper_columns!$C$2:$C$201 &gt;= ROW(B108)-1,0))</f>
        <v>AG0000007724</v>
      </c>
      <c r="D108" s="315">
        <f ca="1">IFERROR(VLOOKUP($B108, Profile_helper_columns!$A$2:$E$201, 5, FALSE), "Date Not Found")</f>
        <v>44934</v>
      </c>
      <c r="E108">
        <f ca="1">IFERROR(VLOOKUP($B108, Profile_helper_columns!$A$2:$F$201,6, FALSE), "Date Not Found")</f>
        <v>804</v>
      </c>
      <c r="F108" s="315">
        <f ca="1">IFERROR(VLOOKUP($B108, Profile_helper_columns!$A$2:$G$201,7, FALSE), "Date Not Found")</f>
        <v>45633</v>
      </c>
      <c r="G108" s="315" t="str">
        <f ca="1">IFERROR(VLOOKUP($B108, Profile_helper_columns!$A$2:$H$201,8, FALSE), "Date Not Found")</f>
        <v>Former</v>
      </c>
      <c r="H108" s="315" t="str">
        <f ca="1">IFERROR(VLOOKUP($B108, Profile_helper_columns!$A$2:$I$201,9, FALSE), "Date Not Found")</f>
        <v>Boston</v>
      </c>
      <c r="I108" t="str">
        <f ca="1">IFERROR(VLOOKUP($B108, Profile_helper_columns!$A$2:$J$201,10, FALSE), "Date Not Found")</f>
        <v>R</v>
      </c>
      <c r="J108" s="67" t="str">
        <f ca="1">IFERROR(VLOOKUP($B108, Profile_helper_columns!$A$2:$K$201,11, FALSE), "Date Not Found")</f>
        <v>Condominiums</v>
      </c>
      <c r="K108" s="67" t="str">
        <f ca="1">IFERROR(VLOOKUP($B108, Profile_helper_columns!$A$2:$L$201,12, FALSE), "Date Not Found")</f>
        <v>N</v>
      </c>
      <c r="L108" s="67">
        <f ca="1">IFERROR(VLOOKUP($B108, Profile_helper_columns!$A$2:$M$201,13, FALSE), "Date Not Found")</f>
        <v>1</v>
      </c>
      <c r="M108" s="67">
        <f ca="1">IFERROR(VLOOKUP($B108, Profile_helper_columns!$A$2:$N$201,14, FALSE), "Date Not Found")</f>
        <v>0</v>
      </c>
      <c r="N108" s="67">
        <f ca="1">IFERROR(VLOOKUP($B108, Profile_helper_columns!$A$2:$O$201,15, FALSE), "Date Not Found")</f>
        <v>0</v>
      </c>
      <c r="O108" s="67">
        <f ca="1">IFERROR(VLOOKUP($B108, Profile_helper_columns!$A$2:$P$201,16, FALSE), "Date Not Found")</f>
        <v>0</v>
      </c>
      <c r="P108" s="67">
        <f ca="1">IFERROR(VLOOKUP($B108, Profile_helper_columns!$A$2:$Q$201,17, FALSE), "Date Not Found")</f>
        <v>0</v>
      </c>
      <c r="Q108" s="375">
        <f ca="1">IFERROR(VLOOKUP($B108, Profile_helper_columns!$A$2:$R$201,18, FALSE), "Date Not Found")</f>
        <v>45247</v>
      </c>
      <c r="U108" s="67" t="str">
        <f ca="1">IFERROR(VLOOKUP($B108, Profile_helper_columns!$A$2:$V$201,22, FALSE), "Date Not Found")</f>
        <v>Offline</v>
      </c>
      <c r="V108" s="67" t="str">
        <f ca="1">IFERROR(VLOOKUP($B108, Profile_helper_columns!$A$2:$W$201,23, FALSE), "Date Not Found")</f>
        <v>Retail</v>
      </c>
      <c r="W108" s="67">
        <f ca="1">IFERROR(VLOOKUP($B108, Profile_helper_columns!$A$2:$X$201,24, FALSE), "Date Not Found")</f>
        <v>1</v>
      </c>
      <c r="X108" s="67">
        <f ca="1">IFERROR(VLOOKUP($B108, Profile_helper_columns!$A$2:$Y$201,25, FALSE), "Date Not Found")</f>
        <v>0</v>
      </c>
      <c r="Y108" s="67">
        <f ca="1">IFERROR(VLOOKUP($B108, Profile_helper_columns!$A$2:$Z$201,26, FALSE), "Date Not Found")</f>
        <v>1</v>
      </c>
      <c r="Z108" s="67">
        <f ca="1">IFERROR(VLOOKUP($B108, Profile_helper_columns!$A$2:$AA$201,27, FALSE), "Date Not Found")</f>
        <v>1</v>
      </c>
      <c r="AA108" s="67">
        <f ca="1">IFERROR(VLOOKUP($B108, Profile_helper_columns!$A$2:$AB$201,28, FALSE), "Date Not Found")</f>
        <v>1</v>
      </c>
      <c r="AB108" s="67">
        <f ca="1">IFERROR(VLOOKUP($B108, Profile_helper_columns!$A$2:$AC$201,29, FALSE), "Date Not Found")</f>
        <v>0</v>
      </c>
      <c r="AC108" s="67">
        <f ca="1">IFERROR(VLOOKUP($B108, Profile_helper_columns!$A$2:$AD$201,30, FALSE), "Date Not Found")</f>
        <v>1</v>
      </c>
      <c r="AD108" s="67">
        <f ca="1">IFERROR(VLOOKUP($B108, Profile_helper_columns!$A$2:$AE$201,31, FALSE), "Date Not Found")</f>
        <v>1</v>
      </c>
      <c r="AE108" s="67">
        <f ca="1">IFERROR(VLOOKUP($B108, Profile_helper_columns!$A$2:$AF$201,32, FALSE), "Date Not Found")</f>
        <v>0</v>
      </c>
      <c r="AF108" s="67">
        <f ca="1">IFERROR(VLOOKUP($B108, Profile_helper_columns!$A$2:$AG$201,33, FALSE), "Date Not Found")</f>
        <v>1</v>
      </c>
      <c r="AG108" s="67">
        <f ca="1">IFERROR(VLOOKUP($B108, Profile_helper_columns!$A$2:$AH$201,34, FALSE), "Date Not Found")</f>
        <v>1</v>
      </c>
      <c r="AH108" s="67">
        <f ca="1">IFERROR(VLOOKUP($B108, Profile_helper_columns!$A$2:$AI$201,35, FALSE), "Date Not Found")</f>
        <v>1</v>
      </c>
      <c r="AI108" s="67">
        <f ca="1">IFERROR(VLOOKUP($B108, Profile_helper_columns!$A$2:$AJ$201,36, FALSE), "Date Not Found")</f>
        <v>0</v>
      </c>
      <c r="AJ108" s="67">
        <f ca="1">IFERROR(VLOOKUP($B108, Profile_helper_columns!$A$2:$AK$201,37, FALSE), "Date Not Found")</f>
        <v>0</v>
      </c>
      <c r="AK108" s="67">
        <f ca="1">IFERROR(VLOOKUP($B108, Profile_helper_columns!$A$2:$AL$201,38, FALSE), "Date Not Found")</f>
        <v>0</v>
      </c>
      <c r="AL108" s="67">
        <f ca="1">IFERROR(VLOOKUP($B108, Profile_helper_columns!$A$2:$AM$201,39, FALSE), "Date Not Found")</f>
        <v>0</v>
      </c>
      <c r="AM108">
        <f ca="1"/>
        <v>1</v>
      </c>
      <c r="AN108">
        <f ca="1"/>
        <v>2023</v>
      </c>
      <c r="AO108" t="str" cm="1">
        <f t="array" aca="1" ref="AO108" ca="1">INDEX(Profile_helper_columns!$D$2:$D$201, MATCH(TRUE, Profile_helper_columns!$C$2:$C$201 &gt;= ROW(AN108)-1,0))</f>
        <v>AG0000007724</v>
      </c>
    </row>
    <row r="109" spans="1:41" ht="30.75">
      <c r="A109" s="67" t="str">
        <f t="shared" ca="1" si="1"/>
        <v>5f4d65c4-4adg7dgfjg-c757-a2dd</v>
      </c>
      <c r="B109" t="str" cm="1">
        <f t="array" aca="1" ref="B109" ca="1">INDEX(Profile_helper_columns!$A$2:$A$201, MATCH(TRUE, Profile_helper_columns!$C$2:$C$201 &gt;= ROW(A109)-1,0))</f>
        <v>0001122629</v>
      </c>
      <c r="C109" t="str" cm="1">
        <f t="array" aca="1" ref="C109" ca="1">INDEX(Profile_helper_columns!$D$2:$D$201, MATCH(TRUE, Profile_helper_columns!$C$2:$C$201 &gt;= ROW(B109)-1,0))</f>
        <v>AG0000006046</v>
      </c>
      <c r="D109" s="315">
        <f ca="1">IFERROR(VLOOKUP($B109, Profile_helper_columns!$A$2:$E$201, 5, FALSE), "Date Not Found")</f>
        <v>45198</v>
      </c>
      <c r="E109">
        <f ca="1">IFERROR(VLOOKUP($B109, Profile_helper_columns!$A$2:$F$201,6, FALSE), "Date Not Found")</f>
        <v>991</v>
      </c>
      <c r="F109" s="315">
        <f ca="1">IFERROR(VLOOKUP($B109, Profile_helper_columns!$A$2:$G$201,7, FALSE), "Date Not Found")</f>
        <v>45173</v>
      </c>
      <c r="G109" s="315" t="str">
        <f ca="1">IFERROR(VLOOKUP($B109, Profile_helper_columns!$A$2:$H$201,8, FALSE), "Date Not Found")</f>
        <v>Active</v>
      </c>
      <c r="H109" s="315" t="str">
        <f ca="1">IFERROR(VLOOKUP($B109, Profile_helper_columns!$A$2:$I$201,9, FALSE), "Date Not Found")</f>
        <v>Pheonix</v>
      </c>
      <c r="I109" t="str">
        <f ca="1">IFERROR(VLOOKUP($B109, Profile_helper_columns!$A$2:$J$201,10, FALSE), "Date Not Found")</f>
        <v>R</v>
      </c>
      <c r="J109" s="67" t="str">
        <f ca="1">IFERROR(VLOOKUP($B109, Profile_helper_columns!$A$2:$K$201,11, FALSE), "Date Not Found")</f>
        <v>Revenue Share -Apts</v>
      </c>
      <c r="K109" s="67" t="str">
        <f ca="1">IFERROR(VLOOKUP($B109, Profile_helper_columns!$A$2:$L$201,12, FALSE), "Date Not Found")</f>
        <v>Y</v>
      </c>
      <c r="L109" s="67">
        <f ca="1">IFERROR(VLOOKUP($B109, Profile_helper_columns!$A$2:$M$201,13, FALSE), "Date Not Found")</f>
        <v>1</v>
      </c>
      <c r="M109" s="67">
        <f ca="1">IFERROR(VLOOKUP($B109, Profile_helper_columns!$A$2:$N$201,14, FALSE), "Date Not Found")</f>
        <v>1</v>
      </c>
      <c r="N109" s="67">
        <f ca="1">IFERROR(VLOOKUP($B109, Profile_helper_columns!$A$2:$O$201,15, FALSE), "Date Not Found")</f>
        <v>1</v>
      </c>
      <c r="O109" s="67">
        <f ca="1">IFERROR(VLOOKUP($B109, Profile_helper_columns!$A$2:$P$201,16, FALSE), "Date Not Found")</f>
        <v>1</v>
      </c>
      <c r="P109" s="67">
        <f ca="1">IFERROR(VLOOKUP($B109, Profile_helper_columns!$A$2:$Q$201,17, FALSE), "Date Not Found")</f>
        <v>1</v>
      </c>
      <c r="Q109" s="375">
        <f ca="1">IFERROR(VLOOKUP($B109, Profile_helper_columns!$A$2:$R$201,18, FALSE), "Date Not Found")</f>
        <v>44997</v>
      </c>
      <c r="U109" s="67" t="str">
        <f ca="1">IFERROR(VLOOKUP($B109, Profile_helper_columns!$A$2:$V$201,22, FALSE), "Date Not Found")</f>
        <v>Offline</v>
      </c>
      <c r="V109" s="67" t="str">
        <f ca="1">IFERROR(VLOOKUP($B109, Profile_helper_columns!$A$2:$W$201,23, FALSE), "Date Not Found")</f>
        <v>IVR</v>
      </c>
      <c r="W109" s="67">
        <f ca="1">IFERROR(VLOOKUP($B109, Profile_helper_columns!$A$2:$X$201,24, FALSE), "Date Not Found")</f>
        <v>1</v>
      </c>
      <c r="X109" s="67">
        <f ca="1">IFERROR(VLOOKUP($B109, Profile_helper_columns!$A$2:$Y$201,25, FALSE), "Date Not Found")</f>
        <v>1</v>
      </c>
      <c r="Y109" s="67">
        <f ca="1">IFERROR(VLOOKUP($B109, Profile_helper_columns!$A$2:$Z$201,26, FALSE), "Date Not Found")</f>
        <v>0</v>
      </c>
      <c r="Z109" s="67">
        <f ca="1">IFERROR(VLOOKUP($B109, Profile_helper_columns!$A$2:$AA$201,27, FALSE), "Date Not Found")</f>
        <v>0</v>
      </c>
      <c r="AA109" s="67">
        <f ca="1">IFERROR(VLOOKUP($B109, Profile_helper_columns!$A$2:$AB$201,28, FALSE), "Date Not Found")</f>
        <v>1</v>
      </c>
      <c r="AB109" s="67">
        <f ca="1">IFERROR(VLOOKUP($B109, Profile_helper_columns!$A$2:$AC$201,29, FALSE), "Date Not Found")</f>
        <v>0</v>
      </c>
      <c r="AC109" s="67">
        <f ca="1">IFERROR(VLOOKUP($B109, Profile_helper_columns!$A$2:$AD$201,30, FALSE), "Date Not Found")</f>
        <v>1</v>
      </c>
      <c r="AD109" s="67">
        <f ca="1">IFERROR(VLOOKUP($B109, Profile_helper_columns!$A$2:$AE$201,31, FALSE), "Date Not Found")</f>
        <v>0</v>
      </c>
      <c r="AE109" s="67">
        <f ca="1">IFERROR(VLOOKUP($B109, Profile_helper_columns!$A$2:$AF$201,32, FALSE), "Date Not Found")</f>
        <v>0</v>
      </c>
      <c r="AF109" s="67">
        <f ca="1">IFERROR(VLOOKUP($B109, Profile_helper_columns!$A$2:$AG$201,33, FALSE), "Date Not Found")</f>
        <v>0</v>
      </c>
      <c r="AG109" s="67">
        <f ca="1">IFERROR(VLOOKUP($B109, Profile_helper_columns!$A$2:$AH$201,34, FALSE), "Date Not Found")</f>
        <v>0</v>
      </c>
      <c r="AH109" s="67">
        <f ca="1">IFERROR(VLOOKUP($B109, Profile_helper_columns!$A$2:$AI$201,35, FALSE), "Date Not Found")</f>
        <v>0</v>
      </c>
      <c r="AI109" s="67">
        <f ca="1">IFERROR(VLOOKUP($B109, Profile_helper_columns!$A$2:$AJ$201,36, FALSE), "Date Not Found")</f>
        <v>0</v>
      </c>
      <c r="AJ109" s="67">
        <f ca="1">IFERROR(VLOOKUP($B109, Profile_helper_columns!$A$2:$AK$201,37, FALSE), "Date Not Found")</f>
        <v>0</v>
      </c>
      <c r="AK109" s="67">
        <f ca="1">IFERROR(VLOOKUP($B109, Profile_helper_columns!$A$2:$AL$201,38, FALSE), "Date Not Found")</f>
        <v>0</v>
      </c>
      <c r="AL109" s="67">
        <f ca="1">IFERROR(VLOOKUP($B109, Profile_helper_columns!$A$2:$AM$201,39, FALSE), "Date Not Found")</f>
        <v>0</v>
      </c>
      <c r="AM109">
        <f ca="1"/>
        <v>9</v>
      </c>
      <c r="AN109">
        <f ca="1"/>
        <v>2023</v>
      </c>
      <c r="AO109" t="str" cm="1">
        <f t="array" aca="1" ref="AO109" ca="1">INDEX(Profile_helper_columns!$D$2:$D$201, MATCH(TRUE, Profile_helper_columns!$C$2:$C$201 &gt;= ROW(AN109)-1,0))</f>
        <v>AG0000006046</v>
      </c>
    </row>
    <row r="110" spans="1:41" ht="30.75">
      <c r="A110" s="67" t="str">
        <f t="shared" ca="1" si="1"/>
        <v>6afc9c96-774a8agfjg-ce3d-a2dd</v>
      </c>
      <c r="B110" t="str" cm="1">
        <f t="array" aca="1" ref="B110" ca="1">INDEX(Profile_helper_columns!$A$2:$A$201, MATCH(TRUE, Profile_helper_columns!$C$2:$C$201 &gt;= ROW(A110)-1,0))</f>
        <v>0001122629</v>
      </c>
      <c r="C110" t="str" cm="1">
        <f t="array" aca="1" ref="C110" ca="1">INDEX(Profile_helper_columns!$D$2:$D$201, MATCH(TRUE, Profile_helper_columns!$C$2:$C$201 &gt;= ROW(B110)-1,0))</f>
        <v>AG0000006046</v>
      </c>
      <c r="D110" s="315">
        <f ca="1">IFERROR(VLOOKUP($B110, Profile_helper_columns!$A$2:$E$201, 5, FALSE), "Date Not Found")</f>
        <v>45198</v>
      </c>
      <c r="E110">
        <f ca="1">IFERROR(VLOOKUP($B110, Profile_helper_columns!$A$2:$F$201,6, FALSE), "Date Not Found")</f>
        <v>991</v>
      </c>
      <c r="F110" s="315">
        <f ca="1">IFERROR(VLOOKUP($B110, Profile_helper_columns!$A$2:$G$201,7, FALSE), "Date Not Found")</f>
        <v>45173</v>
      </c>
      <c r="G110" s="315" t="str">
        <f ca="1">IFERROR(VLOOKUP($B110, Profile_helper_columns!$A$2:$H$201,8, FALSE), "Date Not Found")</f>
        <v>Active</v>
      </c>
      <c r="H110" s="315" t="str">
        <f ca="1">IFERROR(VLOOKUP($B110, Profile_helper_columns!$A$2:$I$201,9, FALSE), "Date Not Found")</f>
        <v>Pheonix</v>
      </c>
      <c r="I110" t="str">
        <f ca="1">IFERROR(VLOOKUP($B110, Profile_helper_columns!$A$2:$J$201,10, FALSE), "Date Not Found")</f>
        <v>R</v>
      </c>
      <c r="J110" s="67" t="str">
        <f ca="1">IFERROR(VLOOKUP($B110, Profile_helper_columns!$A$2:$K$201,11, FALSE), "Date Not Found")</f>
        <v>Revenue Share -Apts</v>
      </c>
      <c r="K110" s="67" t="str">
        <f ca="1">IFERROR(VLOOKUP($B110, Profile_helper_columns!$A$2:$L$201,12, FALSE), "Date Not Found")</f>
        <v>Y</v>
      </c>
      <c r="L110" s="67">
        <f ca="1">IFERROR(VLOOKUP($B110, Profile_helper_columns!$A$2:$M$201,13, FALSE), "Date Not Found")</f>
        <v>1</v>
      </c>
      <c r="M110" s="67">
        <f ca="1">IFERROR(VLOOKUP($B110, Profile_helper_columns!$A$2:$N$201,14, FALSE), "Date Not Found")</f>
        <v>1</v>
      </c>
      <c r="N110" s="67">
        <f ca="1">IFERROR(VLOOKUP($B110, Profile_helper_columns!$A$2:$O$201,15, FALSE), "Date Not Found")</f>
        <v>1</v>
      </c>
      <c r="O110" s="67">
        <f ca="1">IFERROR(VLOOKUP($B110, Profile_helper_columns!$A$2:$P$201,16, FALSE), "Date Not Found")</f>
        <v>1</v>
      </c>
      <c r="P110" s="67">
        <f ca="1">IFERROR(VLOOKUP($B110, Profile_helper_columns!$A$2:$Q$201,17, FALSE), "Date Not Found")</f>
        <v>1</v>
      </c>
      <c r="Q110" s="375">
        <f ca="1">IFERROR(VLOOKUP($B110, Profile_helper_columns!$A$2:$R$201,18, FALSE), "Date Not Found")</f>
        <v>44997</v>
      </c>
      <c r="U110" s="67" t="str">
        <f ca="1">IFERROR(VLOOKUP($B110, Profile_helper_columns!$A$2:$V$201,22, FALSE), "Date Not Found")</f>
        <v>Offline</v>
      </c>
      <c r="V110" s="67" t="str">
        <f ca="1">IFERROR(VLOOKUP($B110, Profile_helper_columns!$A$2:$W$201,23, FALSE), "Date Not Found")</f>
        <v>IVR</v>
      </c>
      <c r="W110" s="67">
        <f ca="1">IFERROR(VLOOKUP($B110, Profile_helper_columns!$A$2:$X$201,24, FALSE), "Date Not Found")</f>
        <v>1</v>
      </c>
      <c r="X110" s="67">
        <f ca="1">IFERROR(VLOOKUP($B110, Profile_helper_columns!$A$2:$Y$201,25, FALSE), "Date Not Found")</f>
        <v>1</v>
      </c>
      <c r="Y110" s="67">
        <f ca="1">IFERROR(VLOOKUP($B110, Profile_helper_columns!$A$2:$Z$201,26, FALSE), "Date Not Found")</f>
        <v>0</v>
      </c>
      <c r="Z110" s="67">
        <f ca="1">IFERROR(VLOOKUP($B110, Profile_helper_columns!$A$2:$AA$201,27, FALSE), "Date Not Found")</f>
        <v>0</v>
      </c>
      <c r="AA110" s="67">
        <f ca="1">IFERROR(VLOOKUP($B110, Profile_helper_columns!$A$2:$AB$201,28, FALSE), "Date Not Found")</f>
        <v>1</v>
      </c>
      <c r="AB110" s="67">
        <f ca="1">IFERROR(VLOOKUP($B110, Profile_helper_columns!$A$2:$AC$201,29, FALSE), "Date Not Found")</f>
        <v>0</v>
      </c>
      <c r="AC110" s="67">
        <f ca="1">IFERROR(VLOOKUP($B110, Profile_helper_columns!$A$2:$AD$201,30, FALSE), "Date Not Found")</f>
        <v>1</v>
      </c>
      <c r="AD110" s="67">
        <f ca="1">IFERROR(VLOOKUP($B110, Profile_helper_columns!$A$2:$AE$201,31, FALSE), "Date Not Found")</f>
        <v>0</v>
      </c>
      <c r="AE110" s="67">
        <f ca="1">IFERROR(VLOOKUP($B110, Profile_helper_columns!$A$2:$AF$201,32, FALSE), "Date Not Found")</f>
        <v>0</v>
      </c>
      <c r="AF110" s="67">
        <f ca="1">IFERROR(VLOOKUP($B110, Profile_helper_columns!$A$2:$AG$201,33, FALSE), "Date Not Found")</f>
        <v>0</v>
      </c>
      <c r="AG110" s="67">
        <f ca="1">IFERROR(VLOOKUP($B110, Profile_helper_columns!$A$2:$AH$201,34, FALSE), "Date Not Found")</f>
        <v>0</v>
      </c>
      <c r="AH110" s="67">
        <f ca="1">IFERROR(VLOOKUP($B110, Profile_helper_columns!$A$2:$AI$201,35, FALSE), "Date Not Found")</f>
        <v>0</v>
      </c>
      <c r="AI110" s="67">
        <f ca="1">IFERROR(VLOOKUP($B110, Profile_helper_columns!$A$2:$AJ$201,36, FALSE), "Date Not Found")</f>
        <v>0</v>
      </c>
      <c r="AJ110" s="67">
        <f ca="1">IFERROR(VLOOKUP($B110, Profile_helper_columns!$A$2:$AK$201,37, FALSE), "Date Not Found")</f>
        <v>0</v>
      </c>
      <c r="AK110" s="67">
        <f ca="1">IFERROR(VLOOKUP($B110, Profile_helper_columns!$A$2:$AL$201,38, FALSE), "Date Not Found")</f>
        <v>0</v>
      </c>
      <c r="AL110" s="67">
        <f ca="1">IFERROR(VLOOKUP($B110, Profile_helper_columns!$A$2:$AM$201,39, FALSE), "Date Not Found")</f>
        <v>0</v>
      </c>
      <c r="AM110">
        <f ca="1"/>
        <v>9</v>
      </c>
      <c r="AN110">
        <f ca="1"/>
        <v>2023</v>
      </c>
      <c r="AO110" t="str" cm="1">
        <f t="array" aca="1" ref="AO110" ca="1">INDEX(Profile_helper_columns!$D$2:$D$201, MATCH(TRUE, Profile_helper_columns!$C$2:$C$201 &gt;= ROW(AN110)-1,0))</f>
        <v>AG0000006046</v>
      </c>
    </row>
    <row r="111" spans="1:41" ht="30.75">
      <c r="A111" s="67" t="str">
        <f t="shared" ca="1" si="1"/>
        <v>b62c9bc5-f87a86gfjg-a9a6-a2dd</v>
      </c>
      <c r="B111" t="str" cm="1">
        <f t="array" aca="1" ref="B111" ca="1">INDEX(Profile_helper_columns!$A$2:$A$201, MATCH(TRUE, Profile_helper_columns!$C$2:$C$201 &gt;= ROW(A111)-1,0))</f>
        <v>0001122497</v>
      </c>
      <c r="C111" t="str" cm="1">
        <f t="array" aca="1" ref="C111" ca="1">INDEX(Profile_helper_columns!$D$2:$D$201, MATCH(TRUE, Profile_helper_columns!$C$2:$C$201 &gt;= ROW(B111)-1,0))</f>
        <v>AG0000007792</v>
      </c>
      <c r="D111" s="315">
        <f ca="1">IFERROR(VLOOKUP($B111, Profile_helper_columns!$A$2:$E$201, 5, FALSE), "Date Not Found")</f>
        <v>45023</v>
      </c>
      <c r="E111">
        <f ca="1">IFERROR(VLOOKUP($B111, Profile_helper_columns!$A$2:$F$201,6, FALSE), "Date Not Found")</f>
        <v>743</v>
      </c>
      <c r="F111" s="315">
        <f ca="1">IFERROR(VLOOKUP($B111, Profile_helper_columns!$A$2:$G$201,7, FALSE), "Date Not Found")</f>
        <v>45478</v>
      </c>
      <c r="G111" s="315" t="str">
        <f ca="1">IFERROR(VLOOKUP($B111, Profile_helper_columns!$A$2:$H$201,8, FALSE), "Date Not Found")</f>
        <v>Former</v>
      </c>
      <c r="H111" s="315" t="str">
        <f ca="1">IFERROR(VLOOKUP($B111, Profile_helper_columns!$A$2:$I$201,9, FALSE), "Date Not Found")</f>
        <v>Pheonix</v>
      </c>
      <c r="I111" t="str">
        <f ca="1">IFERROR(VLOOKUP($B111, Profile_helper_columns!$A$2:$J$201,10, FALSE), "Date Not Found")</f>
        <v>R</v>
      </c>
      <c r="J111" s="67" t="str">
        <f ca="1">IFERROR(VLOOKUP($B111, Profile_helper_columns!$A$2:$K$201,11, FALSE), "Date Not Found")</f>
        <v>Apartments</v>
      </c>
      <c r="K111" s="67" t="str">
        <f ca="1">IFERROR(VLOOKUP($B111, Profile_helper_columns!$A$2:$L$201,12, FALSE), "Date Not Found")</f>
        <v>Y</v>
      </c>
      <c r="L111" s="67">
        <f ca="1">IFERROR(VLOOKUP($B111, Profile_helper_columns!$A$2:$M$201,13, FALSE), "Date Not Found")</f>
        <v>1</v>
      </c>
      <c r="M111" s="67">
        <f ca="1">IFERROR(VLOOKUP($B111, Profile_helper_columns!$A$2:$N$201,14, FALSE), "Date Not Found")</f>
        <v>1</v>
      </c>
      <c r="N111" s="67">
        <f ca="1">IFERROR(VLOOKUP($B111, Profile_helper_columns!$A$2:$O$201,15, FALSE), "Date Not Found")</f>
        <v>0</v>
      </c>
      <c r="O111" s="67">
        <f ca="1">IFERROR(VLOOKUP($B111, Profile_helper_columns!$A$2:$P$201,16, FALSE), "Date Not Found")</f>
        <v>1</v>
      </c>
      <c r="P111" s="67">
        <f ca="1">IFERROR(VLOOKUP($B111, Profile_helper_columns!$A$2:$Q$201,17, FALSE), "Date Not Found")</f>
        <v>0</v>
      </c>
      <c r="Q111" s="375">
        <f ca="1">IFERROR(VLOOKUP($B111, Profile_helper_columns!$A$2:$R$201,18, FALSE), "Date Not Found")</f>
        <v>45265</v>
      </c>
      <c r="U111" s="67" t="str">
        <f ca="1">IFERROR(VLOOKUP($B111, Profile_helper_columns!$A$2:$V$201,22, FALSE), "Date Not Found")</f>
        <v>Digital</v>
      </c>
      <c r="V111" s="67" t="str">
        <f ca="1">IFERROR(VLOOKUP($B111, Profile_helper_columns!$A$2:$W$201,23, FALSE), "Date Not Found")</f>
        <v>App</v>
      </c>
      <c r="W111" s="67">
        <f ca="1">IFERROR(VLOOKUP($B111, Profile_helper_columns!$A$2:$X$201,24, FALSE), "Date Not Found")</f>
        <v>1</v>
      </c>
      <c r="X111" s="67">
        <f ca="1">IFERROR(VLOOKUP($B111, Profile_helper_columns!$A$2:$Y$201,25, FALSE), "Date Not Found")</f>
        <v>0</v>
      </c>
      <c r="Y111" s="67">
        <f ca="1">IFERROR(VLOOKUP($B111, Profile_helper_columns!$A$2:$Z$201,26, FALSE), "Date Not Found")</f>
        <v>1</v>
      </c>
      <c r="Z111" s="67">
        <f ca="1">IFERROR(VLOOKUP($B111, Profile_helper_columns!$A$2:$AA$201,27, FALSE), "Date Not Found")</f>
        <v>1</v>
      </c>
      <c r="AA111" s="67">
        <f ca="1">IFERROR(VLOOKUP($B111, Profile_helper_columns!$A$2:$AB$201,28, FALSE), "Date Not Found")</f>
        <v>1</v>
      </c>
      <c r="AB111" s="67">
        <f ca="1">IFERROR(VLOOKUP($B111, Profile_helper_columns!$A$2:$AC$201,29, FALSE), "Date Not Found")</f>
        <v>0</v>
      </c>
      <c r="AC111" s="67">
        <f ca="1">IFERROR(VLOOKUP($B111, Profile_helper_columns!$A$2:$AD$201,30, FALSE), "Date Not Found")</f>
        <v>1</v>
      </c>
      <c r="AD111" s="67">
        <f ca="1">IFERROR(VLOOKUP($B111, Profile_helper_columns!$A$2:$AE$201,31, FALSE), "Date Not Found")</f>
        <v>0</v>
      </c>
      <c r="AE111" s="67">
        <f ca="1">IFERROR(VLOOKUP($B111, Profile_helper_columns!$A$2:$AF$201,32, FALSE), "Date Not Found")</f>
        <v>0</v>
      </c>
      <c r="AF111" s="67">
        <f ca="1">IFERROR(VLOOKUP($B111, Profile_helper_columns!$A$2:$AG$201,33, FALSE), "Date Not Found")</f>
        <v>0</v>
      </c>
      <c r="AG111" s="67">
        <f ca="1">IFERROR(VLOOKUP($B111, Profile_helper_columns!$A$2:$AH$201,34, FALSE), "Date Not Found")</f>
        <v>1</v>
      </c>
      <c r="AH111" s="67">
        <f ca="1">IFERROR(VLOOKUP($B111, Profile_helper_columns!$A$2:$AI$201,35, FALSE), "Date Not Found")</f>
        <v>0</v>
      </c>
      <c r="AI111" s="67">
        <f ca="1">IFERROR(VLOOKUP($B111, Profile_helper_columns!$A$2:$AJ$201,36, FALSE), "Date Not Found")</f>
        <v>1</v>
      </c>
      <c r="AJ111" s="67">
        <f ca="1">IFERROR(VLOOKUP($B111, Profile_helper_columns!$A$2:$AK$201,37, FALSE), "Date Not Found")</f>
        <v>1</v>
      </c>
      <c r="AK111" s="67">
        <f ca="1">IFERROR(VLOOKUP($B111, Profile_helper_columns!$A$2:$AL$201,38, FALSE), "Date Not Found")</f>
        <v>0</v>
      </c>
      <c r="AL111" s="67">
        <f ca="1">IFERROR(VLOOKUP($B111, Profile_helper_columns!$A$2:$AM$201,39, FALSE), "Date Not Found")</f>
        <v>0</v>
      </c>
      <c r="AM111">
        <f ca="1"/>
        <v>4</v>
      </c>
      <c r="AN111">
        <f ca="1"/>
        <v>2023</v>
      </c>
      <c r="AO111" t="str" cm="1">
        <f t="array" aca="1" ref="AO111" ca="1">INDEX(Profile_helper_columns!$D$2:$D$201, MATCH(TRUE, Profile_helper_columns!$C$2:$C$201 &gt;= ROW(AN111)-1,0))</f>
        <v>AG0000007792</v>
      </c>
    </row>
    <row r="112" spans="1:41" ht="30.75">
      <c r="A112" s="67" t="str">
        <f t="shared" ca="1" si="1"/>
        <v>e1e6ab72-493b3egfjg-d46b-a2dd</v>
      </c>
      <c r="B112" t="str" cm="1">
        <f t="array" aca="1" ref="B112" ca="1">INDEX(Profile_helper_columns!$A$2:$A$201, MATCH(TRUE, Profile_helper_columns!$C$2:$C$201 &gt;= ROW(A112)-1,0))</f>
        <v>0001122497</v>
      </c>
      <c r="C112" t="str" cm="1">
        <f t="array" aca="1" ref="C112" ca="1">INDEX(Profile_helper_columns!$D$2:$D$201, MATCH(TRUE, Profile_helper_columns!$C$2:$C$201 &gt;= ROW(B112)-1,0))</f>
        <v>AG0000007792</v>
      </c>
      <c r="D112" s="315">
        <f ca="1">IFERROR(VLOOKUP($B112, Profile_helper_columns!$A$2:$E$201, 5, FALSE), "Date Not Found")</f>
        <v>45023</v>
      </c>
      <c r="E112">
        <f ca="1">IFERROR(VLOOKUP($B112, Profile_helper_columns!$A$2:$F$201,6, FALSE), "Date Not Found")</f>
        <v>743</v>
      </c>
      <c r="F112" s="315">
        <f ca="1">IFERROR(VLOOKUP($B112, Profile_helper_columns!$A$2:$G$201,7, FALSE), "Date Not Found")</f>
        <v>45478</v>
      </c>
      <c r="G112" s="315" t="str">
        <f ca="1">IFERROR(VLOOKUP($B112, Profile_helper_columns!$A$2:$H$201,8, FALSE), "Date Not Found")</f>
        <v>Former</v>
      </c>
      <c r="H112" s="315" t="str">
        <f ca="1">IFERROR(VLOOKUP($B112, Profile_helper_columns!$A$2:$I$201,9, FALSE), "Date Not Found")</f>
        <v>Pheonix</v>
      </c>
      <c r="I112" t="str">
        <f ca="1">IFERROR(VLOOKUP($B112, Profile_helper_columns!$A$2:$J$201,10, FALSE), "Date Not Found")</f>
        <v>R</v>
      </c>
      <c r="J112" s="67" t="str">
        <f ca="1">IFERROR(VLOOKUP($B112, Profile_helper_columns!$A$2:$K$201,11, FALSE), "Date Not Found")</f>
        <v>Apartments</v>
      </c>
      <c r="K112" s="67" t="str">
        <f ca="1">IFERROR(VLOOKUP($B112, Profile_helper_columns!$A$2:$L$201,12, FALSE), "Date Not Found")</f>
        <v>Y</v>
      </c>
      <c r="L112" s="67">
        <f ca="1">IFERROR(VLOOKUP($B112, Profile_helper_columns!$A$2:$M$201,13, FALSE), "Date Not Found")</f>
        <v>1</v>
      </c>
      <c r="M112" s="67">
        <f ca="1">IFERROR(VLOOKUP($B112, Profile_helper_columns!$A$2:$N$201,14, FALSE), "Date Not Found")</f>
        <v>1</v>
      </c>
      <c r="N112" s="67">
        <f ca="1">IFERROR(VLOOKUP($B112, Profile_helper_columns!$A$2:$O$201,15, FALSE), "Date Not Found")</f>
        <v>0</v>
      </c>
      <c r="O112" s="67">
        <f ca="1">IFERROR(VLOOKUP($B112, Profile_helper_columns!$A$2:$P$201,16, FALSE), "Date Not Found")</f>
        <v>1</v>
      </c>
      <c r="P112" s="67">
        <f ca="1">IFERROR(VLOOKUP($B112, Profile_helper_columns!$A$2:$Q$201,17, FALSE), "Date Not Found")</f>
        <v>0</v>
      </c>
      <c r="Q112" s="375">
        <f ca="1">IFERROR(VLOOKUP($B112, Profile_helper_columns!$A$2:$R$201,18, FALSE), "Date Not Found")</f>
        <v>45265</v>
      </c>
      <c r="U112" s="67" t="str">
        <f ca="1">IFERROR(VLOOKUP($B112, Profile_helper_columns!$A$2:$V$201,22, FALSE), "Date Not Found")</f>
        <v>Digital</v>
      </c>
      <c r="V112" s="67" t="str">
        <f ca="1">IFERROR(VLOOKUP($B112, Profile_helper_columns!$A$2:$W$201,23, FALSE), "Date Not Found")</f>
        <v>App</v>
      </c>
      <c r="W112" s="67">
        <f ca="1">IFERROR(VLOOKUP($B112, Profile_helper_columns!$A$2:$X$201,24, FALSE), "Date Not Found")</f>
        <v>1</v>
      </c>
      <c r="X112" s="67">
        <f ca="1">IFERROR(VLOOKUP($B112, Profile_helper_columns!$A$2:$Y$201,25, FALSE), "Date Not Found")</f>
        <v>0</v>
      </c>
      <c r="Y112" s="67">
        <f ca="1">IFERROR(VLOOKUP($B112, Profile_helper_columns!$A$2:$Z$201,26, FALSE), "Date Not Found")</f>
        <v>1</v>
      </c>
      <c r="Z112" s="67">
        <f ca="1">IFERROR(VLOOKUP($B112, Profile_helper_columns!$A$2:$AA$201,27, FALSE), "Date Not Found")</f>
        <v>1</v>
      </c>
      <c r="AA112" s="67">
        <f ca="1">IFERROR(VLOOKUP($B112, Profile_helper_columns!$A$2:$AB$201,28, FALSE), "Date Not Found")</f>
        <v>1</v>
      </c>
      <c r="AB112" s="67">
        <f ca="1">IFERROR(VLOOKUP($B112, Profile_helper_columns!$A$2:$AC$201,29, FALSE), "Date Not Found")</f>
        <v>0</v>
      </c>
      <c r="AC112" s="67">
        <f ca="1">IFERROR(VLOOKUP($B112, Profile_helper_columns!$A$2:$AD$201,30, FALSE), "Date Not Found")</f>
        <v>1</v>
      </c>
      <c r="AD112" s="67">
        <f ca="1">IFERROR(VLOOKUP($B112, Profile_helper_columns!$A$2:$AE$201,31, FALSE), "Date Not Found")</f>
        <v>0</v>
      </c>
      <c r="AE112" s="67">
        <f ca="1">IFERROR(VLOOKUP($B112, Profile_helper_columns!$A$2:$AF$201,32, FALSE), "Date Not Found")</f>
        <v>0</v>
      </c>
      <c r="AF112" s="67">
        <f ca="1">IFERROR(VLOOKUP($B112, Profile_helper_columns!$A$2:$AG$201,33, FALSE), "Date Not Found")</f>
        <v>0</v>
      </c>
      <c r="AG112" s="67">
        <f ca="1">IFERROR(VLOOKUP($B112, Profile_helper_columns!$A$2:$AH$201,34, FALSE), "Date Not Found")</f>
        <v>1</v>
      </c>
      <c r="AH112" s="67">
        <f ca="1">IFERROR(VLOOKUP($B112, Profile_helper_columns!$A$2:$AI$201,35, FALSE), "Date Not Found")</f>
        <v>0</v>
      </c>
      <c r="AI112" s="67">
        <f ca="1">IFERROR(VLOOKUP($B112, Profile_helper_columns!$A$2:$AJ$201,36, FALSE), "Date Not Found")</f>
        <v>1</v>
      </c>
      <c r="AJ112" s="67">
        <f ca="1">IFERROR(VLOOKUP($B112, Profile_helper_columns!$A$2:$AK$201,37, FALSE), "Date Not Found")</f>
        <v>1</v>
      </c>
      <c r="AK112" s="67">
        <f ca="1">IFERROR(VLOOKUP($B112, Profile_helper_columns!$A$2:$AL$201,38, FALSE), "Date Not Found")</f>
        <v>0</v>
      </c>
      <c r="AL112" s="67">
        <f ca="1">IFERROR(VLOOKUP($B112, Profile_helper_columns!$A$2:$AM$201,39, FALSE), "Date Not Found")</f>
        <v>0</v>
      </c>
      <c r="AM112">
        <f ca="1"/>
        <v>4</v>
      </c>
      <c r="AN112">
        <f ca="1"/>
        <v>2023</v>
      </c>
      <c r="AO112" t="str" cm="1">
        <f t="array" aca="1" ref="AO112" ca="1">INDEX(Profile_helper_columns!$D$2:$D$201, MATCH(TRUE, Profile_helper_columns!$C$2:$C$201 &gt;= ROW(AN112)-1,0))</f>
        <v>AG0000007792</v>
      </c>
    </row>
    <row r="113" spans="1:41" ht="30.75">
      <c r="A113" s="67" t="str">
        <f t="shared" ca="1" si="1"/>
        <v>9d93afb2-44cf64gfjg-0952-a2dd</v>
      </c>
      <c r="B113" t="str" cm="1">
        <f t="array" aca="1" ref="B113" ca="1">INDEX(Profile_helper_columns!$A$2:$A$201, MATCH(TRUE, Profile_helper_columns!$C$2:$C$201 &gt;= ROW(A113)-1,0))</f>
        <v>0001128318</v>
      </c>
      <c r="C113" t="str" cm="1">
        <f t="array" aca="1" ref="C113" ca="1">INDEX(Profile_helper_columns!$D$2:$D$201, MATCH(TRUE, Profile_helper_columns!$C$2:$C$201 &gt;= ROW(B113)-1,0))</f>
        <v>AG0000007441</v>
      </c>
      <c r="D113" s="315">
        <f ca="1">IFERROR(VLOOKUP($B113, Profile_helper_columns!$A$2:$E$201, 5, FALSE), "Date Not Found")</f>
        <v>45527</v>
      </c>
      <c r="E113">
        <f ca="1">IFERROR(VLOOKUP($B113, Profile_helper_columns!$A$2:$F$201,6, FALSE), "Date Not Found")</f>
        <v>239</v>
      </c>
      <c r="F113" s="315">
        <f ca="1">IFERROR(VLOOKUP($B113, Profile_helper_columns!$A$2:$G$201,7, FALSE), "Date Not Found")</f>
        <v>45087</v>
      </c>
      <c r="G113" s="315" t="str">
        <f ca="1">IFERROR(VLOOKUP($B113, Profile_helper_columns!$A$2:$H$201,8, FALSE), "Date Not Found")</f>
        <v>Active</v>
      </c>
      <c r="H113" s="315" t="str">
        <f ca="1">IFERROR(VLOOKUP($B113, Profile_helper_columns!$A$2:$I$201,9, FALSE), "Date Not Found")</f>
        <v>Boston</v>
      </c>
      <c r="I113" t="str">
        <f ca="1">IFERROR(VLOOKUP($B113, Profile_helper_columns!$A$2:$J$201,10, FALSE), "Date Not Found")</f>
        <v>R</v>
      </c>
      <c r="J113" s="67" t="str">
        <f ca="1">IFERROR(VLOOKUP($B113, Profile_helper_columns!$A$2:$K$201,11, FALSE), "Date Not Found")</f>
        <v>Business</v>
      </c>
      <c r="K113" s="67" t="str">
        <f ca="1">IFERROR(VLOOKUP($B113, Profile_helper_columns!$A$2:$L$201,12, FALSE), "Date Not Found")</f>
        <v>N</v>
      </c>
      <c r="L113" s="67">
        <f ca="1">IFERROR(VLOOKUP($B113, Profile_helper_columns!$A$2:$M$201,13, FALSE), "Date Not Found")</f>
        <v>1</v>
      </c>
      <c r="M113" s="67">
        <f ca="1">IFERROR(VLOOKUP($B113, Profile_helper_columns!$A$2:$N$201,14, FALSE), "Date Not Found")</f>
        <v>0</v>
      </c>
      <c r="N113" s="67">
        <f ca="1">IFERROR(VLOOKUP($B113, Profile_helper_columns!$A$2:$O$201,15, FALSE), "Date Not Found")</f>
        <v>1</v>
      </c>
      <c r="O113" s="67">
        <f ca="1">IFERROR(VLOOKUP($B113, Profile_helper_columns!$A$2:$P$201,16, FALSE), "Date Not Found")</f>
        <v>0</v>
      </c>
      <c r="P113" s="67">
        <f ca="1">IFERROR(VLOOKUP($B113, Profile_helper_columns!$A$2:$Q$201,17, FALSE), "Date Not Found")</f>
        <v>0</v>
      </c>
      <c r="Q113" s="375">
        <f ca="1">IFERROR(VLOOKUP($B113, Profile_helper_columns!$A$2:$R$201,18, FALSE), "Date Not Found")</f>
        <v>45529</v>
      </c>
      <c r="U113" s="67" t="str">
        <f ca="1">IFERROR(VLOOKUP($B113, Profile_helper_columns!$A$2:$V$201,22, FALSE), "Date Not Found")</f>
        <v>Offline</v>
      </c>
      <c r="V113" s="67" t="str">
        <f ca="1">IFERROR(VLOOKUP($B113, Profile_helper_columns!$A$2:$W$201,23, FALSE), "Date Not Found")</f>
        <v>IVR</v>
      </c>
      <c r="W113" s="67">
        <f ca="1">IFERROR(VLOOKUP($B113, Profile_helper_columns!$A$2:$X$201,24, FALSE), "Date Not Found")</f>
        <v>0</v>
      </c>
      <c r="X113" s="67">
        <f ca="1">IFERROR(VLOOKUP($B113, Profile_helper_columns!$A$2:$Y$201,25, FALSE), "Date Not Found")</f>
        <v>0</v>
      </c>
      <c r="Y113" s="67">
        <f ca="1">IFERROR(VLOOKUP($B113, Profile_helper_columns!$A$2:$Z$201,26, FALSE), "Date Not Found")</f>
        <v>1</v>
      </c>
      <c r="Z113" s="67">
        <f ca="1">IFERROR(VLOOKUP($B113, Profile_helper_columns!$A$2:$AA$201,27, FALSE), "Date Not Found")</f>
        <v>1</v>
      </c>
      <c r="AA113" s="67">
        <f ca="1">IFERROR(VLOOKUP($B113, Profile_helper_columns!$A$2:$AB$201,28, FALSE), "Date Not Found")</f>
        <v>1</v>
      </c>
      <c r="AB113" s="67">
        <f ca="1">IFERROR(VLOOKUP($B113, Profile_helper_columns!$A$2:$AC$201,29, FALSE), "Date Not Found")</f>
        <v>0</v>
      </c>
      <c r="AC113" s="67">
        <f ca="1">IFERROR(VLOOKUP($B113, Profile_helper_columns!$A$2:$AD$201,30, FALSE), "Date Not Found")</f>
        <v>0</v>
      </c>
      <c r="AD113" s="67">
        <f ca="1">IFERROR(VLOOKUP($B113, Profile_helper_columns!$A$2:$AE$201,31, FALSE), "Date Not Found")</f>
        <v>1</v>
      </c>
      <c r="AE113" s="67">
        <f ca="1">IFERROR(VLOOKUP($B113, Profile_helper_columns!$A$2:$AF$201,32, FALSE), "Date Not Found")</f>
        <v>0</v>
      </c>
      <c r="AF113" s="67">
        <f ca="1">IFERROR(VLOOKUP($B113, Profile_helper_columns!$A$2:$AG$201,33, FALSE), "Date Not Found")</f>
        <v>0</v>
      </c>
      <c r="AG113" s="67">
        <f ca="1">IFERROR(VLOOKUP($B113, Profile_helper_columns!$A$2:$AH$201,34, FALSE), "Date Not Found")</f>
        <v>0</v>
      </c>
      <c r="AH113" s="67">
        <f ca="1">IFERROR(VLOOKUP($B113, Profile_helper_columns!$A$2:$AI$201,35, FALSE), "Date Not Found")</f>
        <v>0</v>
      </c>
      <c r="AI113" s="67">
        <f ca="1">IFERROR(VLOOKUP($B113, Profile_helper_columns!$A$2:$AJ$201,36, FALSE), "Date Not Found")</f>
        <v>0</v>
      </c>
      <c r="AJ113" s="67">
        <f ca="1">IFERROR(VLOOKUP($B113, Profile_helper_columns!$A$2:$AK$201,37, FALSE), "Date Not Found")</f>
        <v>0</v>
      </c>
      <c r="AK113" s="67">
        <f ca="1">IFERROR(VLOOKUP($B113, Profile_helper_columns!$A$2:$AL$201,38, FALSE), "Date Not Found")</f>
        <v>0</v>
      </c>
      <c r="AL113" s="67">
        <f ca="1">IFERROR(VLOOKUP($B113, Profile_helper_columns!$A$2:$AM$201,39, FALSE), "Date Not Found")</f>
        <v>0</v>
      </c>
      <c r="AM113">
        <f ca="1"/>
        <v>8</v>
      </c>
      <c r="AN113">
        <f ca="1"/>
        <v>2024</v>
      </c>
      <c r="AO113" t="str" cm="1">
        <f t="array" aca="1" ref="AO113" ca="1">INDEX(Profile_helper_columns!$D$2:$D$201, MATCH(TRUE, Profile_helper_columns!$C$2:$C$201 &gt;= ROW(AN113)-1,0))</f>
        <v>AG0000007441</v>
      </c>
    </row>
    <row r="114" spans="1:41" ht="30.75">
      <c r="A114" s="67" t="str">
        <f t="shared" ca="1" si="1"/>
        <v>b00b9c07-7f7dddgfjg-e610-a2dd</v>
      </c>
      <c r="B114" t="str" cm="1">
        <f t="array" aca="1" ref="B114" ca="1">INDEX(Profile_helper_columns!$A$2:$A$201, MATCH(TRUE, Profile_helper_columns!$C$2:$C$201 &gt;= ROW(A114)-1,0))</f>
        <v>0001128318</v>
      </c>
      <c r="C114" t="str" cm="1">
        <f t="array" aca="1" ref="C114" ca="1">INDEX(Profile_helper_columns!$D$2:$D$201, MATCH(TRUE, Profile_helper_columns!$C$2:$C$201 &gt;= ROW(B114)-1,0))</f>
        <v>AG0000007441</v>
      </c>
      <c r="D114" s="315">
        <f ca="1">IFERROR(VLOOKUP($B114, Profile_helper_columns!$A$2:$E$201, 5, FALSE), "Date Not Found")</f>
        <v>45527</v>
      </c>
      <c r="E114">
        <f ca="1">IFERROR(VLOOKUP($B114, Profile_helper_columns!$A$2:$F$201,6, FALSE), "Date Not Found")</f>
        <v>239</v>
      </c>
      <c r="F114" s="315">
        <f ca="1">IFERROR(VLOOKUP($B114, Profile_helper_columns!$A$2:$G$201,7, FALSE), "Date Not Found")</f>
        <v>45087</v>
      </c>
      <c r="G114" s="315" t="str">
        <f ca="1">IFERROR(VLOOKUP($B114, Profile_helper_columns!$A$2:$H$201,8, FALSE), "Date Not Found")</f>
        <v>Active</v>
      </c>
      <c r="H114" s="315" t="str">
        <f ca="1">IFERROR(VLOOKUP($B114, Profile_helper_columns!$A$2:$I$201,9, FALSE), "Date Not Found")</f>
        <v>Boston</v>
      </c>
      <c r="I114" t="str">
        <f ca="1">IFERROR(VLOOKUP($B114, Profile_helper_columns!$A$2:$J$201,10, FALSE), "Date Not Found")</f>
        <v>R</v>
      </c>
      <c r="J114" s="67" t="str">
        <f ca="1">IFERROR(VLOOKUP($B114, Profile_helper_columns!$A$2:$K$201,11, FALSE), "Date Not Found")</f>
        <v>Business</v>
      </c>
      <c r="K114" s="67" t="str">
        <f ca="1">IFERROR(VLOOKUP($B114, Profile_helper_columns!$A$2:$L$201,12, FALSE), "Date Not Found")</f>
        <v>N</v>
      </c>
      <c r="L114" s="67">
        <f ca="1">IFERROR(VLOOKUP($B114, Profile_helper_columns!$A$2:$M$201,13, FALSE), "Date Not Found")</f>
        <v>1</v>
      </c>
      <c r="M114" s="67">
        <f ca="1">IFERROR(VLOOKUP($B114, Profile_helper_columns!$A$2:$N$201,14, FALSE), "Date Not Found")</f>
        <v>0</v>
      </c>
      <c r="N114" s="67">
        <f ca="1">IFERROR(VLOOKUP($B114, Profile_helper_columns!$A$2:$O$201,15, FALSE), "Date Not Found")</f>
        <v>1</v>
      </c>
      <c r="O114" s="67">
        <f ca="1">IFERROR(VLOOKUP($B114, Profile_helper_columns!$A$2:$P$201,16, FALSE), "Date Not Found")</f>
        <v>0</v>
      </c>
      <c r="P114" s="67">
        <f ca="1">IFERROR(VLOOKUP($B114, Profile_helper_columns!$A$2:$Q$201,17, FALSE), "Date Not Found")</f>
        <v>0</v>
      </c>
      <c r="Q114" s="375">
        <f ca="1">IFERROR(VLOOKUP($B114, Profile_helper_columns!$A$2:$R$201,18, FALSE), "Date Not Found")</f>
        <v>45529</v>
      </c>
      <c r="U114" s="67" t="str">
        <f ca="1">IFERROR(VLOOKUP($B114, Profile_helper_columns!$A$2:$V$201,22, FALSE), "Date Not Found")</f>
        <v>Offline</v>
      </c>
      <c r="V114" s="67" t="str">
        <f ca="1">IFERROR(VLOOKUP($B114, Profile_helper_columns!$A$2:$W$201,23, FALSE), "Date Not Found")</f>
        <v>IVR</v>
      </c>
      <c r="W114" s="67">
        <f ca="1">IFERROR(VLOOKUP($B114, Profile_helper_columns!$A$2:$X$201,24, FALSE), "Date Not Found")</f>
        <v>0</v>
      </c>
      <c r="X114" s="67">
        <f ca="1">IFERROR(VLOOKUP($B114, Profile_helper_columns!$A$2:$Y$201,25, FALSE), "Date Not Found")</f>
        <v>0</v>
      </c>
      <c r="Y114" s="67">
        <f ca="1">IFERROR(VLOOKUP($B114, Profile_helper_columns!$A$2:$Z$201,26, FALSE), "Date Not Found")</f>
        <v>1</v>
      </c>
      <c r="Z114" s="67">
        <f ca="1">IFERROR(VLOOKUP($B114, Profile_helper_columns!$A$2:$AA$201,27, FALSE), "Date Not Found")</f>
        <v>1</v>
      </c>
      <c r="AA114" s="67">
        <f ca="1">IFERROR(VLOOKUP($B114, Profile_helper_columns!$A$2:$AB$201,28, FALSE), "Date Not Found")</f>
        <v>1</v>
      </c>
      <c r="AB114" s="67">
        <f ca="1">IFERROR(VLOOKUP($B114, Profile_helper_columns!$A$2:$AC$201,29, FALSE), "Date Not Found")</f>
        <v>0</v>
      </c>
      <c r="AC114" s="67">
        <f ca="1">IFERROR(VLOOKUP($B114, Profile_helper_columns!$A$2:$AD$201,30, FALSE), "Date Not Found")</f>
        <v>0</v>
      </c>
      <c r="AD114" s="67">
        <f ca="1">IFERROR(VLOOKUP($B114, Profile_helper_columns!$A$2:$AE$201,31, FALSE), "Date Not Found")</f>
        <v>1</v>
      </c>
      <c r="AE114" s="67">
        <f ca="1">IFERROR(VLOOKUP($B114, Profile_helper_columns!$A$2:$AF$201,32, FALSE), "Date Not Found")</f>
        <v>0</v>
      </c>
      <c r="AF114" s="67">
        <f ca="1">IFERROR(VLOOKUP($B114, Profile_helper_columns!$A$2:$AG$201,33, FALSE), "Date Not Found")</f>
        <v>0</v>
      </c>
      <c r="AG114" s="67">
        <f ca="1">IFERROR(VLOOKUP($B114, Profile_helper_columns!$A$2:$AH$201,34, FALSE), "Date Not Found")</f>
        <v>0</v>
      </c>
      <c r="AH114" s="67">
        <f ca="1">IFERROR(VLOOKUP($B114, Profile_helper_columns!$A$2:$AI$201,35, FALSE), "Date Not Found")</f>
        <v>0</v>
      </c>
      <c r="AI114" s="67">
        <f ca="1">IFERROR(VLOOKUP($B114, Profile_helper_columns!$A$2:$AJ$201,36, FALSE), "Date Not Found")</f>
        <v>0</v>
      </c>
      <c r="AJ114" s="67">
        <f ca="1">IFERROR(VLOOKUP($B114, Profile_helper_columns!$A$2:$AK$201,37, FALSE), "Date Not Found")</f>
        <v>0</v>
      </c>
      <c r="AK114" s="67">
        <f ca="1">IFERROR(VLOOKUP($B114, Profile_helper_columns!$A$2:$AL$201,38, FALSE), "Date Not Found")</f>
        <v>0</v>
      </c>
      <c r="AL114" s="67">
        <f ca="1">IFERROR(VLOOKUP($B114, Profile_helper_columns!$A$2:$AM$201,39, FALSE), "Date Not Found")</f>
        <v>0</v>
      </c>
      <c r="AM114">
        <f ca="1"/>
        <v>8</v>
      </c>
      <c r="AN114">
        <f ca="1"/>
        <v>2024</v>
      </c>
      <c r="AO114" t="str" cm="1">
        <f t="array" aca="1" ref="AO114" ca="1">INDEX(Profile_helper_columns!$D$2:$D$201, MATCH(TRUE, Profile_helper_columns!$C$2:$C$201 &gt;= ROW(AN114)-1,0))</f>
        <v>AG0000007441</v>
      </c>
    </row>
    <row r="115" spans="1:41" ht="30.75">
      <c r="A115" s="67" t="str">
        <f t="shared" ca="1" si="1"/>
        <v>44edde29-cbc579gfjg-4124-a2dd</v>
      </c>
      <c r="B115" t="str" cm="1">
        <f t="array" aca="1" ref="B115" ca="1">INDEX(Profile_helper_columns!$A$2:$A$201, MATCH(TRUE, Profile_helper_columns!$C$2:$C$201 &gt;= ROW(A115)-1,0))</f>
        <v>0001127058</v>
      </c>
      <c r="C115" t="str" cm="1">
        <f t="array" aca="1" ref="C115" ca="1">INDEX(Profile_helper_columns!$D$2:$D$201, MATCH(TRUE, Profile_helper_columns!$C$2:$C$201 &gt;= ROW(B115)-1,0))</f>
        <v>AG0000007373</v>
      </c>
      <c r="D115" s="315">
        <f ca="1">IFERROR(VLOOKUP($B115, Profile_helper_columns!$A$2:$E$201, 5, FALSE), "Date Not Found")</f>
        <v>45273</v>
      </c>
      <c r="E115">
        <f ca="1">IFERROR(VLOOKUP($B115, Profile_helper_columns!$A$2:$F$201,6, FALSE), "Date Not Found")</f>
        <v>381</v>
      </c>
      <c r="F115" s="315">
        <f ca="1">IFERROR(VLOOKUP($B115, Profile_helper_columns!$A$2:$G$201,7, FALSE), "Date Not Found")</f>
        <v>45188</v>
      </c>
      <c r="G115" s="315" t="str">
        <f ca="1">IFERROR(VLOOKUP($B115, Profile_helper_columns!$A$2:$H$201,8, FALSE), "Date Not Found")</f>
        <v>Former</v>
      </c>
      <c r="H115" s="315" t="str">
        <f ca="1">IFERROR(VLOOKUP($B115, Profile_helper_columns!$A$2:$I$201,9, FALSE), "Date Not Found")</f>
        <v>San Francisco</v>
      </c>
      <c r="I115" t="str">
        <f ca="1">IFERROR(VLOOKUP($B115, Profile_helper_columns!$A$2:$J$201,10, FALSE), "Date Not Found")</f>
        <v>R</v>
      </c>
      <c r="J115" s="67" t="str">
        <f ca="1">IFERROR(VLOOKUP($B115, Profile_helper_columns!$A$2:$K$201,11, FALSE), "Date Not Found")</f>
        <v>Condominiums</v>
      </c>
      <c r="K115" s="67" t="str">
        <f ca="1">IFERROR(VLOOKUP($B115, Profile_helper_columns!$A$2:$L$201,12, FALSE), "Date Not Found")</f>
        <v>N</v>
      </c>
      <c r="L115" s="67">
        <f ca="1">IFERROR(VLOOKUP($B115, Profile_helper_columns!$A$2:$M$201,13, FALSE), "Date Not Found")</f>
        <v>0</v>
      </c>
      <c r="M115" s="67">
        <f ca="1">IFERROR(VLOOKUP($B115, Profile_helper_columns!$A$2:$N$201,14, FALSE), "Date Not Found")</f>
        <v>1</v>
      </c>
      <c r="N115" s="67">
        <f ca="1">IFERROR(VLOOKUP($B115, Profile_helper_columns!$A$2:$O$201,15, FALSE), "Date Not Found")</f>
        <v>0</v>
      </c>
      <c r="O115" s="67">
        <f ca="1">IFERROR(VLOOKUP($B115, Profile_helper_columns!$A$2:$P$201,16, FALSE), "Date Not Found")</f>
        <v>1</v>
      </c>
      <c r="P115" s="67">
        <f ca="1">IFERROR(VLOOKUP($B115, Profile_helper_columns!$A$2:$Q$201,17, FALSE), "Date Not Found")</f>
        <v>0</v>
      </c>
      <c r="Q115" s="375" t="str">
        <f ca="1">IFERROR(VLOOKUP($B115, Profile_helper_columns!$A$2:$R$201,18, FALSE), "Date Not Found")</f>
        <v/>
      </c>
      <c r="U115" s="67" t="str">
        <f ca="1">IFERROR(VLOOKUP($B115, Profile_helper_columns!$A$2:$V$201,22, FALSE), "Date Not Found")</f>
        <v>Digital</v>
      </c>
      <c r="V115" s="67" t="str">
        <f ca="1">IFERROR(VLOOKUP($B115, Profile_helper_columns!$A$2:$W$201,23, FALSE), "Date Not Found")</f>
        <v>App</v>
      </c>
      <c r="W115" s="67">
        <f ca="1">IFERROR(VLOOKUP($B115, Profile_helper_columns!$A$2:$X$201,24, FALSE), "Date Not Found")</f>
        <v>1</v>
      </c>
      <c r="X115" s="67">
        <f ca="1">IFERROR(VLOOKUP($B115, Profile_helper_columns!$A$2:$Y$201,25, FALSE), "Date Not Found")</f>
        <v>0</v>
      </c>
      <c r="Y115" s="67">
        <f ca="1">IFERROR(VLOOKUP($B115, Profile_helper_columns!$A$2:$Z$201,26, FALSE), "Date Not Found")</f>
        <v>1</v>
      </c>
      <c r="Z115" s="67">
        <f ca="1">IFERROR(VLOOKUP($B115, Profile_helper_columns!$A$2:$AA$201,27, FALSE), "Date Not Found")</f>
        <v>0</v>
      </c>
      <c r="AA115" s="67">
        <f ca="1">IFERROR(VLOOKUP($B115, Profile_helper_columns!$A$2:$AB$201,28, FALSE), "Date Not Found")</f>
        <v>0</v>
      </c>
      <c r="AB115" s="67">
        <f ca="1">IFERROR(VLOOKUP($B115, Profile_helper_columns!$A$2:$AC$201,29, FALSE), "Date Not Found")</f>
        <v>1</v>
      </c>
      <c r="AC115" s="67">
        <f ca="1">IFERROR(VLOOKUP($B115, Profile_helper_columns!$A$2:$AD$201,30, FALSE), "Date Not Found")</f>
        <v>1</v>
      </c>
      <c r="AD115" s="67">
        <f ca="1">IFERROR(VLOOKUP($B115, Profile_helper_columns!$A$2:$AE$201,31, FALSE), "Date Not Found")</f>
        <v>1</v>
      </c>
      <c r="AE115" s="67">
        <f ca="1">IFERROR(VLOOKUP($B115, Profile_helper_columns!$A$2:$AF$201,32, FALSE), "Date Not Found")</f>
        <v>0</v>
      </c>
      <c r="AF115" s="67">
        <f ca="1">IFERROR(VLOOKUP($B115, Profile_helper_columns!$A$2:$AG$201,33, FALSE), "Date Not Found")</f>
        <v>0</v>
      </c>
      <c r="AG115" s="67">
        <f ca="1">IFERROR(VLOOKUP($B115, Profile_helper_columns!$A$2:$AH$201,34, FALSE), "Date Not Found")</f>
        <v>1</v>
      </c>
      <c r="AH115" s="67">
        <f ca="1">IFERROR(VLOOKUP($B115, Profile_helper_columns!$A$2:$AI$201,35, FALSE), "Date Not Found")</f>
        <v>1</v>
      </c>
      <c r="AI115" s="67">
        <f ca="1">IFERROR(VLOOKUP($B115, Profile_helper_columns!$A$2:$AJ$201,36, FALSE), "Date Not Found")</f>
        <v>0</v>
      </c>
      <c r="AJ115" s="67">
        <f ca="1">IFERROR(VLOOKUP($B115, Profile_helper_columns!$A$2:$AK$201,37, FALSE), "Date Not Found")</f>
        <v>0</v>
      </c>
      <c r="AK115" s="67">
        <f ca="1">IFERROR(VLOOKUP($B115, Profile_helper_columns!$A$2:$AL$201,38, FALSE), "Date Not Found")</f>
        <v>0</v>
      </c>
      <c r="AL115" s="67">
        <f ca="1">IFERROR(VLOOKUP($B115, Profile_helper_columns!$A$2:$AM$201,39, FALSE), "Date Not Found")</f>
        <v>0</v>
      </c>
      <c r="AM115">
        <f ca="1"/>
        <v>12</v>
      </c>
      <c r="AN115">
        <f ca="1"/>
        <v>2023</v>
      </c>
      <c r="AO115" t="str" cm="1">
        <f t="array" aca="1" ref="AO115" ca="1">INDEX(Profile_helper_columns!$D$2:$D$201, MATCH(TRUE, Profile_helper_columns!$C$2:$C$201 &gt;= ROW(AN115)-1,0))</f>
        <v>AG0000007373</v>
      </c>
    </row>
    <row r="116" spans="1:41" ht="30.75">
      <c r="A116" s="67" t="str">
        <f t="shared" ca="1" si="1"/>
        <v>35e66f3f-fad7d6gfjg-9c75-a2dd</v>
      </c>
      <c r="B116" t="str" cm="1">
        <f t="array" aca="1" ref="B116" ca="1">INDEX(Profile_helper_columns!$A$2:$A$201, MATCH(TRUE, Profile_helper_columns!$C$2:$C$201 &gt;= ROW(A116)-1,0))</f>
        <v>0001121238</v>
      </c>
      <c r="C116" t="str" cm="1">
        <f t="array" aca="1" ref="C116" ca="1">INDEX(Profile_helper_columns!$D$2:$D$201, MATCH(TRUE, Profile_helper_columns!$C$2:$C$201 &gt;= ROW(B116)-1,0))</f>
        <v>AG0000004589</v>
      </c>
      <c r="D116" s="315">
        <f ca="1">IFERROR(VLOOKUP($B116, Profile_helper_columns!$A$2:$E$201, 5, FALSE), "Date Not Found")</f>
        <v>45233</v>
      </c>
      <c r="E116">
        <f ca="1">IFERROR(VLOOKUP($B116, Profile_helper_columns!$A$2:$F$201,6, FALSE), "Date Not Found")</f>
        <v>202</v>
      </c>
      <c r="F116" s="315">
        <f ca="1">IFERROR(VLOOKUP($B116, Profile_helper_columns!$A$2:$G$201,7, FALSE), "Date Not Found")</f>
        <v>45404</v>
      </c>
      <c r="G116" s="315" t="str">
        <f ca="1">IFERROR(VLOOKUP($B116, Profile_helper_columns!$A$2:$H$201,8, FALSE), "Date Not Found")</f>
        <v>Active</v>
      </c>
      <c r="H116" s="315" t="str">
        <f ca="1">IFERROR(VLOOKUP($B116, Profile_helper_columns!$A$2:$I$201,9, FALSE), "Date Not Found")</f>
        <v>Pheonix</v>
      </c>
      <c r="I116" t="str">
        <f ca="1">IFERROR(VLOOKUP($B116, Profile_helper_columns!$A$2:$J$201,10, FALSE), "Date Not Found")</f>
        <v>R</v>
      </c>
      <c r="J116" s="67" t="str">
        <f ca="1">IFERROR(VLOOKUP($B116, Profile_helper_columns!$A$2:$K$201,11, FALSE), "Date Not Found")</f>
        <v>Revenue Share -Apts</v>
      </c>
      <c r="K116" s="67" t="str">
        <f ca="1">IFERROR(VLOOKUP($B116, Profile_helper_columns!$A$2:$L$201,12, FALSE), "Date Not Found")</f>
        <v>Y</v>
      </c>
      <c r="L116" s="67">
        <f ca="1">IFERROR(VLOOKUP($B116, Profile_helper_columns!$A$2:$M$201,13, FALSE), "Date Not Found")</f>
        <v>1</v>
      </c>
      <c r="M116" s="67">
        <f ca="1">IFERROR(VLOOKUP($B116, Profile_helper_columns!$A$2:$N$201,14, FALSE), "Date Not Found")</f>
        <v>0</v>
      </c>
      <c r="N116" s="67">
        <f ca="1">IFERROR(VLOOKUP($B116, Profile_helper_columns!$A$2:$O$201,15, FALSE), "Date Not Found")</f>
        <v>0</v>
      </c>
      <c r="O116" s="67">
        <f ca="1">IFERROR(VLOOKUP($B116, Profile_helper_columns!$A$2:$P$201,16, FALSE), "Date Not Found")</f>
        <v>0</v>
      </c>
      <c r="P116" s="67">
        <f ca="1">IFERROR(VLOOKUP($B116, Profile_helper_columns!$A$2:$Q$201,17, FALSE), "Date Not Found")</f>
        <v>0</v>
      </c>
      <c r="Q116" s="375">
        <f ca="1">IFERROR(VLOOKUP($B116, Profile_helper_columns!$A$2:$R$201,18, FALSE), "Date Not Found")</f>
        <v>45451</v>
      </c>
      <c r="U116" s="67" t="str">
        <f ca="1">IFERROR(VLOOKUP($B116, Profile_helper_columns!$A$2:$V$201,22, FALSE), "Date Not Found")</f>
        <v>Digital</v>
      </c>
      <c r="V116" s="67" t="str">
        <f ca="1">IFERROR(VLOOKUP($B116, Profile_helper_columns!$A$2:$W$201,23, FALSE), "Date Not Found")</f>
        <v>Web</v>
      </c>
      <c r="W116" s="67">
        <f ca="1">IFERROR(VLOOKUP($B116, Profile_helper_columns!$A$2:$X$201,24, FALSE), "Date Not Found")</f>
        <v>1</v>
      </c>
      <c r="X116" s="67">
        <f ca="1">IFERROR(VLOOKUP($B116, Profile_helper_columns!$A$2:$Y$201,25, FALSE), "Date Not Found")</f>
        <v>1</v>
      </c>
      <c r="Y116" s="67">
        <f ca="1">IFERROR(VLOOKUP($B116, Profile_helper_columns!$A$2:$Z$201,26, FALSE), "Date Not Found")</f>
        <v>1</v>
      </c>
      <c r="Z116" s="67">
        <f ca="1">IFERROR(VLOOKUP($B116, Profile_helper_columns!$A$2:$AA$201,27, FALSE), "Date Not Found")</f>
        <v>1</v>
      </c>
      <c r="AA116" s="67">
        <f ca="1">IFERROR(VLOOKUP($B116, Profile_helper_columns!$A$2:$AB$201,28, FALSE), "Date Not Found")</f>
        <v>1</v>
      </c>
      <c r="AB116" s="67">
        <f ca="1">IFERROR(VLOOKUP($B116, Profile_helper_columns!$A$2:$AC$201,29, FALSE), "Date Not Found")</f>
        <v>0</v>
      </c>
      <c r="AC116" s="67">
        <f ca="1">IFERROR(VLOOKUP($B116, Profile_helper_columns!$A$2:$AD$201,30, FALSE), "Date Not Found")</f>
        <v>0</v>
      </c>
      <c r="AD116" s="67">
        <f ca="1">IFERROR(VLOOKUP($B116, Profile_helper_columns!$A$2:$AE$201,31, FALSE), "Date Not Found")</f>
        <v>0</v>
      </c>
      <c r="AE116" s="67">
        <f ca="1">IFERROR(VLOOKUP($B116, Profile_helper_columns!$A$2:$AF$201,32, FALSE), "Date Not Found")</f>
        <v>1</v>
      </c>
      <c r="AF116" s="67">
        <f ca="1">IFERROR(VLOOKUP($B116, Profile_helper_columns!$A$2:$AG$201,33, FALSE), "Date Not Found")</f>
        <v>1</v>
      </c>
      <c r="AG116" s="67">
        <f ca="1">IFERROR(VLOOKUP($B116, Profile_helper_columns!$A$2:$AH$201,34, FALSE), "Date Not Found")</f>
        <v>1</v>
      </c>
      <c r="AH116" s="67">
        <f ca="1">IFERROR(VLOOKUP($B116, Profile_helper_columns!$A$2:$AI$201,35, FALSE), "Date Not Found")</f>
        <v>0</v>
      </c>
      <c r="AI116" s="67">
        <f ca="1">IFERROR(VLOOKUP($B116, Profile_helper_columns!$A$2:$AJ$201,36, FALSE), "Date Not Found")</f>
        <v>1</v>
      </c>
      <c r="AJ116" s="67">
        <f ca="1">IFERROR(VLOOKUP($B116, Profile_helper_columns!$A$2:$AK$201,37, FALSE), "Date Not Found")</f>
        <v>1</v>
      </c>
      <c r="AK116" s="67">
        <f ca="1">IFERROR(VLOOKUP($B116, Profile_helper_columns!$A$2:$AL$201,38, FALSE), "Date Not Found")</f>
        <v>1</v>
      </c>
      <c r="AL116" s="67">
        <f ca="1">IFERROR(VLOOKUP($B116, Profile_helper_columns!$A$2:$AM$201,39, FALSE), "Date Not Found")</f>
        <v>1</v>
      </c>
      <c r="AM116">
        <f ca="1"/>
        <v>11</v>
      </c>
      <c r="AN116">
        <f ca="1"/>
        <v>2023</v>
      </c>
      <c r="AO116" t="str" cm="1">
        <f t="array" aca="1" ref="AO116" ca="1">INDEX(Profile_helper_columns!$D$2:$D$201, MATCH(TRUE, Profile_helper_columns!$C$2:$C$201 &gt;= ROW(AN116)-1,0))</f>
        <v>AG0000004589</v>
      </c>
    </row>
    <row r="117" spans="1:41" ht="30.75">
      <c r="A117" s="67" t="str">
        <f t="shared" ca="1" si="1"/>
        <v>2ef30658-4c34begfjg-599a-a2dd</v>
      </c>
      <c r="B117" t="str" cm="1">
        <f t="array" aca="1" ref="B117" ca="1">INDEX(Profile_helper_columns!$A$2:$A$201, MATCH(TRUE, Profile_helper_columns!$C$2:$C$201 &gt;= ROW(A117)-1,0))</f>
        <v>0001121238</v>
      </c>
      <c r="C117" t="str" cm="1">
        <f t="array" aca="1" ref="C117" ca="1">INDEX(Profile_helper_columns!$D$2:$D$201, MATCH(TRUE, Profile_helper_columns!$C$2:$C$201 &gt;= ROW(B117)-1,0))</f>
        <v>AG0000004589</v>
      </c>
      <c r="D117" s="315">
        <f ca="1">IFERROR(VLOOKUP($B117, Profile_helper_columns!$A$2:$E$201, 5, FALSE), "Date Not Found")</f>
        <v>45233</v>
      </c>
      <c r="E117">
        <f ca="1">IFERROR(VLOOKUP($B117, Profile_helper_columns!$A$2:$F$201,6, FALSE), "Date Not Found")</f>
        <v>202</v>
      </c>
      <c r="F117" s="315">
        <f ca="1">IFERROR(VLOOKUP($B117, Profile_helper_columns!$A$2:$G$201,7, FALSE), "Date Not Found")</f>
        <v>45404</v>
      </c>
      <c r="G117" s="315" t="str">
        <f ca="1">IFERROR(VLOOKUP($B117, Profile_helper_columns!$A$2:$H$201,8, FALSE), "Date Not Found")</f>
        <v>Active</v>
      </c>
      <c r="H117" s="315" t="str">
        <f ca="1">IFERROR(VLOOKUP($B117, Profile_helper_columns!$A$2:$I$201,9, FALSE), "Date Not Found")</f>
        <v>Pheonix</v>
      </c>
      <c r="I117" t="str">
        <f ca="1">IFERROR(VLOOKUP($B117, Profile_helper_columns!$A$2:$J$201,10, FALSE), "Date Not Found")</f>
        <v>R</v>
      </c>
      <c r="J117" s="67" t="str">
        <f ca="1">IFERROR(VLOOKUP($B117, Profile_helper_columns!$A$2:$K$201,11, FALSE), "Date Not Found")</f>
        <v>Revenue Share -Apts</v>
      </c>
      <c r="K117" s="67" t="str">
        <f ca="1">IFERROR(VLOOKUP($B117, Profile_helper_columns!$A$2:$L$201,12, FALSE), "Date Not Found")</f>
        <v>Y</v>
      </c>
      <c r="L117" s="67">
        <f ca="1">IFERROR(VLOOKUP($B117, Profile_helper_columns!$A$2:$M$201,13, FALSE), "Date Not Found")</f>
        <v>1</v>
      </c>
      <c r="M117" s="67">
        <f ca="1">IFERROR(VLOOKUP($B117, Profile_helper_columns!$A$2:$N$201,14, FALSE), "Date Not Found")</f>
        <v>0</v>
      </c>
      <c r="N117" s="67">
        <f ca="1">IFERROR(VLOOKUP($B117, Profile_helper_columns!$A$2:$O$201,15, FALSE), "Date Not Found")</f>
        <v>0</v>
      </c>
      <c r="O117" s="67">
        <f ca="1">IFERROR(VLOOKUP($B117, Profile_helper_columns!$A$2:$P$201,16, FALSE), "Date Not Found")</f>
        <v>0</v>
      </c>
      <c r="P117" s="67">
        <f ca="1">IFERROR(VLOOKUP($B117, Profile_helper_columns!$A$2:$Q$201,17, FALSE), "Date Not Found")</f>
        <v>0</v>
      </c>
      <c r="Q117" s="375">
        <f ca="1">IFERROR(VLOOKUP($B117, Profile_helper_columns!$A$2:$R$201,18, FALSE), "Date Not Found")</f>
        <v>45451</v>
      </c>
      <c r="U117" s="67" t="str">
        <f ca="1">IFERROR(VLOOKUP($B117, Profile_helper_columns!$A$2:$V$201,22, FALSE), "Date Not Found")</f>
        <v>Digital</v>
      </c>
      <c r="V117" s="67" t="str">
        <f ca="1">IFERROR(VLOOKUP($B117, Profile_helper_columns!$A$2:$W$201,23, FALSE), "Date Not Found")</f>
        <v>Web</v>
      </c>
      <c r="W117" s="67">
        <f ca="1">IFERROR(VLOOKUP($B117, Profile_helper_columns!$A$2:$X$201,24, FALSE), "Date Not Found")</f>
        <v>1</v>
      </c>
      <c r="X117" s="67">
        <f ca="1">IFERROR(VLOOKUP($B117, Profile_helper_columns!$A$2:$Y$201,25, FALSE), "Date Not Found")</f>
        <v>1</v>
      </c>
      <c r="Y117" s="67">
        <f ca="1">IFERROR(VLOOKUP($B117, Profile_helper_columns!$A$2:$Z$201,26, FALSE), "Date Not Found")</f>
        <v>1</v>
      </c>
      <c r="Z117" s="67">
        <f ca="1">IFERROR(VLOOKUP($B117, Profile_helper_columns!$A$2:$AA$201,27, FALSE), "Date Not Found")</f>
        <v>1</v>
      </c>
      <c r="AA117" s="67">
        <f ca="1">IFERROR(VLOOKUP($B117, Profile_helper_columns!$A$2:$AB$201,28, FALSE), "Date Not Found")</f>
        <v>1</v>
      </c>
      <c r="AB117" s="67">
        <f ca="1">IFERROR(VLOOKUP($B117, Profile_helper_columns!$A$2:$AC$201,29, FALSE), "Date Not Found")</f>
        <v>0</v>
      </c>
      <c r="AC117" s="67">
        <f ca="1">IFERROR(VLOOKUP($B117, Profile_helper_columns!$A$2:$AD$201,30, FALSE), "Date Not Found")</f>
        <v>0</v>
      </c>
      <c r="AD117" s="67">
        <f ca="1">IFERROR(VLOOKUP($B117, Profile_helper_columns!$A$2:$AE$201,31, FALSE), "Date Not Found")</f>
        <v>0</v>
      </c>
      <c r="AE117" s="67">
        <f ca="1">IFERROR(VLOOKUP($B117, Profile_helper_columns!$A$2:$AF$201,32, FALSE), "Date Not Found")</f>
        <v>1</v>
      </c>
      <c r="AF117" s="67">
        <f ca="1">IFERROR(VLOOKUP($B117, Profile_helper_columns!$A$2:$AG$201,33, FALSE), "Date Not Found")</f>
        <v>1</v>
      </c>
      <c r="AG117" s="67">
        <f ca="1">IFERROR(VLOOKUP($B117, Profile_helper_columns!$A$2:$AH$201,34, FALSE), "Date Not Found")</f>
        <v>1</v>
      </c>
      <c r="AH117" s="67">
        <f ca="1">IFERROR(VLOOKUP($B117, Profile_helper_columns!$A$2:$AI$201,35, FALSE), "Date Not Found")</f>
        <v>0</v>
      </c>
      <c r="AI117" s="67">
        <f ca="1">IFERROR(VLOOKUP($B117, Profile_helper_columns!$A$2:$AJ$201,36, FALSE), "Date Not Found")</f>
        <v>1</v>
      </c>
      <c r="AJ117" s="67">
        <f ca="1">IFERROR(VLOOKUP($B117, Profile_helper_columns!$A$2:$AK$201,37, FALSE), "Date Not Found")</f>
        <v>1</v>
      </c>
      <c r="AK117" s="67">
        <f ca="1">IFERROR(VLOOKUP($B117, Profile_helper_columns!$A$2:$AL$201,38, FALSE), "Date Not Found")</f>
        <v>1</v>
      </c>
      <c r="AL117" s="67">
        <f ca="1">IFERROR(VLOOKUP($B117, Profile_helper_columns!$A$2:$AM$201,39, FALSE), "Date Not Found")</f>
        <v>1</v>
      </c>
      <c r="AM117">
        <f ca="1"/>
        <v>11</v>
      </c>
      <c r="AN117">
        <f ca="1"/>
        <v>2023</v>
      </c>
      <c r="AO117" t="str" cm="1">
        <f t="array" aca="1" ref="AO117" ca="1">INDEX(Profile_helper_columns!$D$2:$D$201, MATCH(TRUE, Profile_helper_columns!$C$2:$C$201 &gt;= ROW(AN117)-1,0))</f>
        <v>AG0000004589</v>
      </c>
    </row>
    <row r="118" spans="1:41" ht="30.75">
      <c r="A118" s="67" t="str">
        <f t="shared" ca="1" si="1"/>
        <v>70963516-3852d3gfjg-2eb7-a2dd</v>
      </c>
      <c r="B118" t="str" cm="1">
        <f t="array" aca="1" ref="B118" ca="1">INDEX(Profile_helper_columns!$A$2:$A$201, MATCH(TRUE, Profile_helper_columns!$C$2:$C$201 &gt;= ROW(A118)-1,0))</f>
        <v>0001127204</v>
      </c>
      <c r="C118" t="str" cm="1">
        <f t="array" aca="1" ref="C118" ca="1">INDEX(Profile_helper_columns!$D$2:$D$201, MATCH(TRUE, Profile_helper_columns!$C$2:$C$201 &gt;= ROW(B118)-1,0))</f>
        <v>AG0000004547</v>
      </c>
      <c r="D118" s="315">
        <f ca="1">IFERROR(VLOOKUP($B118, Profile_helper_columns!$A$2:$E$201, 5, FALSE), "Date Not Found")</f>
        <v>45023</v>
      </c>
      <c r="E118">
        <f ca="1">IFERROR(VLOOKUP($B118, Profile_helper_columns!$A$2:$F$201,6, FALSE), "Date Not Found")</f>
        <v>538</v>
      </c>
      <c r="F118" s="315">
        <f ca="1">IFERROR(VLOOKUP($B118, Profile_helper_columns!$A$2:$G$201,7, FALSE), "Date Not Found")</f>
        <v>44965</v>
      </c>
      <c r="G118" s="315" t="str">
        <f ca="1">IFERROR(VLOOKUP($B118, Profile_helper_columns!$A$2:$H$201,8, FALSE), "Date Not Found")</f>
        <v>Former</v>
      </c>
      <c r="H118" s="315" t="str">
        <f ca="1">IFERROR(VLOOKUP($B118, Profile_helper_columns!$A$2:$I$201,9, FALSE), "Date Not Found")</f>
        <v>Boston</v>
      </c>
      <c r="I118" t="str">
        <f ca="1">IFERROR(VLOOKUP($B118, Profile_helper_columns!$A$2:$J$201,10, FALSE), "Date Not Found")</f>
        <v>R</v>
      </c>
      <c r="J118" s="67" t="str">
        <f ca="1">IFERROR(VLOOKUP($B118, Profile_helper_columns!$A$2:$K$201,11, FALSE), "Date Not Found")</f>
        <v>Business</v>
      </c>
      <c r="K118" s="67" t="str">
        <f ca="1">IFERROR(VLOOKUP($B118, Profile_helper_columns!$A$2:$L$201,12, FALSE), "Date Not Found")</f>
        <v>N</v>
      </c>
      <c r="L118" s="67">
        <f ca="1">IFERROR(VLOOKUP($B118, Profile_helper_columns!$A$2:$M$201,13, FALSE), "Date Not Found")</f>
        <v>1</v>
      </c>
      <c r="M118" s="67">
        <f ca="1">IFERROR(VLOOKUP($B118, Profile_helper_columns!$A$2:$N$201,14, FALSE), "Date Not Found")</f>
        <v>1</v>
      </c>
      <c r="N118" s="67">
        <f ca="1">IFERROR(VLOOKUP($B118, Profile_helper_columns!$A$2:$O$201,15, FALSE), "Date Not Found")</f>
        <v>0</v>
      </c>
      <c r="O118" s="67">
        <f ca="1">IFERROR(VLOOKUP($B118, Profile_helper_columns!$A$2:$P$201,16, FALSE), "Date Not Found")</f>
        <v>0</v>
      </c>
      <c r="P118" s="67">
        <f ca="1">IFERROR(VLOOKUP($B118, Profile_helper_columns!$A$2:$Q$201,17, FALSE), "Date Not Found")</f>
        <v>0</v>
      </c>
      <c r="Q118" s="375">
        <f ca="1">IFERROR(VLOOKUP($B118, Profile_helper_columns!$A$2:$R$201,18, FALSE), "Date Not Found")</f>
        <v>45610</v>
      </c>
      <c r="U118" s="67" t="str">
        <f ca="1">IFERROR(VLOOKUP($B118, Profile_helper_columns!$A$2:$V$201,22, FALSE), "Date Not Found")</f>
        <v>Digital</v>
      </c>
      <c r="V118" s="67" t="str">
        <f ca="1">IFERROR(VLOOKUP($B118, Profile_helper_columns!$A$2:$W$201,23, FALSE), "Date Not Found")</f>
        <v>Web</v>
      </c>
      <c r="W118" s="67">
        <f ca="1">IFERROR(VLOOKUP($B118, Profile_helper_columns!$A$2:$X$201,24, FALSE), "Date Not Found")</f>
        <v>0</v>
      </c>
      <c r="X118" s="67">
        <f ca="1">IFERROR(VLOOKUP($B118, Profile_helper_columns!$A$2:$Y$201,25, FALSE), "Date Not Found")</f>
        <v>0</v>
      </c>
      <c r="Y118" s="67">
        <f ca="1">IFERROR(VLOOKUP($B118, Profile_helper_columns!$A$2:$Z$201,26, FALSE), "Date Not Found")</f>
        <v>1</v>
      </c>
      <c r="Z118" s="67">
        <f ca="1">IFERROR(VLOOKUP($B118, Profile_helper_columns!$A$2:$AA$201,27, FALSE), "Date Not Found")</f>
        <v>1</v>
      </c>
      <c r="AA118" s="67">
        <f ca="1">IFERROR(VLOOKUP($B118, Profile_helper_columns!$A$2:$AB$201,28, FALSE), "Date Not Found")</f>
        <v>1</v>
      </c>
      <c r="AB118" s="67">
        <f ca="1">IFERROR(VLOOKUP($B118, Profile_helper_columns!$A$2:$AC$201,29, FALSE), "Date Not Found")</f>
        <v>0</v>
      </c>
      <c r="AC118" s="67">
        <f ca="1">IFERROR(VLOOKUP($B118, Profile_helper_columns!$A$2:$AD$201,30, FALSE), "Date Not Found")</f>
        <v>0</v>
      </c>
      <c r="AD118" s="67">
        <f ca="1">IFERROR(VLOOKUP($B118, Profile_helper_columns!$A$2:$AE$201,31, FALSE), "Date Not Found")</f>
        <v>1</v>
      </c>
      <c r="AE118" s="67">
        <f ca="1">IFERROR(VLOOKUP($B118, Profile_helper_columns!$A$2:$AF$201,32, FALSE), "Date Not Found")</f>
        <v>0</v>
      </c>
      <c r="AF118" s="67">
        <f ca="1">IFERROR(VLOOKUP($B118, Profile_helper_columns!$A$2:$AG$201,33, FALSE), "Date Not Found")</f>
        <v>1</v>
      </c>
      <c r="AG118" s="67">
        <f ca="1">IFERROR(VLOOKUP($B118, Profile_helper_columns!$A$2:$AH$201,34, FALSE), "Date Not Found")</f>
        <v>0</v>
      </c>
      <c r="AH118" s="67">
        <f ca="1">IFERROR(VLOOKUP($B118, Profile_helper_columns!$A$2:$AI$201,35, FALSE), "Date Not Found")</f>
        <v>1</v>
      </c>
      <c r="AI118" s="67">
        <f ca="1">IFERROR(VLOOKUP($B118, Profile_helper_columns!$A$2:$AJ$201,36, FALSE), "Date Not Found")</f>
        <v>1</v>
      </c>
      <c r="AJ118" s="67">
        <f ca="1">IFERROR(VLOOKUP($B118, Profile_helper_columns!$A$2:$AK$201,37, FALSE), "Date Not Found")</f>
        <v>0</v>
      </c>
      <c r="AK118" s="67">
        <f ca="1">IFERROR(VLOOKUP($B118, Profile_helper_columns!$A$2:$AL$201,38, FALSE), "Date Not Found")</f>
        <v>0</v>
      </c>
      <c r="AL118" s="67">
        <f ca="1">IFERROR(VLOOKUP($B118, Profile_helper_columns!$A$2:$AM$201,39, FALSE), "Date Not Found")</f>
        <v>1</v>
      </c>
      <c r="AM118">
        <f ca="1"/>
        <v>4</v>
      </c>
      <c r="AN118">
        <f ca="1"/>
        <v>2023</v>
      </c>
      <c r="AO118" t="str" cm="1">
        <f t="array" aca="1" ref="AO118" ca="1">INDEX(Profile_helper_columns!$D$2:$D$201, MATCH(TRUE, Profile_helper_columns!$C$2:$C$201 &gt;= ROW(AN118)-1,0))</f>
        <v>AG0000004547</v>
      </c>
    </row>
    <row r="119" spans="1:41" ht="30.75">
      <c r="A119" s="67" t="str">
        <f t="shared" ca="1" si="1"/>
        <v>f93f766a-583b61gfjg-7bec-a2dd</v>
      </c>
      <c r="B119" t="str" cm="1">
        <f t="array" aca="1" ref="B119" ca="1">INDEX(Profile_helper_columns!$A$2:$A$201, MATCH(TRUE, Profile_helper_columns!$C$2:$C$201 &gt;= ROW(A119)-1,0))</f>
        <v>0001124307</v>
      </c>
      <c r="C119" t="str" cm="1">
        <f t="array" aca="1" ref="C119" ca="1">INDEX(Profile_helper_columns!$D$2:$D$201, MATCH(TRUE, Profile_helper_columns!$C$2:$C$201 &gt;= ROW(B119)-1,0))</f>
        <v>AG0000008738</v>
      </c>
      <c r="D119" s="315">
        <f ca="1">IFERROR(VLOOKUP($B119, Profile_helper_columns!$A$2:$E$201, 5, FALSE), "Date Not Found")</f>
        <v>45394</v>
      </c>
      <c r="E119">
        <f ca="1">IFERROR(VLOOKUP($B119, Profile_helper_columns!$A$2:$F$201,6, FALSE), "Date Not Found")</f>
        <v>263</v>
      </c>
      <c r="F119" s="315">
        <f ca="1">IFERROR(VLOOKUP($B119, Profile_helper_columns!$A$2:$G$201,7, FALSE), "Date Not Found")</f>
        <v>45031</v>
      </c>
      <c r="G119" s="315" t="str">
        <f ca="1">IFERROR(VLOOKUP($B119, Profile_helper_columns!$A$2:$H$201,8, FALSE), "Date Not Found")</f>
        <v>Active</v>
      </c>
      <c r="H119" s="315" t="str">
        <f ca="1">IFERROR(VLOOKUP($B119, Profile_helper_columns!$A$2:$I$201,9, FALSE), "Date Not Found")</f>
        <v>San Francisco</v>
      </c>
      <c r="I119" t="str">
        <f ca="1">IFERROR(VLOOKUP($B119, Profile_helper_columns!$A$2:$J$201,10, FALSE), "Date Not Found")</f>
        <v>R</v>
      </c>
      <c r="J119" s="67" t="str">
        <f ca="1">IFERROR(VLOOKUP($B119, Profile_helper_columns!$A$2:$K$201,11, FALSE), "Date Not Found")</f>
        <v>Apartments</v>
      </c>
      <c r="K119" s="67" t="str">
        <f ca="1">IFERROR(VLOOKUP($B119, Profile_helper_columns!$A$2:$L$201,12, FALSE), "Date Not Found")</f>
        <v>N</v>
      </c>
      <c r="L119" s="67">
        <f ca="1">IFERROR(VLOOKUP($B119, Profile_helper_columns!$A$2:$M$201,13, FALSE), "Date Not Found")</f>
        <v>1</v>
      </c>
      <c r="M119" s="67">
        <f ca="1">IFERROR(VLOOKUP($B119, Profile_helper_columns!$A$2:$N$201,14, FALSE), "Date Not Found")</f>
        <v>0</v>
      </c>
      <c r="N119" s="67">
        <f ca="1">IFERROR(VLOOKUP($B119, Profile_helper_columns!$A$2:$O$201,15, FALSE), "Date Not Found")</f>
        <v>1</v>
      </c>
      <c r="O119" s="67">
        <f ca="1">IFERROR(VLOOKUP($B119, Profile_helper_columns!$A$2:$P$201,16, FALSE), "Date Not Found")</f>
        <v>0</v>
      </c>
      <c r="P119" s="67">
        <f ca="1">IFERROR(VLOOKUP($B119, Profile_helper_columns!$A$2:$Q$201,17, FALSE), "Date Not Found")</f>
        <v>0</v>
      </c>
      <c r="Q119" s="375">
        <f ca="1">IFERROR(VLOOKUP($B119, Profile_helper_columns!$A$2:$R$201,18, FALSE), "Date Not Found")</f>
        <v>45316</v>
      </c>
      <c r="U119" s="67" t="str">
        <f ca="1">IFERROR(VLOOKUP($B119, Profile_helper_columns!$A$2:$V$201,22, FALSE), "Date Not Found")</f>
        <v>Digital</v>
      </c>
      <c r="V119" s="67" t="str">
        <f ca="1">IFERROR(VLOOKUP($B119, Profile_helper_columns!$A$2:$W$201,23, FALSE), "Date Not Found")</f>
        <v>Web</v>
      </c>
      <c r="W119" s="67">
        <f ca="1">IFERROR(VLOOKUP($B119, Profile_helper_columns!$A$2:$X$201,24, FALSE), "Date Not Found")</f>
        <v>0</v>
      </c>
      <c r="X119" s="67">
        <f ca="1">IFERROR(VLOOKUP($B119, Profile_helper_columns!$A$2:$Y$201,25, FALSE), "Date Not Found")</f>
        <v>1</v>
      </c>
      <c r="Y119" s="67">
        <f ca="1">IFERROR(VLOOKUP($B119, Profile_helper_columns!$A$2:$Z$201,26, FALSE), "Date Not Found")</f>
        <v>1</v>
      </c>
      <c r="Z119" s="67">
        <f ca="1">IFERROR(VLOOKUP($B119, Profile_helper_columns!$A$2:$AA$201,27, FALSE), "Date Not Found")</f>
        <v>1</v>
      </c>
      <c r="AA119" s="67">
        <f ca="1">IFERROR(VLOOKUP($B119, Profile_helper_columns!$A$2:$AB$201,28, FALSE), "Date Not Found")</f>
        <v>1</v>
      </c>
      <c r="AB119" s="67">
        <f ca="1">IFERROR(VLOOKUP($B119, Profile_helper_columns!$A$2:$AC$201,29, FALSE), "Date Not Found")</f>
        <v>1</v>
      </c>
      <c r="AC119" s="67">
        <f ca="1">IFERROR(VLOOKUP($B119, Profile_helper_columns!$A$2:$AD$201,30, FALSE), "Date Not Found")</f>
        <v>1</v>
      </c>
      <c r="AD119" s="67">
        <f ca="1">IFERROR(VLOOKUP($B119, Profile_helper_columns!$A$2:$AE$201,31, FALSE), "Date Not Found")</f>
        <v>1</v>
      </c>
      <c r="AE119" s="67">
        <f ca="1">IFERROR(VLOOKUP($B119, Profile_helper_columns!$A$2:$AF$201,32, FALSE), "Date Not Found")</f>
        <v>1</v>
      </c>
      <c r="AF119" s="67">
        <f ca="1">IFERROR(VLOOKUP($B119, Profile_helper_columns!$A$2:$AG$201,33, FALSE), "Date Not Found")</f>
        <v>1</v>
      </c>
      <c r="AG119" s="67">
        <f ca="1">IFERROR(VLOOKUP($B119, Profile_helper_columns!$A$2:$AH$201,34, FALSE), "Date Not Found")</f>
        <v>0</v>
      </c>
      <c r="AH119" s="67">
        <f ca="1">IFERROR(VLOOKUP($B119, Profile_helper_columns!$A$2:$AI$201,35, FALSE), "Date Not Found")</f>
        <v>1</v>
      </c>
      <c r="AI119" s="67">
        <f ca="1">IFERROR(VLOOKUP($B119, Profile_helper_columns!$A$2:$AJ$201,36, FALSE), "Date Not Found")</f>
        <v>0</v>
      </c>
      <c r="AJ119" s="67">
        <f ca="1">IFERROR(VLOOKUP($B119, Profile_helper_columns!$A$2:$AK$201,37, FALSE), "Date Not Found")</f>
        <v>0</v>
      </c>
      <c r="AK119" s="67">
        <f ca="1">IFERROR(VLOOKUP($B119, Profile_helper_columns!$A$2:$AL$201,38, FALSE), "Date Not Found")</f>
        <v>0</v>
      </c>
      <c r="AL119" s="67">
        <f ca="1">IFERROR(VLOOKUP($B119, Profile_helper_columns!$A$2:$AM$201,39, FALSE), "Date Not Found")</f>
        <v>0</v>
      </c>
      <c r="AM119">
        <f ca="1"/>
        <v>4</v>
      </c>
      <c r="AN119">
        <f ca="1"/>
        <v>2024</v>
      </c>
      <c r="AO119" t="str" cm="1">
        <f t="array" aca="1" ref="AO119" ca="1">INDEX(Profile_helper_columns!$D$2:$D$201, MATCH(TRUE, Profile_helper_columns!$C$2:$C$201 &gt;= ROW(AN119)-1,0))</f>
        <v>AG0000008738</v>
      </c>
    </row>
    <row r="120" spans="1:41" ht="30.75">
      <c r="A120" s="67" t="str">
        <f t="shared" ca="1" si="1"/>
        <v>c702e415-b8f5g8gfjg-3ca4-a2dd</v>
      </c>
      <c r="B120" t="str" cm="1">
        <f t="array" aca="1" ref="B120" ca="1">INDEX(Profile_helper_columns!$A$2:$A$201, MATCH(TRUE, Profile_helper_columns!$C$2:$C$201 &gt;= ROW(A120)-1,0))</f>
        <v>0001124307</v>
      </c>
      <c r="C120" t="str" cm="1">
        <f t="array" aca="1" ref="C120" ca="1">INDEX(Profile_helper_columns!$D$2:$D$201, MATCH(TRUE, Profile_helper_columns!$C$2:$C$201 &gt;= ROW(B120)-1,0))</f>
        <v>AG0000008738</v>
      </c>
      <c r="D120" s="315">
        <f ca="1">IFERROR(VLOOKUP($B120, Profile_helper_columns!$A$2:$E$201, 5, FALSE), "Date Not Found")</f>
        <v>45394</v>
      </c>
      <c r="E120">
        <f ca="1">IFERROR(VLOOKUP($B120, Profile_helper_columns!$A$2:$F$201,6, FALSE), "Date Not Found")</f>
        <v>263</v>
      </c>
      <c r="F120" s="315">
        <f ca="1">IFERROR(VLOOKUP($B120, Profile_helper_columns!$A$2:$G$201,7, FALSE), "Date Not Found")</f>
        <v>45031</v>
      </c>
      <c r="G120" s="315" t="str">
        <f ca="1">IFERROR(VLOOKUP($B120, Profile_helper_columns!$A$2:$H$201,8, FALSE), "Date Not Found")</f>
        <v>Active</v>
      </c>
      <c r="H120" s="315" t="str">
        <f ca="1">IFERROR(VLOOKUP($B120, Profile_helper_columns!$A$2:$I$201,9, FALSE), "Date Not Found")</f>
        <v>San Francisco</v>
      </c>
      <c r="I120" t="str">
        <f ca="1">IFERROR(VLOOKUP($B120, Profile_helper_columns!$A$2:$J$201,10, FALSE), "Date Not Found")</f>
        <v>R</v>
      </c>
      <c r="J120" s="67" t="str">
        <f ca="1">IFERROR(VLOOKUP($B120, Profile_helper_columns!$A$2:$K$201,11, FALSE), "Date Not Found")</f>
        <v>Apartments</v>
      </c>
      <c r="K120" s="67" t="str">
        <f ca="1">IFERROR(VLOOKUP($B120, Profile_helper_columns!$A$2:$L$201,12, FALSE), "Date Not Found")</f>
        <v>N</v>
      </c>
      <c r="L120" s="67">
        <f ca="1">IFERROR(VLOOKUP($B120, Profile_helper_columns!$A$2:$M$201,13, FALSE), "Date Not Found")</f>
        <v>1</v>
      </c>
      <c r="M120" s="67">
        <f ca="1">IFERROR(VLOOKUP($B120, Profile_helper_columns!$A$2:$N$201,14, FALSE), "Date Not Found")</f>
        <v>0</v>
      </c>
      <c r="N120" s="67">
        <f ca="1">IFERROR(VLOOKUP($B120, Profile_helper_columns!$A$2:$O$201,15, FALSE), "Date Not Found")</f>
        <v>1</v>
      </c>
      <c r="O120" s="67">
        <f ca="1">IFERROR(VLOOKUP($B120, Profile_helper_columns!$A$2:$P$201,16, FALSE), "Date Not Found")</f>
        <v>0</v>
      </c>
      <c r="P120" s="67">
        <f ca="1">IFERROR(VLOOKUP($B120, Profile_helper_columns!$A$2:$Q$201,17, FALSE), "Date Not Found")</f>
        <v>0</v>
      </c>
      <c r="Q120" s="375">
        <f ca="1">IFERROR(VLOOKUP($B120, Profile_helper_columns!$A$2:$R$201,18, FALSE), "Date Not Found")</f>
        <v>45316</v>
      </c>
      <c r="U120" s="67" t="str">
        <f ca="1">IFERROR(VLOOKUP($B120, Profile_helper_columns!$A$2:$V$201,22, FALSE), "Date Not Found")</f>
        <v>Digital</v>
      </c>
      <c r="V120" s="67" t="str">
        <f ca="1">IFERROR(VLOOKUP($B120, Profile_helper_columns!$A$2:$W$201,23, FALSE), "Date Not Found")</f>
        <v>Web</v>
      </c>
      <c r="W120" s="67">
        <f ca="1">IFERROR(VLOOKUP($B120, Profile_helper_columns!$A$2:$X$201,24, FALSE), "Date Not Found")</f>
        <v>0</v>
      </c>
      <c r="X120" s="67">
        <f ca="1">IFERROR(VLOOKUP($B120, Profile_helper_columns!$A$2:$Y$201,25, FALSE), "Date Not Found")</f>
        <v>1</v>
      </c>
      <c r="Y120" s="67">
        <f ca="1">IFERROR(VLOOKUP($B120, Profile_helper_columns!$A$2:$Z$201,26, FALSE), "Date Not Found")</f>
        <v>1</v>
      </c>
      <c r="Z120" s="67">
        <f ca="1">IFERROR(VLOOKUP($B120, Profile_helper_columns!$A$2:$AA$201,27, FALSE), "Date Not Found")</f>
        <v>1</v>
      </c>
      <c r="AA120" s="67">
        <f ca="1">IFERROR(VLOOKUP($B120, Profile_helper_columns!$A$2:$AB$201,28, FALSE), "Date Not Found")</f>
        <v>1</v>
      </c>
      <c r="AB120" s="67">
        <f ca="1">IFERROR(VLOOKUP($B120, Profile_helper_columns!$A$2:$AC$201,29, FALSE), "Date Not Found")</f>
        <v>1</v>
      </c>
      <c r="AC120" s="67">
        <f ca="1">IFERROR(VLOOKUP($B120, Profile_helper_columns!$A$2:$AD$201,30, FALSE), "Date Not Found")</f>
        <v>1</v>
      </c>
      <c r="AD120" s="67">
        <f ca="1">IFERROR(VLOOKUP($B120, Profile_helper_columns!$A$2:$AE$201,31, FALSE), "Date Not Found")</f>
        <v>1</v>
      </c>
      <c r="AE120" s="67">
        <f ca="1">IFERROR(VLOOKUP($B120, Profile_helper_columns!$A$2:$AF$201,32, FALSE), "Date Not Found")</f>
        <v>1</v>
      </c>
      <c r="AF120" s="67">
        <f ca="1">IFERROR(VLOOKUP($B120, Profile_helper_columns!$A$2:$AG$201,33, FALSE), "Date Not Found")</f>
        <v>1</v>
      </c>
      <c r="AG120" s="67">
        <f ca="1">IFERROR(VLOOKUP($B120, Profile_helper_columns!$A$2:$AH$201,34, FALSE), "Date Not Found")</f>
        <v>0</v>
      </c>
      <c r="AH120" s="67">
        <f ca="1">IFERROR(VLOOKUP($B120, Profile_helper_columns!$A$2:$AI$201,35, FALSE), "Date Not Found")</f>
        <v>1</v>
      </c>
      <c r="AI120" s="67">
        <f ca="1">IFERROR(VLOOKUP($B120, Profile_helper_columns!$A$2:$AJ$201,36, FALSE), "Date Not Found")</f>
        <v>0</v>
      </c>
      <c r="AJ120" s="67">
        <f ca="1">IFERROR(VLOOKUP($B120, Profile_helper_columns!$A$2:$AK$201,37, FALSE), "Date Not Found")</f>
        <v>0</v>
      </c>
      <c r="AK120" s="67">
        <f ca="1">IFERROR(VLOOKUP($B120, Profile_helper_columns!$A$2:$AL$201,38, FALSE), "Date Not Found")</f>
        <v>0</v>
      </c>
      <c r="AL120" s="67">
        <f ca="1">IFERROR(VLOOKUP($B120, Profile_helper_columns!$A$2:$AM$201,39, FALSE), "Date Not Found")</f>
        <v>0</v>
      </c>
      <c r="AM120">
        <f ca="1"/>
        <v>4</v>
      </c>
      <c r="AN120">
        <f ca="1"/>
        <v>2024</v>
      </c>
      <c r="AO120" t="str" cm="1">
        <f t="array" aca="1" ref="AO120" ca="1">INDEX(Profile_helper_columns!$D$2:$D$201, MATCH(TRUE, Profile_helper_columns!$C$2:$C$201 &gt;= ROW(AN120)-1,0))</f>
        <v>AG0000008738</v>
      </c>
    </row>
    <row r="121" spans="1:41" ht="45.75">
      <c r="A121" s="67" t="str">
        <f t="shared" ca="1" si="1"/>
        <v>906cfd98-g6c484gfjg-b489-a2dd</v>
      </c>
      <c r="B121" t="str" cm="1">
        <f t="array" aca="1" ref="B121" ca="1">INDEX(Profile_helper_columns!$A$2:$A$201, MATCH(TRUE, Profile_helper_columns!$C$2:$C$201 &gt;= ROW(A121)-1,0))</f>
        <v>0001129156</v>
      </c>
      <c r="C121" t="str" cm="1">
        <f t="array" aca="1" ref="C121" ca="1">INDEX(Profile_helper_columns!$D$2:$D$201, MATCH(TRUE, Profile_helper_columns!$C$2:$C$201 &gt;= ROW(B121)-1,0))</f>
        <v>AG0000004708</v>
      </c>
      <c r="D121" s="315">
        <f ca="1">IFERROR(VLOOKUP($B121, Profile_helper_columns!$A$2:$E$201, 5, FALSE), "Date Not Found")</f>
        <v>45124</v>
      </c>
      <c r="E121">
        <f ca="1">IFERROR(VLOOKUP($B121, Profile_helper_columns!$A$2:$F$201,6, FALSE), "Date Not Found")</f>
        <v>495</v>
      </c>
      <c r="F121" s="315">
        <f ca="1">IFERROR(VLOOKUP($B121, Profile_helper_columns!$A$2:$G$201,7, FALSE), "Date Not Found")</f>
        <v>45005</v>
      </c>
      <c r="G121" s="315" t="str">
        <f ca="1">IFERROR(VLOOKUP($B121, Profile_helper_columns!$A$2:$H$201,8, FALSE), "Date Not Found")</f>
        <v>Former</v>
      </c>
      <c r="H121" s="315" t="str">
        <f ca="1">IFERROR(VLOOKUP($B121, Profile_helper_columns!$A$2:$I$201,9, FALSE), "Date Not Found")</f>
        <v>San Francisco</v>
      </c>
      <c r="I121" t="str">
        <f ca="1">IFERROR(VLOOKUP($B121, Profile_helper_columns!$A$2:$J$201,10, FALSE), "Date Not Found")</f>
        <v>R</v>
      </c>
      <c r="J121" s="67" t="str">
        <f ca="1">IFERROR(VLOOKUP($B121, Profile_helper_columns!$A$2:$K$201,11, FALSE), "Date Not Found")</f>
        <v>House</v>
      </c>
      <c r="K121" s="67" t="str">
        <f ca="1">IFERROR(VLOOKUP($B121, Profile_helper_columns!$A$2:$L$201,12, FALSE), "Date Not Found")</f>
        <v>N</v>
      </c>
      <c r="L121" s="67">
        <f ca="1">IFERROR(VLOOKUP($B121, Profile_helper_columns!$A$2:$M$201,13, FALSE), "Date Not Found")</f>
        <v>0</v>
      </c>
      <c r="M121" s="67">
        <f ca="1">IFERROR(VLOOKUP($B121, Profile_helper_columns!$A$2:$N$201,14, FALSE), "Date Not Found")</f>
        <v>0</v>
      </c>
      <c r="N121" s="67">
        <f ca="1">IFERROR(VLOOKUP($B121, Profile_helper_columns!$A$2:$O$201,15, FALSE), "Date Not Found")</f>
        <v>0</v>
      </c>
      <c r="O121" s="67">
        <f ca="1">IFERROR(VLOOKUP($B121, Profile_helper_columns!$A$2:$P$201,16, FALSE), "Date Not Found")</f>
        <v>0</v>
      </c>
      <c r="P121" s="67">
        <f ca="1">IFERROR(VLOOKUP($B121, Profile_helper_columns!$A$2:$Q$201,17, FALSE), "Date Not Found")</f>
        <v>0</v>
      </c>
      <c r="Q121" s="375" t="str">
        <f ca="1">IFERROR(VLOOKUP($B121, Profile_helper_columns!$A$2:$R$201,18, FALSE), "Date Not Found")</f>
        <v/>
      </c>
      <c r="U121" s="67" t="str">
        <f ca="1">IFERROR(VLOOKUP($B121, Profile_helper_columns!$A$2:$V$201,22, FALSE), "Date Not Found")</f>
        <v>Offline</v>
      </c>
      <c r="V121" s="67" t="str">
        <f ca="1">IFERROR(VLOOKUP($B121, Profile_helper_columns!$A$2:$W$201,23, FALSE), "Date Not Found")</f>
        <v>IVR</v>
      </c>
      <c r="W121" s="67">
        <f ca="1">IFERROR(VLOOKUP($B121, Profile_helper_columns!$A$2:$X$201,24, FALSE), "Date Not Found")</f>
        <v>1</v>
      </c>
      <c r="X121" s="67">
        <f ca="1">IFERROR(VLOOKUP($B121, Profile_helper_columns!$A$2:$Y$201,25, FALSE), "Date Not Found")</f>
        <v>0</v>
      </c>
      <c r="Y121" s="67">
        <f ca="1">IFERROR(VLOOKUP($B121, Profile_helper_columns!$A$2:$Z$201,26, FALSE), "Date Not Found")</f>
        <v>1</v>
      </c>
      <c r="Z121" s="67">
        <f ca="1">IFERROR(VLOOKUP($B121, Profile_helper_columns!$A$2:$AA$201,27, FALSE), "Date Not Found")</f>
        <v>0</v>
      </c>
      <c r="AA121" s="67">
        <f ca="1">IFERROR(VLOOKUP($B121, Profile_helper_columns!$A$2:$AB$201,28, FALSE), "Date Not Found")</f>
        <v>0</v>
      </c>
      <c r="AB121" s="67">
        <f ca="1">IFERROR(VLOOKUP($B121, Profile_helper_columns!$A$2:$AC$201,29, FALSE), "Date Not Found")</f>
        <v>0</v>
      </c>
      <c r="AC121" s="67">
        <f ca="1">IFERROR(VLOOKUP($B121, Profile_helper_columns!$A$2:$AD$201,30, FALSE), "Date Not Found")</f>
        <v>0</v>
      </c>
      <c r="AD121" s="67">
        <f ca="1">IFERROR(VLOOKUP($B121, Profile_helper_columns!$A$2:$AE$201,31, FALSE), "Date Not Found")</f>
        <v>1</v>
      </c>
      <c r="AE121" s="67">
        <f ca="1">IFERROR(VLOOKUP($B121, Profile_helper_columns!$A$2:$AF$201,32, FALSE), "Date Not Found")</f>
        <v>1</v>
      </c>
      <c r="AF121" s="67">
        <f ca="1">IFERROR(VLOOKUP($B121, Profile_helper_columns!$A$2:$AG$201,33, FALSE), "Date Not Found")</f>
        <v>0</v>
      </c>
      <c r="AG121" s="67">
        <f ca="1">IFERROR(VLOOKUP($B121, Profile_helper_columns!$A$2:$AH$201,34, FALSE), "Date Not Found")</f>
        <v>1</v>
      </c>
      <c r="AH121" s="67">
        <f ca="1">IFERROR(VLOOKUP($B121, Profile_helper_columns!$A$2:$AI$201,35, FALSE), "Date Not Found")</f>
        <v>1</v>
      </c>
      <c r="AI121" s="67">
        <f ca="1">IFERROR(VLOOKUP($B121, Profile_helper_columns!$A$2:$AJ$201,36, FALSE), "Date Not Found")</f>
        <v>1</v>
      </c>
      <c r="AJ121" s="67">
        <f ca="1">IFERROR(VLOOKUP($B121, Profile_helper_columns!$A$2:$AK$201,37, FALSE), "Date Not Found")</f>
        <v>0</v>
      </c>
      <c r="AK121" s="67">
        <f ca="1">IFERROR(VLOOKUP($B121, Profile_helper_columns!$A$2:$AL$201,38, FALSE), "Date Not Found")</f>
        <v>0</v>
      </c>
      <c r="AL121" s="67">
        <f ca="1">IFERROR(VLOOKUP($B121, Profile_helper_columns!$A$2:$AM$201,39, FALSE), "Date Not Found")</f>
        <v>0</v>
      </c>
      <c r="AM121">
        <f ca="1"/>
        <v>7</v>
      </c>
      <c r="AN121">
        <f ca="1"/>
        <v>2023</v>
      </c>
      <c r="AO121" t="str" cm="1">
        <f t="array" aca="1" ref="AO121" ca="1">INDEX(Profile_helper_columns!$D$2:$D$201, MATCH(TRUE, Profile_helper_columns!$C$2:$C$201 &gt;= ROW(AN121)-1,0))</f>
        <v>AG0000004708</v>
      </c>
    </row>
    <row r="122" spans="1:41" ht="45.75">
      <c r="A122" s="67" t="str">
        <f t="shared" ca="1" si="1"/>
        <v>00167763-22fgcegfjg-5737-a2dd</v>
      </c>
      <c r="B122" t="str" cm="1">
        <f t="array" aca="1" ref="B122" ca="1">INDEX(Profile_helper_columns!$A$2:$A$201, MATCH(TRUE, Profile_helper_columns!$C$2:$C$201 &gt;= ROW(A122)-1,0))</f>
        <v>0001124278</v>
      </c>
      <c r="C122" t="str" cm="1">
        <f t="array" aca="1" ref="C122" ca="1">INDEX(Profile_helper_columns!$D$2:$D$201, MATCH(TRUE, Profile_helper_columns!$C$2:$C$201 &gt;= ROW(B122)-1,0))</f>
        <v>AG0000008249</v>
      </c>
      <c r="D122" s="315">
        <f ca="1">IFERROR(VLOOKUP($B122, Profile_helper_columns!$A$2:$E$201, 5, FALSE), "Date Not Found")</f>
        <v>45315</v>
      </c>
      <c r="E122">
        <f ca="1">IFERROR(VLOOKUP($B122, Profile_helper_columns!$A$2:$F$201,6, FALSE), "Date Not Found")</f>
        <v>354</v>
      </c>
      <c r="F122" s="315">
        <f ca="1">IFERROR(VLOOKUP($B122, Profile_helper_columns!$A$2:$G$201,7, FALSE), "Date Not Found")</f>
        <v>45422</v>
      </c>
      <c r="G122" s="315" t="str">
        <f ca="1">IFERROR(VLOOKUP($B122, Profile_helper_columns!$A$2:$H$201,8, FALSE), "Date Not Found")</f>
        <v>Former</v>
      </c>
      <c r="H122" s="315" t="str">
        <f ca="1">IFERROR(VLOOKUP($B122, Profile_helper_columns!$A$2:$I$201,9, FALSE), "Date Not Found")</f>
        <v>San Francisco</v>
      </c>
      <c r="I122" t="str">
        <f ca="1">IFERROR(VLOOKUP($B122, Profile_helper_columns!$A$2:$J$201,10, FALSE), "Date Not Found")</f>
        <v>R</v>
      </c>
      <c r="J122" s="67" t="str">
        <f ca="1">IFERROR(VLOOKUP($B122, Profile_helper_columns!$A$2:$K$201,11, FALSE), "Date Not Found")</f>
        <v>Apartments</v>
      </c>
      <c r="K122" s="67" t="str">
        <f ca="1">IFERROR(VLOOKUP($B122, Profile_helper_columns!$A$2:$L$201,12, FALSE), "Date Not Found")</f>
        <v>N</v>
      </c>
      <c r="L122" s="67">
        <f ca="1">IFERROR(VLOOKUP($B122, Profile_helper_columns!$A$2:$M$201,13, FALSE), "Date Not Found")</f>
        <v>0</v>
      </c>
      <c r="M122" s="67">
        <f ca="1">IFERROR(VLOOKUP($B122, Profile_helper_columns!$A$2:$N$201,14, FALSE), "Date Not Found")</f>
        <v>0</v>
      </c>
      <c r="N122" s="67">
        <f ca="1">IFERROR(VLOOKUP($B122, Profile_helper_columns!$A$2:$O$201,15, FALSE), "Date Not Found")</f>
        <v>0</v>
      </c>
      <c r="O122" s="67">
        <f ca="1">IFERROR(VLOOKUP($B122, Profile_helper_columns!$A$2:$P$201,16, FALSE), "Date Not Found")</f>
        <v>0</v>
      </c>
      <c r="P122" s="67">
        <f ca="1">IFERROR(VLOOKUP($B122, Profile_helper_columns!$A$2:$Q$201,17, FALSE), "Date Not Found")</f>
        <v>0</v>
      </c>
      <c r="Q122" s="375" t="str">
        <f ca="1">IFERROR(VLOOKUP($B122, Profile_helper_columns!$A$2:$R$201,18, FALSE), "Date Not Found")</f>
        <v/>
      </c>
      <c r="U122" s="67" t="str">
        <f ca="1">IFERROR(VLOOKUP($B122, Profile_helper_columns!$A$2:$V$201,22, FALSE), "Date Not Found")</f>
        <v>Digital</v>
      </c>
      <c r="V122" s="67" t="str">
        <f ca="1">IFERROR(VLOOKUP($B122, Profile_helper_columns!$A$2:$W$201,23, FALSE), "Date Not Found")</f>
        <v>App</v>
      </c>
      <c r="W122" s="67">
        <f ca="1">IFERROR(VLOOKUP($B122, Profile_helper_columns!$A$2:$X$201,24, FALSE), "Date Not Found")</f>
        <v>0</v>
      </c>
      <c r="X122" s="67">
        <f ca="1">IFERROR(VLOOKUP($B122, Profile_helper_columns!$A$2:$Y$201,25, FALSE), "Date Not Found")</f>
        <v>0</v>
      </c>
      <c r="Y122" s="67">
        <f ca="1">IFERROR(VLOOKUP($B122, Profile_helper_columns!$A$2:$Z$201,26, FALSE), "Date Not Found")</f>
        <v>1</v>
      </c>
      <c r="Z122" s="67">
        <f ca="1">IFERROR(VLOOKUP($B122, Profile_helper_columns!$A$2:$AA$201,27, FALSE), "Date Not Found")</f>
        <v>0</v>
      </c>
      <c r="AA122" s="67">
        <f ca="1">IFERROR(VLOOKUP($B122, Profile_helper_columns!$A$2:$AB$201,28, FALSE), "Date Not Found")</f>
        <v>0</v>
      </c>
      <c r="AB122" s="67">
        <f ca="1">IFERROR(VLOOKUP($B122, Profile_helper_columns!$A$2:$AC$201,29, FALSE), "Date Not Found")</f>
        <v>0</v>
      </c>
      <c r="AC122" s="67">
        <f ca="1">IFERROR(VLOOKUP($B122, Profile_helper_columns!$A$2:$AD$201,30, FALSE), "Date Not Found")</f>
        <v>1</v>
      </c>
      <c r="AD122" s="67">
        <f ca="1">IFERROR(VLOOKUP($B122, Profile_helper_columns!$A$2:$AE$201,31, FALSE), "Date Not Found")</f>
        <v>0</v>
      </c>
      <c r="AE122" s="67">
        <f ca="1">IFERROR(VLOOKUP($B122, Profile_helper_columns!$A$2:$AF$201,32, FALSE), "Date Not Found")</f>
        <v>1</v>
      </c>
      <c r="AF122" s="67">
        <f ca="1">IFERROR(VLOOKUP($B122, Profile_helper_columns!$A$2:$AG$201,33, FALSE), "Date Not Found")</f>
        <v>1</v>
      </c>
      <c r="AG122" s="67">
        <f ca="1">IFERROR(VLOOKUP($B122, Profile_helper_columns!$A$2:$AH$201,34, FALSE), "Date Not Found")</f>
        <v>0</v>
      </c>
      <c r="AH122" s="67">
        <f ca="1">IFERROR(VLOOKUP($B122, Profile_helper_columns!$A$2:$AI$201,35, FALSE), "Date Not Found")</f>
        <v>1</v>
      </c>
      <c r="AI122" s="67">
        <f ca="1">IFERROR(VLOOKUP($B122, Profile_helper_columns!$A$2:$AJ$201,36, FALSE), "Date Not Found")</f>
        <v>1</v>
      </c>
      <c r="AJ122" s="67">
        <f ca="1">IFERROR(VLOOKUP($B122, Profile_helper_columns!$A$2:$AK$201,37, FALSE), "Date Not Found")</f>
        <v>0</v>
      </c>
      <c r="AK122" s="67">
        <f ca="1">IFERROR(VLOOKUP($B122, Profile_helper_columns!$A$2:$AL$201,38, FALSE), "Date Not Found")</f>
        <v>0</v>
      </c>
      <c r="AL122" s="67">
        <f ca="1">IFERROR(VLOOKUP($B122, Profile_helper_columns!$A$2:$AM$201,39, FALSE), "Date Not Found")</f>
        <v>1</v>
      </c>
      <c r="AM122">
        <f ca="1"/>
        <v>1</v>
      </c>
      <c r="AN122">
        <f ca="1"/>
        <v>2024</v>
      </c>
      <c r="AO122" t="str" cm="1">
        <f t="array" aca="1" ref="AO122" ca="1">INDEX(Profile_helper_columns!$D$2:$D$201, MATCH(TRUE, Profile_helper_columns!$C$2:$C$201 &gt;= ROW(AN122)-1,0))</f>
        <v>AG0000008249</v>
      </c>
    </row>
    <row r="123" spans="1:41" ht="45.75">
      <c r="A123" s="67" t="str">
        <f t="shared" ca="1" si="1"/>
        <v>a33f18fd-42de8egfjg-303c-a2dd</v>
      </c>
      <c r="B123" t="str" cm="1">
        <f t="array" aca="1" ref="B123" ca="1">INDEX(Profile_helper_columns!$A$2:$A$201, MATCH(TRUE, Profile_helper_columns!$C$2:$C$201 &gt;= ROW(A123)-1,0))</f>
        <v>0001124278</v>
      </c>
      <c r="C123" t="str" cm="1">
        <f t="array" aca="1" ref="C123" ca="1">INDEX(Profile_helper_columns!$D$2:$D$201, MATCH(TRUE, Profile_helper_columns!$C$2:$C$201 &gt;= ROW(B123)-1,0))</f>
        <v>AG0000008249</v>
      </c>
      <c r="D123" s="315">
        <f ca="1">IFERROR(VLOOKUP($B123, Profile_helper_columns!$A$2:$E$201, 5, FALSE), "Date Not Found")</f>
        <v>45315</v>
      </c>
      <c r="E123">
        <f ca="1">IFERROR(VLOOKUP($B123, Profile_helper_columns!$A$2:$F$201,6, FALSE), "Date Not Found")</f>
        <v>354</v>
      </c>
      <c r="F123" s="315">
        <f ca="1">IFERROR(VLOOKUP($B123, Profile_helper_columns!$A$2:$G$201,7, FALSE), "Date Not Found")</f>
        <v>45422</v>
      </c>
      <c r="G123" s="315" t="str">
        <f ca="1">IFERROR(VLOOKUP($B123, Profile_helper_columns!$A$2:$H$201,8, FALSE), "Date Not Found")</f>
        <v>Former</v>
      </c>
      <c r="H123" s="315" t="str">
        <f ca="1">IFERROR(VLOOKUP($B123, Profile_helper_columns!$A$2:$I$201,9, FALSE), "Date Not Found")</f>
        <v>San Francisco</v>
      </c>
      <c r="I123" t="str">
        <f ca="1">IFERROR(VLOOKUP($B123, Profile_helper_columns!$A$2:$J$201,10, FALSE), "Date Not Found")</f>
        <v>R</v>
      </c>
      <c r="J123" s="67" t="str">
        <f ca="1">IFERROR(VLOOKUP($B123, Profile_helper_columns!$A$2:$K$201,11, FALSE), "Date Not Found")</f>
        <v>Apartments</v>
      </c>
      <c r="K123" s="67" t="str">
        <f ca="1">IFERROR(VLOOKUP($B123, Profile_helper_columns!$A$2:$L$201,12, FALSE), "Date Not Found")</f>
        <v>N</v>
      </c>
      <c r="L123" s="67">
        <f ca="1">IFERROR(VLOOKUP($B123, Profile_helper_columns!$A$2:$M$201,13, FALSE), "Date Not Found")</f>
        <v>0</v>
      </c>
      <c r="M123" s="67">
        <f ca="1">IFERROR(VLOOKUP($B123, Profile_helper_columns!$A$2:$N$201,14, FALSE), "Date Not Found")</f>
        <v>0</v>
      </c>
      <c r="N123" s="67">
        <f ca="1">IFERROR(VLOOKUP($B123, Profile_helper_columns!$A$2:$O$201,15, FALSE), "Date Not Found")</f>
        <v>0</v>
      </c>
      <c r="O123" s="67">
        <f ca="1">IFERROR(VLOOKUP($B123, Profile_helper_columns!$A$2:$P$201,16, FALSE), "Date Not Found")</f>
        <v>0</v>
      </c>
      <c r="P123" s="67">
        <f ca="1">IFERROR(VLOOKUP($B123, Profile_helper_columns!$A$2:$Q$201,17, FALSE), "Date Not Found")</f>
        <v>0</v>
      </c>
      <c r="Q123" s="375" t="str">
        <f ca="1">IFERROR(VLOOKUP($B123, Profile_helper_columns!$A$2:$R$201,18, FALSE), "Date Not Found")</f>
        <v/>
      </c>
      <c r="U123" s="67" t="str">
        <f ca="1">IFERROR(VLOOKUP($B123, Profile_helper_columns!$A$2:$V$201,22, FALSE), "Date Not Found")</f>
        <v>Digital</v>
      </c>
      <c r="V123" s="67" t="str">
        <f ca="1">IFERROR(VLOOKUP($B123, Profile_helper_columns!$A$2:$W$201,23, FALSE), "Date Not Found")</f>
        <v>App</v>
      </c>
      <c r="W123" s="67">
        <f ca="1">IFERROR(VLOOKUP($B123, Profile_helper_columns!$A$2:$X$201,24, FALSE), "Date Not Found")</f>
        <v>0</v>
      </c>
      <c r="X123" s="67">
        <f ca="1">IFERROR(VLOOKUP($B123, Profile_helper_columns!$A$2:$Y$201,25, FALSE), "Date Not Found")</f>
        <v>0</v>
      </c>
      <c r="Y123" s="67">
        <f ca="1">IFERROR(VLOOKUP($B123, Profile_helper_columns!$A$2:$Z$201,26, FALSE), "Date Not Found")</f>
        <v>1</v>
      </c>
      <c r="Z123" s="67">
        <f ca="1">IFERROR(VLOOKUP($B123, Profile_helper_columns!$A$2:$AA$201,27, FALSE), "Date Not Found")</f>
        <v>0</v>
      </c>
      <c r="AA123" s="67">
        <f ca="1">IFERROR(VLOOKUP($B123, Profile_helper_columns!$A$2:$AB$201,28, FALSE), "Date Not Found")</f>
        <v>0</v>
      </c>
      <c r="AB123" s="67">
        <f ca="1">IFERROR(VLOOKUP($B123, Profile_helper_columns!$A$2:$AC$201,29, FALSE), "Date Not Found")</f>
        <v>0</v>
      </c>
      <c r="AC123" s="67">
        <f ca="1">IFERROR(VLOOKUP($B123, Profile_helper_columns!$A$2:$AD$201,30, FALSE), "Date Not Found")</f>
        <v>1</v>
      </c>
      <c r="AD123" s="67">
        <f ca="1">IFERROR(VLOOKUP($B123, Profile_helper_columns!$A$2:$AE$201,31, FALSE), "Date Not Found")</f>
        <v>0</v>
      </c>
      <c r="AE123" s="67">
        <f ca="1">IFERROR(VLOOKUP($B123, Profile_helper_columns!$A$2:$AF$201,32, FALSE), "Date Not Found")</f>
        <v>1</v>
      </c>
      <c r="AF123" s="67">
        <f ca="1">IFERROR(VLOOKUP($B123, Profile_helper_columns!$A$2:$AG$201,33, FALSE), "Date Not Found")</f>
        <v>1</v>
      </c>
      <c r="AG123" s="67">
        <f ca="1">IFERROR(VLOOKUP($B123, Profile_helper_columns!$A$2:$AH$201,34, FALSE), "Date Not Found")</f>
        <v>0</v>
      </c>
      <c r="AH123" s="67">
        <f ca="1">IFERROR(VLOOKUP($B123, Profile_helper_columns!$A$2:$AI$201,35, FALSE), "Date Not Found")</f>
        <v>1</v>
      </c>
      <c r="AI123" s="67">
        <f ca="1">IFERROR(VLOOKUP($B123, Profile_helper_columns!$A$2:$AJ$201,36, FALSE), "Date Not Found")</f>
        <v>1</v>
      </c>
      <c r="AJ123" s="67">
        <f ca="1">IFERROR(VLOOKUP($B123, Profile_helper_columns!$A$2:$AK$201,37, FALSE), "Date Not Found")</f>
        <v>0</v>
      </c>
      <c r="AK123" s="67">
        <f ca="1">IFERROR(VLOOKUP($B123, Profile_helper_columns!$A$2:$AL$201,38, FALSE), "Date Not Found")</f>
        <v>0</v>
      </c>
      <c r="AL123" s="67">
        <f ca="1">IFERROR(VLOOKUP($B123, Profile_helper_columns!$A$2:$AM$201,39, FALSE), "Date Not Found")</f>
        <v>1</v>
      </c>
      <c r="AM123">
        <f ca="1"/>
        <v>1</v>
      </c>
      <c r="AN123">
        <f ca="1"/>
        <v>2024</v>
      </c>
      <c r="AO123" t="str" cm="1">
        <f t="array" aca="1" ref="AO123" ca="1">INDEX(Profile_helper_columns!$D$2:$D$201, MATCH(TRUE, Profile_helper_columns!$C$2:$C$201 &gt;= ROW(AN123)-1,0))</f>
        <v>AG0000008249</v>
      </c>
    </row>
    <row r="124" spans="1:41" ht="45.75">
      <c r="A124" s="67" t="str">
        <f t="shared" ca="1" si="1"/>
        <v>7fec733c-f3e495gfjg-a2d5-a2dd</v>
      </c>
      <c r="B124" t="str" cm="1">
        <f t="array" aca="1" ref="B124" ca="1">INDEX(Profile_helper_columns!$A$2:$A$201, MATCH(TRUE, Profile_helper_columns!$C$2:$C$201 &gt;= ROW(A124)-1,0))</f>
        <v>0001128103</v>
      </c>
      <c r="C124" t="str" cm="1">
        <f t="array" aca="1" ref="C124" ca="1">INDEX(Profile_helper_columns!$D$2:$D$201, MATCH(TRUE, Profile_helper_columns!$C$2:$C$201 &gt;= ROW(B124)-1,0))</f>
        <v>AG0000001532</v>
      </c>
      <c r="D124" s="315">
        <f ca="1">IFERROR(VLOOKUP($B124, Profile_helper_columns!$A$2:$E$201, 5, FALSE), "Date Not Found")</f>
        <v>45303</v>
      </c>
      <c r="E124">
        <f ca="1">IFERROR(VLOOKUP($B124, Profile_helper_columns!$A$2:$F$201,6, FALSE), "Date Not Found")</f>
        <v>929</v>
      </c>
      <c r="F124" s="315">
        <f ca="1">IFERROR(VLOOKUP($B124, Profile_helper_columns!$A$2:$G$201,7, FALSE), "Date Not Found")</f>
        <v>45568</v>
      </c>
      <c r="G124" s="315" t="str">
        <f ca="1">IFERROR(VLOOKUP($B124, Profile_helper_columns!$A$2:$H$201,8, FALSE), "Date Not Found")</f>
        <v>Former</v>
      </c>
      <c r="H124" s="315" t="str">
        <f ca="1">IFERROR(VLOOKUP($B124, Profile_helper_columns!$A$2:$I$201,9, FALSE), "Date Not Found")</f>
        <v>San Francisco</v>
      </c>
      <c r="I124" t="str">
        <f ca="1">IFERROR(VLOOKUP($B124, Profile_helper_columns!$A$2:$J$201,10, FALSE), "Date Not Found")</f>
        <v>R</v>
      </c>
      <c r="J124" s="67" t="str">
        <f ca="1">IFERROR(VLOOKUP($B124, Profile_helper_columns!$A$2:$K$201,11, FALSE), "Date Not Found")</f>
        <v>Apartments</v>
      </c>
      <c r="K124" s="67" t="str">
        <f ca="1">IFERROR(VLOOKUP($B124, Profile_helper_columns!$A$2:$L$201,12, FALSE), "Date Not Found")</f>
        <v>N</v>
      </c>
      <c r="L124" s="67">
        <f ca="1">IFERROR(VLOOKUP($B124, Profile_helper_columns!$A$2:$M$201,13, FALSE), "Date Not Found")</f>
        <v>1</v>
      </c>
      <c r="M124" s="67">
        <f ca="1">IFERROR(VLOOKUP($B124, Profile_helper_columns!$A$2:$N$201,14, FALSE), "Date Not Found")</f>
        <v>0</v>
      </c>
      <c r="N124" s="67">
        <f ca="1">IFERROR(VLOOKUP($B124, Profile_helper_columns!$A$2:$O$201,15, FALSE), "Date Not Found")</f>
        <v>1</v>
      </c>
      <c r="O124" s="67">
        <f ca="1">IFERROR(VLOOKUP($B124, Profile_helper_columns!$A$2:$P$201,16, FALSE), "Date Not Found")</f>
        <v>0</v>
      </c>
      <c r="P124" s="67">
        <f ca="1">IFERROR(VLOOKUP($B124, Profile_helper_columns!$A$2:$Q$201,17, FALSE), "Date Not Found")</f>
        <v>0</v>
      </c>
      <c r="Q124" s="375">
        <f ca="1">IFERROR(VLOOKUP($B124, Profile_helper_columns!$A$2:$R$201,18, FALSE), "Date Not Found")</f>
        <v>45210</v>
      </c>
      <c r="U124" s="67" t="str">
        <f ca="1">IFERROR(VLOOKUP($B124, Profile_helper_columns!$A$2:$V$201,22, FALSE), "Date Not Found")</f>
        <v>Digital</v>
      </c>
      <c r="V124" s="67" t="str">
        <f ca="1">IFERROR(VLOOKUP($B124, Profile_helper_columns!$A$2:$W$201,23, FALSE), "Date Not Found")</f>
        <v>Web</v>
      </c>
      <c r="W124" s="67">
        <f ca="1">IFERROR(VLOOKUP($B124, Profile_helper_columns!$A$2:$X$201,24, FALSE), "Date Not Found")</f>
        <v>1</v>
      </c>
      <c r="X124" s="67">
        <f ca="1">IFERROR(VLOOKUP($B124, Profile_helper_columns!$A$2:$Y$201,25, FALSE), "Date Not Found")</f>
        <v>0</v>
      </c>
      <c r="Y124" s="67">
        <f ca="1">IFERROR(VLOOKUP($B124, Profile_helper_columns!$A$2:$Z$201,26, FALSE), "Date Not Found")</f>
        <v>0</v>
      </c>
      <c r="Z124" s="67">
        <f ca="1">IFERROR(VLOOKUP($B124, Profile_helper_columns!$A$2:$AA$201,27, FALSE), "Date Not Found")</f>
        <v>0</v>
      </c>
      <c r="AA124" s="67">
        <f ca="1">IFERROR(VLOOKUP($B124, Profile_helper_columns!$A$2:$AB$201,28, FALSE), "Date Not Found")</f>
        <v>0</v>
      </c>
      <c r="AB124" s="67">
        <f ca="1">IFERROR(VLOOKUP($B124, Profile_helper_columns!$A$2:$AC$201,29, FALSE), "Date Not Found")</f>
        <v>0</v>
      </c>
      <c r="AC124" s="67">
        <f ca="1">IFERROR(VLOOKUP($B124, Profile_helper_columns!$A$2:$AD$201,30, FALSE), "Date Not Found")</f>
        <v>1</v>
      </c>
      <c r="AD124" s="67">
        <f ca="1">IFERROR(VLOOKUP($B124, Profile_helper_columns!$A$2:$AE$201,31, FALSE), "Date Not Found")</f>
        <v>1</v>
      </c>
      <c r="AE124" s="67">
        <f ca="1">IFERROR(VLOOKUP($B124, Profile_helper_columns!$A$2:$AF$201,32, FALSE), "Date Not Found")</f>
        <v>1</v>
      </c>
      <c r="AF124" s="67">
        <f ca="1">IFERROR(VLOOKUP($B124, Profile_helper_columns!$A$2:$AG$201,33, FALSE), "Date Not Found")</f>
        <v>0</v>
      </c>
      <c r="AG124" s="67">
        <f ca="1">IFERROR(VLOOKUP($B124, Profile_helper_columns!$A$2:$AH$201,34, FALSE), "Date Not Found")</f>
        <v>1</v>
      </c>
      <c r="AH124" s="67">
        <f ca="1">IFERROR(VLOOKUP($B124, Profile_helper_columns!$A$2:$AI$201,35, FALSE), "Date Not Found")</f>
        <v>1</v>
      </c>
      <c r="AI124" s="67">
        <f ca="1">IFERROR(VLOOKUP($B124, Profile_helper_columns!$A$2:$AJ$201,36, FALSE), "Date Not Found")</f>
        <v>1</v>
      </c>
      <c r="AJ124" s="67">
        <f ca="1">IFERROR(VLOOKUP($B124, Profile_helper_columns!$A$2:$AK$201,37, FALSE), "Date Not Found")</f>
        <v>0</v>
      </c>
      <c r="AK124" s="67">
        <f ca="1">IFERROR(VLOOKUP($B124, Profile_helper_columns!$A$2:$AL$201,38, FALSE), "Date Not Found")</f>
        <v>1</v>
      </c>
      <c r="AL124" s="67">
        <f ca="1">IFERROR(VLOOKUP($B124, Profile_helper_columns!$A$2:$AM$201,39, FALSE), "Date Not Found")</f>
        <v>1</v>
      </c>
      <c r="AM124">
        <f ca="1"/>
        <v>1</v>
      </c>
      <c r="AN124">
        <f ca="1"/>
        <v>2024</v>
      </c>
      <c r="AO124" t="str" cm="1">
        <f t="array" aca="1" ref="AO124" ca="1">INDEX(Profile_helper_columns!$D$2:$D$201, MATCH(TRUE, Profile_helper_columns!$C$2:$C$201 &gt;= ROW(AN124)-1,0))</f>
        <v>AG0000001532</v>
      </c>
    </row>
    <row r="125" spans="1:41" ht="30.75">
      <c r="A125" s="67" t="str">
        <f t="shared" ca="1" si="1"/>
        <v>06e71c78-e441g7gfjg-9339-a2dd</v>
      </c>
      <c r="B125" t="str" cm="1">
        <f t="array" aca="1" ref="B125" ca="1">INDEX(Profile_helper_columns!$A$2:$A$201, MATCH(TRUE, Profile_helper_columns!$C$2:$C$201 &gt;= ROW(A125)-1,0))</f>
        <v>0001124459</v>
      </c>
      <c r="C125" t="str" cm="1">
        <f t="array" aca="1" ref="C125" ca="1">INDEX(Profile_helper_columns!$D$2:$D$201, MATCH(TRUE, Profile_helper_columns!$C$2:$C$201 &gt;= ROW(B125)-1,0))</f>
        <v>AG0000006205</v>
      </c>
      <c r="D125" s="315">
        <f ca="1">IFERROR(VLOOKUP($B125, Profile_helper_columns!$A$2:$E$201, 5, FALSE), "Date Not Found")</f>
        <v>45591</v>
      </c>
      <c r="E125">
        <f ca="1">IFERROR(VLOOKUP($B125, Profile_helper_columns!$A$2:$F$201,6, FALSE), "Date Not Found")</f>
        <v>255</v>
      </c>
      <c r="F125" s="315">
        <f ca="1">IFERROR(VLOOKUP($B125, Profile_helper_columns!$A$2:$G$201,7, FALSE), "Date Not Found")</f>
        <v>45584</v>
      </c>
      <c r="G125" s="315" t="str">
        <f ca="1">IFERROR(VLOOKUP($B125, Profile_helper_columns!$A$2:$H$201,8, FALSE), "Date Not Found")</f>
        <v>Active</v>
      </c>
      <c r="H125" s="315" t="str">
        <f ca="1">IFERROR(VLOOKUP($B125, Profile_helper_columns!$A$2:$I$201,9, FALSE), "Date Not Found")</f>
        <v>Boston</v>
      </c>
      <c r="I125" t="str">
        <f ca="1">IFERROR(VLOOKUP($B125, Profile_helper_columns!$A$2:$J$201,10, FALSE), "Date Not Found")</f>
        <v>R</v>
      </c>
      <c r="J125" s="67" t="str">
        <f ca="1">IFERROR(VLOOKUP($B125, Profile_helper_columns!$A$2:$K$201,11, FALSE), "Date Not Found")</f>
        <v>Business</v>
      </c>
      <c r="K125" s="67" t="str">
        <f ca="1">IFERROR(VLOOKUP($B125, Profile_helper_columns!$A$2:$L$201,12, FALSE), "Date Not Found")</f>
        <v>N</v>
      </c>
      <c r="L125" s="67">
        <f ca="1">IFERROR(VLOOKUP($B125, Profile_helper_columns!$A$2:$M$201,13, FALSE), "Date Not Found")</f>
        <v>0</v>
      </c>
      <c r="M125" s="67">
        <f ca="1">IFERROR(VLOOKUP($B125, Profile_helper_columns!$A$2:$N$201,14, FALSE), "Date Not Found")</f>
        <v>0</v>
      </c>
      <c r="N125" s="67">
        <f ca="1">IFERROR(VLOOKUP($B125, Profile_helper_columns!$A$2:$O$201,15, FALSE), "Date Not Found")</f>
        <v>0</v>
      </c>
      <c r="O125" s="67">
        <f ca="1">IFERROR(VLOOKUP($B125, Profile_helper_columns!$A$2:$P$201,16, FALSE), "Date Not Found")</f>
        <v>0</v>
      </c>
      <c r="P125" s="67">
        <f ca="1">IFERROR(VLOOKUP($B125, Profile_helper_columns!$A$2:$Q$201,17, FALSE), "Date Not Found")</f>
        <v>0</v>
      </c>
      <c r="Q125" s="375" t="str">
        <f ca="1">IFERROR(VLOOKUP($B125, Profile_helper_columns!$A$2:$R$201,18, FALSE), "Date Not Found")</f>
        <v/>
      </c>
      <c r="U125" s="67" t="str">
        <f ca="1">IFERROR(VLOOKUP($B125, Profile_helper_columns!$A$2:$V$201,22, FALSE), "Date Not Found")</f>
        <v>Digital</v>
      </c>
      <c r="V125" s="67" t="str">
        <f ca="1">IFERROR(VLOOKUP($B125, Profile_helper_columns!$A$2:$W$201,23, FALSE), "Date Not Found")</f>
        <v>App</v>
      </c>
      <c r="W125" s="67">
        <f ca="1">IFERROR(VLOOKUP($B125, Profile_helper_columns!$A$2:$X$201,24, FALSE), "Date Not Found")</f>
        <v>1</v>
      </c>
      <c r="X125" s="67">
        <f ca="1">IFERROR(VLOOKUP($B125, Profile_helper_columns!$A$2:$Y$201,25, FALSE), "Date Not Found")</f>
        <v>0</v>
      </c>
      <c r="Y125" s="67">
        <f ca="1">IFERROR(VLOOKUP($B125, Profile_helper_columns!$A$2:$Z$201,26, FALSE), "Date Not Found")</f>
        <v>0</v>
      </c>
      <c r="Z125" s="67">
        <f ca="1">IFERROR(VLOOKUP($B125, Profile_helper_columns!$A$2:$AA$201,27, FALSE), "Date Not Found")</f>
        <v>1</v>
      </c>
      <c r="AA125" s="67">
        <f ca="1">IFERROR(VLOOKUP($B125, Profile_helper_columns!$A$2:$AB$201,28, FALSE), "Date Not Found")</f>
        <v>0</v>
      </c>
      <c r="AB125" s="67">
        <f ca="1">IFERROR(VLOOKUP($B125, Profile_helper_columns!$A$2:$AC$201,29, FALSE), "Date Not Found")</f>
        <v>1</v>
      </c>
      <c r="AC125" s="67">
        <f ca="1">IFERROR(VLOOKUP($B125, Profile_helper_columns!$A$2:$AD$201,30, FALSE), "Date Not Found")</f>
        <v>0</v>
      </c>
      <c r="AD125" s="67">
        <f ca="1">IFERROR(VLOOKUP($B125, Profile_helper_columns!$A$2:$AE$201,31, FALSE), "Date Not Found")</f>
        <v>0</v>
      </c>
      <c r="AE125" s="67">
        <f ca="1">IFERROR(VLOOKUP($B125, Profile_helper_columns!$A$2:$AF$201,32, FALSE), "Date Not Found")</f>
        <v>1</v>
      </c>
      <c r="AF125" s="67">
        <f ca="1">IFERROR(VLOOKUP($B125, Profile_helper_columns!$A$2:$AG$201,33, FALSE), "Date Not Found")</f>
        <v>1</v>
      </c>
      <c r="AG125" s="67">
        <f ca="1">IFERROR(VLOOKUP($B125, Profile_helper_columns!$A$2:$AH$201,34, FALSE), "Date Not Found")</f>
        <v>0</v>
      </c>
      <c r="AH125" s="67">
        <f ca="1">IFERROR(VLOOKUP($B125, Profile_helper_columns!$A$2:$AI$201,35, FALSE), "Date Not Found")</f>
        <v>1</v>
      </c>
      <c r="AI125" s="67">
        <f ca="1">IFERROR(VLOOKUP($B125, Profile_helper_columns!$A$2:$AJ$201,36, FALSE), "Date Not Found")</f>
        <v>0</v>
      </c>
      <c r="AJ125" s="67">
        <f ca="1">IFERROR(VLOOKUP($B125, Profile_helper_columns!$A$2:$AK$201,37, FALSE), "Date Not Found")</f>
        <v>0</v>
      </c>
      <c r="AK125" s="67">
        <f ca="1">IFERROR(VLOOKUP($B125, Profile_helper_columns!$A$2:$AL$201,38, FALSE), "Date Not Found")</f>
        <v>0</v>
      </c>
      <c r="AL125" s="67">
        <f ca="1">IFERROR(VLOOKUP($B125, Profile_helper_columns!$A$2:$AM$201,39, FALSE), "Date Not Found")</f>
        <v>0</v>
      </c>
      <c r="AM125">
        <f ca="1"/>
        <v>10</v>
      </c>
      <c r="AN125">
        <f ca="1"/>
        <v>2024</v>
      </c>
      <c r="AO125" t="str" cm="1">
        <f t="array" aca="1" ref="AO125" ca="1">INDEX(Profile_helper_columns!$D$2:$D$201, MATCH(TRUE, Profile_helper_columns!$C$2:$C$201 &gt;= ROW(AN125)-1,0))</f>
        <v>AG0000006205</v>
      </c>
    </row>
    <row r="126" spans="1:41" ht="30.75">
      <c r="A126" s="67" t="str">
        <f t="shared" ca="1" si="1"/>
        <v>f41a8ca0-gc5194gfjg-8d7b-a2dd</v>
      </c>
      <c r="B126" t="str" cm="1">
        <f t="array" aca="1" ref="B126" ca="1">INDEX(Profile_helper_columns!$A$2:$A$201, MATCH(TRUE, Profile_helper_columns!$C$2:$C$201 &gt;= ROW(A126)-1,0))</f>
        <v>0001124459</v>
      </c>
      <c r="C126" t="str" cm="1">
        <f t="array" aca="1" ref="C126" ca="1">INDEX(Profile_helper_columns!$D$2:$D$201, MATCH(TRUE, Profile_helper_columns!$C$2:$C$201 &gt;= ROW(B126)-1,0))</f>
        <v>AG0000006205</v>
      </c>
      <c r="D126" s="315">
        <f ca="1">IFERROR(VLOOKUP($B126, Profile_helper_columns!$A$2:$E$201, 5, FALSE), "Date Not Found")</f>
        <v>45591</v>
      </c>
      <c r="E126">
        <f ca="1">IFERROR(VLOOKUP($B126, Profile_helper_columns!$A$2:$F$201,6, FALSE), "Date Not Found")</f>
        <v>255</v>
      </c>
      <c r="F126" s="315">
        <f ca="1">IFERROR(VLOOKUP($B126, Profile_helper_columns!$A$2:$G$201,7, FALSE), "Date Not Found")</f>
        <v>45584</v>
      </c>
      <c r="G126" s="315" t="str">
        <f ca="1">IFERROR(VLOOKUP($B126, Profile_helper_columns!$A$2:$H$201,8, FALSE), "Date Not Found")</f>
        <v>Active</v>
      </c>
      <c r="H126" s="315" t="str">
        <f ca="1">IFERROR(VLOOKUP($B126, Profile_helper_columns!$A$2:$I$201,9, FALSE), "Date Not Found")</f>
        <v>Boston</v>
      </c>
      <c r="I126" t="str">
        <f ca="1">IFERROR(VLOOKUP($B126, Profile_helper_columns!$A$2:$J$201,10, FALSE), "Date Not Found")</f>
        <v>R</v>
      </c>
      <c r="J126" s="67" t="str">
        <f ca="1">IFERROR(VLOOKUP($B126, Profile_helper_columns!$A$2:$K$201,11, FALSE), "Date Not Found")</f>
        <v>Business</v>
      </c>
      <c r="K126" s="67" t="str">
        <f ca="1">IFERROR(VLOOKUP($B126, Profile_helper_columns!$A$2:$L$201,12, FALSE), "Date Not Found")</f>
        <v>N</v>
      </c>
      <c r="L126" s="67">
        <f ca="1">IFERROR(VLOOKUP($B126, Profile_helper_columns!$A$2:$M$201,13, FALSE), "Date Not Found")</f>
        <v>0</v>
      </c>
      <c r="M126" s="67">
        <f ca="1">IFERROR(VLOOKUP($B126, Profile_helper_columns!$A$2:$N$201,14, FALSE), "Date Not Found")</f>
        <v>0</v>
      </c>
      <c r="N126" s="67">
        <f ca="1">IFERROR(VLOOKUP($B126, Profile_helper_columns!$A$2:$O$201,15, FALSE), "Date Not Found")</f>
        <v>0</v>
      </c>
      <c r="O126" s="67">
        <f ca="1">IFERROR(VLOOKUP($B126, Profile_helper_columns!$A$2:$P$201,16, FALSE), "Date Not Found")</f>
        <v>0</v>
      </c>
      <c r="P126" s="67">
        <f ca="1">IFERROR(VLOOKUP($B126, Profile_helper_columns!$A$2:$Q$201,17, FALSE), "Date Not Found")</f>
        <v>0</v>
      </c>
      <c r="Q126" s="375" t="str">
        <f ca="1">IFERROR(VLOOKUP($B126, Profile_helper_columns!$A$2:$R$201,18, FALSE), "Date Not Found")</f>
        <v/>
      </c>
      <c r="U126" s="67" t="str">
        <f ca="1">IFERROR(VLOOKUP($B126, Profile_helper_columns!$A$2:$V$201,22, FALSE), "Date Not Found")</f>
        <v>Digital</v>
      </c>
      <c r="V126" s="67" t="str">
        <f ca="1">IFERROR(VLOOKUP($B126, Profile_helper_columns!$A$2:$W$201,23, FALSE), "Date Not Found")</f>
        <v>App</v>
      </c>
      <c r="W126" s="67">
        <f ca="1">IFERROR(VLOOKUP($B126, Profile_helper_columns!$A$2:$X$201,24, FALSE), "Date Not Found")</f>
        <v>1</v>
      </c>
      <c r="X126" s="67">
        <f ca="1">IFERROR(VLOOKUP($B126, Profile_helper_columns!$A$2:$Y$201,25, FALSE), "Date Not Found")</f>
        <v>0</v>
      </c>
      <c r="Y126" s="67">
        <f ca="1">IFERROR(VLOOKUP($B126, Profile_helper_columns!$A$2:$Z$201,26, FALSE), "Date Not Found")</f>
        <v>0</v>
      </c>
      <c r="Z126" s="67">
        <f ca="1">IFERROR(VLOOKUP($B126, Profile_helper_columns!$A$2:$AA$201,27, FALSE), "Date Not Found")</f>
        <v>1</v>
      </c>
      <c r="AA126" s="67">
        <f ca="1">IFERROR(VLOOKUP($B126, Profile_helper_columns!$A$2:$AB$201,28, FALSE), "Date Not Found")</f>
        <v>0</v>
      </c>
      <c r="AB126" s="67">
        <f ca="1">IFERROR(VLOOKUP($B126, Profile_helper_columns!$A$2:$AC$201,29, FALSE), "Date Not Found")</f>
        <v>1</v>
      </c>
      <c r="AC126" s="67">
        <f ca="1">IFERROR(VLOOKUP($B126, Profile_helper_columns!$A$2:$AD$201,30, FALSE), "Date Not Found")</f>
        <v>0</v>
      </c>
      <c r="AD126" s="67">
        <f ca="1">IFERROR(VLOOKUP($B126, Profile_helper_columns!$A$2:$AE$201,31, FALSE), "Date Not Found")</f>
        <v>0</v>
      </c>
      <c r="AE126" s="67">
        <f ca="1">IFERROR(VLOOKUP($B126, Profile_helper_columns!$A$2:$AF$201,32, FALSE), "Date Not Found")</f>
        <v>1</v>
      </c>
      <c r="AF126" s="67">
        <f ca="1">IFERROR(VLOOKUP($B126, Profile_helper_columns!$A$2:$AG$201,33, FALSE), "Date Not Found")</f>
        <v>1</v>
      </c>
      <c r="AG126" s="67">
        <f ca="1">IFERROR(VLOOKUP($B126, Profile_helper_columns!$A$2:$AH$201,34, FALSE), "Date Not Found")</f>
        <v>0</v>
      </c>
      <c r="AH126" s="67">
        <f ca="1">IFERROR(VLOOKUP($B126, Profile_helper_columns!$A$2:$AI$201,35, FALSE), "Date Not Found")</f>
        <v>1</v>
      </c>
      <c r="AI126" s="67">
        <f ca="1">IFERROR(VLOOKUP($B126, Profile_helper_columns!$A$2:$AJ$201,36, FALSE), "Date Not Found")</f>
        <v>0</v>
      </c>
      <c r="AJ126" s="67">
        <f ca="1">IFERROR(VLOOKUP($B126, Profile_helper_columns!$A$2:$AK$201,37, FALSE), "Date Not Found")</f>
        <v>0</v>
      </c>
      <c r="AK126" s="67">
        <f ca="1">IFERROR(VLOOKUP($B126, Profile_helper_columns!$A$2:$AL$201,38, FALSE), "Date Not Found")</f>
        <v>0</v>
      </c>
      <c r="AL126" s="67">
        <f ca="1">IFERROR(VLOOKUP($B126, Profile_helper_columns!$A$2:$AM$201,39, FALSE), "Date Not Found")</f>
        <v>0</v>
      </c>
      <c r="AM126">
        <f ca="1"/>
        <v>10</v>
      </c>
      <c r="AN126">
        <f ca="1"/>
        <v>2024</v>
      </c>
      <c r="AO126" t="str" cm="1">
        <f t="array" aca="1" ref="AO126" ca="1">INDEX(Profile_helper_columns!$D$2:$D$201, MATCH(TRUE, Profile_helper_columns!$C$2:$C$201 &gt;= ROW(AN126)-1,0))</f>
        <v>AG0000006205</v>
      </c>
    </row>
    <row r="127" spans="1:41" ht="30.75">
      <c r="A127" s="67" t="str">
        <f t="shared" ca="1" si="1"/>
        <v>98455218-cd47dggfjg-8215-a2dd</v>
      </c>
      <c r="B127" t="str" cm="1">
        <f t="array" aca="1" ref="B127" ca="1">INDEX(Profile_helper_columns!$A$2:$A$201, MATCH(TRUE, Profile_helper_columns!$C$2:$C$201 &gt;= ROW(A127)-1,0))</f>
        <v>0001127473</v>
      </c>
      <c r="C127" t="str" cm="1">
        <f t="array" aca="1" ref="C127" ca="1">INDEX(Profile_helper_columns!$D$2:$D$201, MATCH(TRUE, Profile_helper_columns!$C$2:$C$201 &gt;= ROW(B127)-1,0))</f>
        <v>AG0000008805</v>
      </c>
      <c r="D127" s="315">
        <f ca="1">IFERROR(VLOOKUP($B127, Profile_helper_columns!$A$2:$E$201, 5, FALSE), "Date Not Found")</f>
        <v>45385</v>
      </c>
      <c r="E127">
        <f ca="1">IFERROR(VLOOKUP($B127, Profile_helper_columns!$A$2:$F$201,6, FALSE), "Date Not Found")</f>
        <v>263</v>
      </c>
      <c r="F127" s="315">
        <f ca="1">IFERROR(VLOOKUP($B127, Profile_helper_columns!$A$2:$G$201,7, FALSE), "Date Not Found")</f>
        <v>45376</v>
      </c>
      <c r="G127" s="315" t="str">
        <f ca="1">IFERROR(VLOOKUP($B127, Profile_helper_columns!$A$2:$H$201,8, FALSE), "Date Not Found")</f>
        <v>Former</v>
      </c>
      <c r="H127" s="315" t="str">
        <f ca="1">IFERROR(VLOOKUP($B127, Profile_helper_columns!$A$2:$I$201,9, FALSE), "Date Not Found")</f>
        <v>Pheonix</v>
      </c>
      <c r="I127" t="str">
        <f ca="1">IFERROR(VLOOKUP($B127, Profile_helper_columns!$A$2:$J$201,10, FALSE), "Date Not Found")</f>
        <v>R</v>
      </c>
      <c r="J127" s="67" t="str">
        <f ca="1">IFERROR(VLOOKUP($B127, Profile_helper_columns!$A$2:$K$201,11, FALSE), "Date Not Found")</f>
        <v>Revenue Share -Apts</v>
      </c>
      <c r="K127" s="67" t="str">
        <f ca="1">IFERROR(VLOOKUP($B127, Profile_helper_columns!$A$2:$L$201,12, FALSE), "Date Not Found")</f>
        <v>Y</v>
      </c>
      <c r="L127" s="67">
        <f ca="1">IFERROR(VLOOKUP($B127, Profile_helper_columns!$A$2:$M$201,13, FALSE), "Date Not Found")</f>
        <v>1</v>
      </c>
      <c r="M127" s="67">
        <f ca="1">IFERROR(VLOOKUP($B127, Profile_helper_columns!$A$2:$N$201,14, FALSE), "Date Not Found")</f>
        <v>0</v>
      </c>
      <c r="N127" s="67">
        <f ca="1">IFERROR(VLOOKUP($B127, Profile_helper_columns!$A$2:$O$201,15, FALSE), "Date Not Found")</f>
        <v>1</v>
      </c>
      <c r="O127" s="67">
        <f ca="1">IFERROR(VLOOKUP($B127, Profile_helper_columns!$A$2:$P$201,16, FALSE), "Date Not Found")</f>
        <v>0</v>
      </c>
      <c r="P127" s="67">
        <f ca="1">IFERROR(VLOOKUP($B127, Profile_helper_columns!$A$2:$Q$201,17, FALSE), "Date Not Found")</f>
        <v>0</v>
      </c>
      <c r="Q127" s="375">
        <f ca="1">IFERROR(VLOOKUP($B127, Profile_helper_columns!$A$2:$R$201,18, FALSE), "Date Not Found")</f>
        <v>45567</v>
      </c>
      <c r="U127" s="67" t="str">
        <f ca="1">IFERROR(VLOOKUP($B127, Profile_helper_columns!$A$2:$V$201,22, FALSE), "Date Not Found")</f>
        <v>Digital</v>
      </c>
      <c r="V127" s="67" t="str">
        <f ca="1">IFERROR(VLOOKUP($B127, Profile_helper_columns!$A$2:$W$201,23, FALSE), "Date Not Found")</f>
        <v>App</v>
      </c>
      <c r="W127" s="67">
        <f ca="1">IFERROR(VLOOKUP($B127, Profile_helper_columns!$A$2:$X$201,24, FALSE), "Date Not Found")</f>
        <v>1</v>
      </c>
      <c r="X127" s="67">
        <f ca="1">IFERROR(VLOOKUP($B127, Profile_helper_columns!$A$2:$Y$201,25, FALSE), "Date Not Found")</f>
        <v>1</v>
      </c>
      <c r="Y127" s="67">
        <f ca="1">IFERROR(VLOOKUP($B127, Profile_helper_columns!$A$2:$Z$201,26, FALSE), "Date Not Found")</f>
        <v>0</v>
      </c>
      <c r="Z127" s="67">
        <f ca="1">IFERROR(VLOOKUP($B127, Profile_helper_columns!$A$2:$AA$201,27, FALSE), "Date Not Found")</f>
        <v>0</v>
      </c>
      <c r="AA127" s="67">
        <f ca="1">IFERROR(VLOOKUP($B127, Profile_helper_columns!$A$2:$AB$201,28, FALSE), "Date Not Found")</f>
        <v>1</v>
      </c>
      <c r="AB127" s="67">
        <f ca="1">IFERROR(VLOOKUP($B127, Profile_helper_columns!$A$2:$AC$201,29, FALSE), "Date Not Found")</f>
        <v>0</v>
      </c>
      <c r="AC127" s="67">
        <f ca="1">IFERROR(VLOOKUP($B127, Profile_helper_columns!$A$2:$AD$201,30, FALSE), "Date Not Found")</f>
        <v>1</v>
      </c>
      <c r="AD127" s="67">
        <f ca="1">IFERROR(VLOOKUP($B127, Profile_helper_columns!$A$2:$AE$201,31, FALSE), "Date Not Found")</f>
        <v>0</v>
      </c>
      <c r="AE127" s="67">
        <f ca="1">IFERROR(VLOOKUP($B127, Profile_helper_columns!$A$2:$AF$201,32, FALSE), "Date Not Found")</f>
        <v>0</v>
      </c>
      <c r="AF127" s="67">
        <f ca="1">IFERROR(VLOOKUP($B127, Profile_helper_columns!$A$2:$AG$201,33, FALSE), "Date Not Found")</f>
        <v>0</v>
      </c>
      <c r="AG127" s="67">
        <f ca="1">IFERROR(VLOOKUP($B127, Profile_helper_columns!$A$2:$AH$201,34, FALSE), "Date Not Found")</f>
        <v>1</v>
      </c>
      <c r="AH127" s="67">
        <f ca="1">IFERROR(VLOOKUP($B127, Profile_helper_columns!$A$2:$AI$201,35, FALSE), "Date Not Found")</f>
        <v>0</v>
      </c>
      <c r="AI127" s="67">
        <f ca="1">IFERROR(VLOOKUP($B127, Profile_helper_columns!$A$2:$AJ$201,36, FALSE), "Date Not Found")</f>
        <v>0</v>
      </c>
      <c r="AJ127" s="67">
        <f ca="1">IFERROR(VLOOKUP($B127, Profile_helper_columns!$A$2:$AK$201,37, FALSE), "Date Not Found")</f>
        <v>0</v>
      </c>
      <c r="AK127" s="67">
        <f ca="1">IFERROR(VLOOKUP($B127, Profile_helper_columns!$A$2:$AL$201,38, FALSE), "Date Not Found")</f>
        <v>0</v>
      </c>
      <c r="AL127" s="67">
        <f ca="1">IFERROR(VLOOKUP($B127, Profile_helper_columns!$A$2:$AM$201,39, FALSE), "Date Not Found")</f>
        <v>0</v>
      </c>
      <c r="AM127">
        <f ca="1"/>
        <v>4</v>
      </c>
      <c r="AN127">
        <f ca="1"/>
        <v>2024</v>
      </c>
      <c r="AO127" t="str" cm="1">
        <f t="array" aca="1" ref="AO127" ca="1">INDEX(Profile_helper_columns!$D$2:$D$201, MATCH(TRUE, Profile_helper_columns!$C$2:$C$201 &gt;= ROW(AN127)-1,0))</f>
        <v>AG0000008805</v>
      </c>
    </row>
    <row r="128" spans="1:41" ht="45.75">
      <c r="A128" s="67" t="str">
        <f t="shared" ca="1" si="1"/>
        <v>81071fb7-bce321gfjg-d559-a2dd</v>
      </c>
      <c r="B128" t="str" cm="1">
        <f t="array" aca="1" ref="B128" ca="1">INDEX(Profile_helper_columns!$A$2:$A$201, MATCH(TRUE, Profile_helper_columns!$C$2:$C$201 &gt;= ROW(A128)-1,0))</f>
        <v>0001127473</v>
      </c>
      <c r="C128" t="str" cm="1">
        <f t="array" aca="1" ref="C128" ca="1">INDEX(Profile_helper_columns!$D$2:$D$201, MATCH(TRUE, Profile_helper_columns!$C$2:$C$201 &gt;= ROW(B128)-1,0))</f>
        <v>AG0000008805</v>
      </c>
      <c r="D128" s="315">
        <f ca="1">IFERROR(VLOOKUP($B128, Profile_helper_columns!$A$2:$E$201, 5, FALSE), "Date Not Found")</f>
        <v>45385</v>
      </c>
      <c r="E128">
        <f ca="1">IFERROR(VLOOKUP($B128, Profile_helper_columns!$A$2:$F$201,6, FALSE), "Date Not Found")</f>
        <v>263</v>
      </c>
      <c r="F128" s="315">
        <f ca="1">IFERROR(VLOOKUP($B128, Profile_helper_columns!$A$2:$G$201,7, FALSE), "Date Not Found")</f>
        <v>45376</v>
      </c>
      <c r="G128" s="315" t="str">
        <f ca="1">IFERROR(VLOOKUP($B128, Profile_helper_columns!$A$2:$H$201,8, FALSE), "Date Not Found")</f>
        <v>Former</v>
      </c>
      <c r="H128" s="315" t="str">
        <f ca="1">IFERROR(VLOOKUP($B128, Profile_helper_columns!$A$2:$I$201,9, FALSE), "Date Not Found")</f>
        <v>Pheonix</v>
      </c>
      <c r="I128" t="str">
        <f ca="1">IFERROR(VLOOKUP($B128, Profile_helper_columns!$A$2:$J$201,10, FALSE), "Date Not Found")</f>
        <v>R</v>
      </c>
      <c r="J128" s="67" t="str">
        <f ca="1">IFERROR(VLOOKUP($B128, Profile_helper_columns!$A$2:$K$201,11, FALSE), "Date Not Found")</f>
        <v>Revenue Share -Apts</v>
      </c>
      <c r="K128" s="67" t="str">
        <f ca="1">IFERROR(VLOOKUP($B128, Profile_helper_columns!$A$2:$L$201,12, FALSE), "Date Not Found")</f>
        <v>Y</v>
      </c>
      <c r="L128" s="67">
        <f ca="1">IFERROR(VLOOKUP($B128, Profile_helper_columns!$A$2:$M$201,13, FALSE), "Date Not Found")</f>
        <v>1</v>
      </c>
      <c r="M128" s="67">
        <f ca="1">IFERROR(VLOOKUP($B128, Profile_helper_columns!$A$2:$N$201,14, FALSE), "Date Not Found")</f>
        <v>0</v>
      </c>
      <c r="N128" s="67">
        <f ca="1">IFERROR(VLOOKUP($B128, Profile_helper_columns!$A$2:$O$201,15, FALSE), "Date Not Found")</f>
        <v>1</v>
      </c>
      <c r="O128" s="67">
        <f ca="1">IFERROR(VLOOKUP($B128, Profile_helper_columns!$A$2:$P$201,16, FALSE), "Date Not Found")</f>
        <v>0</v>
      </c>
      <c r="P128" s="67">
        <f ca="1">IFERROR(VLOOKUP($B128, Profile_helper_columns!$A$2:$Q$201,17, FALSE), "Date Not Found")</f>
        <v>0</v>
      </c>
      <c r="Q128" s="375">
        <f ca="1">IFERROR(VLOOKUP($B128, Profile_helper_columns!$A$2:$R$201,18, FALSE), "Date Not Found")</f>
        <v>45567</v>
      </c>
      <c r="U128" s="67" t="str">
        <f ca="1">IFERROR(VLOOKUP($B128, Profile_helper_columns!$A$2:$V$201,22, FALSE), "Date Not Found")</f>
        <v>Digital</v>
      </c>
      <c r="V128" s="67" t="str">
        <f ca="1">IFERROR(VLOOKUP($B128, Profile_helper_columns!$A$2:$W$201,23, FALSE), "Date Not Found")</f>
        <v>App</v>
      </c>
      <c r="W128" s="67">
        <f ca="1">IFERROR(VLOOKUP($B128, Profile_helper_columns!$A$2:$X$201,24, FALSE), "Date Not Found")</f>
        <v>1</v>
      </c>
      <c r="X128" s="67">
        <f ca="1">IFERROR(VLOOKUP($B128, Profile_helper_columns!$A$2:$Y$201,25, FALSE), "Date Not Found")</f>
        <v>1</v>
      </c>
      <c r="Y128" s="67">
        <f ca="1">IFERROR(VLOOKUP($B128, Profile_helper_columns!$A$2:$Z$201,26, FALSE), "Date Not Found")</f>
        <v>0</v>
      </c>
      <c r="Z128" s="67">
        <f ca="1">IFERROR(VLOOKUP($B128, Profile_helper_columns!$A$2:$AA$201,27, FALSE), "Date Not Found")</f>
        <v>0</v>
      </c>
      <c r="AA128" s="67">
        <f ca="1">IFERROR(VLOOKUP($B128, Profile_helper_columns!$A$2:$AB$201,28, FALSE), "Date Not Found")</f>
        <v>1</v>
      </c>
      <c r="AB128" s="67">
        <f ca="1">IFERROR(VLOOKUP($B128, Profile_helper_columns!$A$2:$AC$201,29, FALSE), "Date Not Found")</f>
        <v>0</v>
      </c>
      <c r="AC128" s="67">
        <f ca="1">IFERROR(VLOOKUP($B128, Profile_helper_columns!$A$2:$AD$201,30, FALSE), "Date Not Found")</f>
        <v>1</v>
      </c>
      <c r="AD128" s="67">
        <f ca="1">IFERROR(VLOOKUP($B128, Profile_helper_columns!$A$2:$AE$201,31, FALSE), "Date Not Found")</f>
        <v>0</v>
      </c>
      <c r="AE128" s="67">
        <f ca="1">IFERROR(VLOOKUP($B128, Profile_helper_columns!$A$2:$AF$201,32, FALSE), "Date Not Found")</f>
        <v>0</v>
      </c>
      <c r="AF128" s="67">
        <f ca="1">IFERROR(VLOOKUP($B128, Profile_helper_columns!$A$2:$AG$201,33, FALSE), "Date Not Found")</f>
        <v>0</v>
      </c>
      <c r="AG128" s="67">
        <f ca="1">IFERROR(VLOOKUP($B128, Profile_helper_columns!$A$2:$AH$201,34, FALSE), "Date Not Found")</f>
        <v>1</v>
      </c>
      <c r="AH128" s="67">
        <f ca="1">IFERROR(VLOOKUP($B128, Profile_helper_columns!$A$2:$AI$201,35, FALSE), "Date Not Found")</f>
        <v>0</v>
      </c>
      <c r="AI128" s="67">
        <f ca="1">IFERROR(VLOOKUP($B128, Profile_helper_columns!$A$2:$AJ$201,36, FALSE), "Date Not Found")</f>
        <v>0</v>
      </c>
      <c r="AJ128" s="67">
        <f ca="1">IFERROR(VLOOKUP($B128, Profile_helper_columns!$A$2:$AK$201,37, FALSE), "Date Not Found")</f>
        <v>0</v>
      </c>
      <c r="AK128" s="67">
        <f ca="1">IFERROR(VLOOKUP($B128, Profile_helper_columns!$A$2:$AL$201,38, FALSE), "Date Not Found")</f>
        <v>0</v>
      </c>
      <c r="AL128" s="67">
        <f ca="1">IFERROR(VLOOKUP($B128, Profile_helper_columns!$A$2:$AM$201,39, FALSE), "Date Not Found")</f>
        <v>0</v>
      </c>
      <c r="AM128">
        <f ca="1"/>
        <v>4</v>
      </c>
      <c r="AN128">
        <f ca="1"/>
        <v>2024</v>
      </c>
      <c r="AO128" t="str" cm="1">
        <f t="array" aca="1" ref="AO128" ca="1">INDEX(Profile_helper_columns!$D$2:$D$201, MATCH(TRUE, Profile_helper_columns!$C$2:$C$201 &gt;= ROW(AN128)-1,0))</f>
        <v>AG0000008805</v>
      </c>
    </row>
    <row r="129" spans="1:41" ht="45.75">
      <c r="A129" s="67" t="str">
        <f t="shared" ca="1" si="1"/>
        <v>dde67f42-3dd434gfjg-9a98-a2dd</v>
      </c>
      <c r="B129" t="str" cm="1">
        <f t="array" aca="1" ref="B129" ca="1">INDEX(Profile_helper_columns!$A$2:$A$201, MATCH(TRUE, Profile_helper_columns!$C$2:$C$201 &gt;= ROW(A129)-1,0))</f>
        <v>0001121586</v>
      </c>
      <c r="C129" t="str" cm="1">
        <f t="array" aca="1" ref="C129" ca="1">INDEX(Profile_helper_columns!$D$2:$D$201, MATCH(TRUE, Profile_helper_columns!$C$2:$C$201 &gt;= ROW(B129)-1,0))</f>
        <v>AG0000008376</v>
      </c>
      <c r="D129" s="315">
        <f ca="1">IFERROR(VLOOKUP($B129, Profile_helper_columns!$A$2:$E$201, 5, FALSE), "Date Not Found")</f>
        <v>45600</v>
      </c>
      <c r="E129">
        <f ca="1">IFERROR(VLOOKUP($B129, Profile_helper_columns!$A$2:$F$201,6, FALSE), "Date Not Found")</f>
        <v>485</v>
      </c>
      <c r="F129" s="315">
        <f ca="1">IFERROR(VLOOKUP($B129, Profile_helper_columns!$A$2:$G$201,7, FALSE), "Date Not Found")</f>
        <v>45483</v>
      </c>
      <c r="G129" s="315" t="str">
        <f ca="1">IFERROR(VLOOKUP($B129, Profile_helper_columns!$A$2:$H$201,8, FALSE), "Date Not Found")</f>
        <v>Active</v>
      </c>
      <c r="H129" s="315" t="str">
        <f ca="1">IFERROR(VLOOKUP($B129, Profile_helper_columns!$A$2:$I$201,9, FALSE), "Date Not Found")</f>
        <v>Pheonix</v>
      </c>
      <c r="I129" t="str">
        <f ca="1">IFERROR(VLOOKUP($B129, Profile_helper_columns!$A$2:$J$201,10, FALSE), "Date Not Found")</f>
        <v>R</v>
      </c>
      <c r="J129" s="67" t="str">
        <f ca="1">IFERROR(VLOOKUP($B129, Profile_helper_columns!$A$2:$K$201,11, FALSE), "Date Not Found")</f>
        <v>Apartments</v>
      </c>
      <c r="K129" s="67" t="str">
        <f ca="1">IFERROR(VLOOKUP($B129, Profile_helper_columns!$A$2:$L$201,12, FALSE), "Date Not Found")</f>
        <v>Y</v>
      </c>
      <c r="L129" s="67">
        <f ca="1">IFERROR(VLOOKUP($B129, Profile_helper_columns!$A$2:$M$201,13, FALSE), "Date Not Found")</f>
        <v>1</v>
      </c>
      <c r="M129" s="67">
        <f ca="1">IFERROR(VLOOKUP($B129, Profile_helper_columns!$A$2:$N$201,14, FALSE), "Date Not Found")</f>
        <v>1</v>
      </c>
      <c r="N129" s="67">
        <f ca="1">IFERROR(VLOOKUP($B129, Profile_helper_columns!$A$2:$O$201,15, FALSE), "Date Not Found")</f>
        <v>1</v>
      </c>
      <c r="O129" s="67">
        <f ca="1">IFERROR(VLOOKUP($B129, Profile_helper_columns!$A$2:$P$201,16, FALSE), "Date Not Found")</f>
        <v>0</v>
      </c>
      <c r="P129" s="67">
        <f ca="1">IFERROR(VLOOKUP($B129, Profile_helper_columns!$A$2:$Q$201,17, FALSE), "Date Not Found")</f>
        <v>0</v>
      </c>
      <c r="Q129" s="375">
        <f ca="1">IFERROR(VLOOKUP($B129, Profile_helper_columns!$A$2:$R$201,18, FALSE), "Date Not Found")</f>
        <v>45365</v>
      </c>
      <c r="U129" s="67" t="str">
        <f ca="1">IFERROR(VLOOKUP($B129, Profile_helper_columns!$A$2:$V$201,22, FALSE), "Date Not Found")</f>
        <v>Offline</v>
      </c>
      <c r="V129" s="67" t="str">
        <f ca="1">IFERROR(VLOOKUP($B129, Profile_helper_columns!$A$2:$W$201,23, FALSE), "Date Not Found")</f>
        <v>IVR</v>
      </c>
      <c r="W129" s="67">
        <f ca="1">IFERROR(VLOOKUP($B129, Profile_helper_columns!$A$2:$X$201,24, FALSE), "Date Not Found")</f>
        <v>1</v>
      </c>
      <c r="X129" s="67">
        <f ca="1">IFERROR(VLOOKUP($B129, Profile_helper_columns!$A$2:$Y$201,25, FALSE), "Date Not Found")</f>
        <v>0</v>
      </c>
      <c r="Y129" s="67">
        <f ca="1">IFERROR(VLOOKUP($B129, Profile_helper_columns!$A$2:$Z$201,26, FALSE), "Date Not Found")</f>
        <v>1</v>
      </c>
      <c r="Z129" s="67">
        <f ca="1">IFERROR(VLOOKUP($B129, Profile_helper_columns!$A$2:$AA$201,27, FALSE), "Date Not Found")</f>
        <v>0</v>
      </c>
      <c r="AA129" s="67">
        <f ca="1">IFERROR(VLOOKUP($B129, Profile_helper_columns!$A$2:$AB$201,28, FALSE), "Date Not Found")</f>
        <v>0</v>
      </c>
      <c r="AB129" s="67">
        <f ca="1">IFERROR(VLOOKUP($B129, Profile_helper_columns!$A$2:$AC$201,29, FALSE), "Date Not Found")</f>
        <v>1</v>
      </c>
      <c r="AC129" s="67">
        <f ca="1">IFERROR(VLOOKUP($B129, Profile_helper_columns!$A$2:$AD$201,30, FALSE), "Date Not Found")</f>
        <v>1</v>
      </c>
      <c r="AD129" s="67">
        <f ca="1">IFERROR(VLOOKUP($B129, Profile_helper_columns!$A$2:$AE$201,31, FALSE), "Date Not Found")</f>
        <v>0</v>
      </c>
      <c r="AE129" s="67">
        <f ca="1">IFERROR(VLOOKUP($B129, Profile_helper_columns!$A$2:$AF$201,32, FALSE), "Date Not Found")</f>
        <v>0</v>
      </c>
      <c r="AF129" s="67">
        <f ca="1">IFERROR(VLOOKUP($B129, Profile_helper_columns!$A$2:$AG$201,33, FALSE), "Date Not Found")</f>
        <v>0</v>
      </c>
      <c r="AG129" s="67">
        <f ca="1">IFERROR(VLOOKUP($B129, Profile_helper_columns!$A$2:$AH$201,34, FALSE), "Date Not Found")</f>
        <v>1</v>
      </c>
      <c r="AH129" s="67">
        <f ca="1">IFERROR(VLOOKUP($B129, Profile_helper_columns!$A$2:$AI$201,35, FALSE), "Date Not Found")</f>
        <v>0</v>
      </c>
      <c r="AI129" s="67">
        <f ca="1">IFERROR(VLOOKUP($B129, Profile_helper_columns!$A$2:$AJ$201,36, FALSE), "Date Not Found")</f>
        <v>1</v>
      </c>
      <c r="AJ129" s="67">
        <f ca="1">IFERROR(VLOOKUP($B129, Profile_helper_columns!$A$2:$AK$201,37, FALSE), "Date Not Found")</f>
        <v>1</v>
      </c>
      <c r="AK129" s="67">
        <f ca="1">IFERROR(VLOOKUP($B129, Profile_helper_columns!$A$2:$AL$201,38, FALSE), "Date Not Found")</f>
        <v>0</v>
      </c>
      <c r="AL129" s="67">
        <f ca="1">IFERROR(VLOOKUP($B129, Profile_helper_columns!$A$2:$AM$201,39, FALSE), "Date Not Found")</f>
        <v>0</v>
      </c>
      <c r="AM129">
        <f ca="1"/>
        <v>11</v>
      </c>
      <c r="AN129">
        <f ca="1"/>
        <v>2024</v>
      </c>
      <c r="AO129" t="str" cm="1">
        <f t="array" aca="1" ref="AO129" ca="1">INDEX(Profile_helper_columns!$D$2:$D$201, MATCH(TRUE, Profile_helper_columns!$C$2:$C$201 &gt;= ROW(AN129)-1,0))</f>
        <v>AG0000008376</v>
      </c>
    </row>
    <row r="130" spans="1:41" ht="30.75">
      <c r="A130" s="67" t="str">
        <f t="shared" ca="1" si="1"/>
        <v>22708819-615eaggfjg-38f0-a2dd</v>
      </c>
      <c r="B130" t="str" cm="1">
        <f t="array" aca="1" ref="B130" ca="1">INDEX(Profile_helper_columns!$A$2:$A$201, MATCH(TRUE, Profile_helper_columns!$C$2:$C$201 &gt;= ROW(A130)-1,0))</f>
        <v>0001121586</v>
      </c>
      <c r="C130" t="str" cm="1">
        <f t="array" aca="1" ref="C130" ca="1">INDEX(Profile_helper_columns!$D$2:$D$201, MATCH(TRUE, Profile_helper_columns!$C$2:$C$201 &gt;= ROW(B130)-1,0))</f>
        <v>AG0000008376</v>
      </c>
      <c r="D130" s="315">
        <f ca="1">IFERROR(VLOOKUP($B130, Profile_helper_columns!$A$2:$E$201, 5, FALSE), "Date Not Found")</f>
        <v>45600</v>
      </c>
      <c r="E130">
        <f ca="1">IFERROR(VLOOKUP($B130, Profile_helper_columns!$A$2:$F$201,6, FALSE), "Date Not Found")</f>
        <v>485</v>
      </c>
      <c r="F130" s="315">
        <f ca="1">IFERROR(VLOOKUP($B130, Profile_helper_columns!$A$2:$G$201,7, FALSE), "Date Not Found")</f>
        <v>45483</v>
      </c>
      <c r="G130" s="315" t="str">
        <f ca="1">IFERROR(VLOOKUP($B130, Profile_helper_columns!$A$2:$H$201,8, FALSE), "Date Not Found")</f>
        <v>Active</v>
      </c>
      <c r="H130" s="315" t="str">
        <f ca="1">IFERROR(VLOOKUP($B130, Profile_helper_columns!$A$2:$I$201,9, FALSE), "Date Not Found")</f>
        <v>Pheonix</v>
      </c>
      <c r="I130" t="str">
        <f ca="1">IFERROR(VLOOKUP($B130, Profile_helper_columns!$A$2:$J$201,10, FALSE), "Date Not Found")</f>
        <v>R</v>
      </c>
      <c r="J130" s="67" t="str">
        <f ca="1">IFERROR(VLOOKUP($B130, Profile_helper_columns!$A$2:$K$201,11, FALSE), "Date Not Found")</f>
        <v>Apartments</v>
      </c>
      <c r="K130" s="67" t="str">
        <f ca="1">IFERROR(VLOOKUP($B130, Profile_helper_columns!$A$2:$L$201,12, FALSE), "Date Not Found")</f>
        <v>Y</v>
      </c>
      <c r="L130" s="67">
        <f ca="1">IFERROR(VLOOKUP($B130, Profile_helper_columns!$A$2:$M$201,13, FALSE), "Date Not Found")</f>
        <v>1</v>
      </c>
      <c r="M130" s="67">
        <f ca="1">IFERROR(VLOOKUP($B130, Profile_helper_columns!$A$2:$N$201,14, FALSE), "Date Not Found")</f>
        <v>1</v>
      </c>
      <c r="N130" s="67">
        <f ca="1">IFERROR(VLOOKUP($B130, Profile_helper_columns!$A$2:$O$201,15, FALSE), "Date Not Found")</f>
        <v>1</v>
      </c>
      <c r="O130" s="67">
        <f ca="1">IFERROR(VLOOKUP($B130, Profile_helper_columns!$A$2:$P$201,16, FALSE), "Date Not Found")</f>
        <v>0</v>
      </c>
      <c r="P130" s="67">
        <f ca="1">IFERROR(VLOOKUP($B130, Profile_helper_columns!$A$2:$Q$201,17, FALSE), "Date Not Found")</f>
        <v>0</v>
      </c>
      <c r="Q130" s="375">
        <f ca="1">IFERROR(VLOOKUP($B130, Profile_helper_columns!$A$2:$R$201,18, FALSE), "Date Not Found")</f>
        <v>45365</v>
      </c>
      <c r="U130" s="67" t="str">
        <f ca="1">IFERROR(VLOOKUP($B130, Profile_helper_columns!$A$2:$V$201,22, FALSE), "Date Not Found")</f>
        <v>Offline</v>
      </c>
      <c r="V130" s="67" t="str">
        <f ca="1">IFERROR(VLOOKUP($B130, Profile_helper_columns!$A$2:$W$201,23, FALSE), "Date Not Found")</f>
        <v>IVR</v>
      </c>
      <c r="W130" s="67">
        <f ca="1">IFERROR(VLOOKUP($B130, Profile_helper_columns!$A$2:$X$201,24, FALSE), "Date Not Found")</f>
        <v>1</v>
      </c>
      <c r="X130" s="67">
        <f ca="1">IFERROR(VLOOKUP($B130, Profile_helper_columns!$A$2:$Y$201,25, FALSE), "Date Not Found")</f>
        <v>0</v>
      </c>
      <c r="Y130" s="67">
        <f ca="1">IFERROR(VLOOKUP($B130, Profile_helper_columns!$A$2:$Z$201,26, FALSE), "Date Not Found")</f>
        <v>1</v>
      </c>
      <c r="Z130" s="67">
        <f ca="1">IFERROR(VLOOKUP($B130, Profile_helper_columns!$A$2:$AA$201,27, FALSE), "Date Not Found")</f>
        <v>0</v>
      </c>
      <c r="AA130" s="67">
        <f ca="1">IFERROR(VLOOKUP($B130, Profile_helper_columns!$A$2:$AB$201,28, FALSE), "Date Not Found")</f>
        <v>0</v>
      </c>
      <c r="AB130" s="67">
        <f ca="1">IFERROR(VLOOKUP($B130, Profile_helper_columns!$A$2:$AC$201,29, FALSE), "Date Not Found")</f>
        <v>1</v>
      </c>
      <c r="AC130" s="67">
        <f ca="1">IFERROR(VLOOKUP($B130, Profile_helper_columns!$A$2:$AD$201,30, FALSE), "Date Not Found")</f>
        <v>1</v>
      </c>
      <c r="AD130" s="67">
        <f ca="1">IFERROR(VLOOKUP($B130, Profile_helper_columns!$A$2:$AE$201,31, FALSE), "Date Not Found")</f>
        <v>0</v>
      </c>
      <c r="AE130" s="67">
        <f ca="1">IFERROR(VLOOKUP($B130, Profile_helper_columns!$A$2:$AF$201,32, FALSE), "Date Not Found")</f>
        <v>0</v>
      </c>
      <c r="AF130" s="67">
        <f ca="1">IFERROR(VLOOKUP($B130, Profile_helper_columns!$A$2:$AG$201,33, FALSE), "Date Not Found")</f>
        <v>0</v>
      </c>
      <c r="AG130" s="67">
        <f ca="1">IFERROR(VLOOKUP($B130, Profile_helper_columns!$A$2:$AH$201,34, FALSE), "Date Not Found")</f>
        <v>1</v>
      </c>
      <c r="AH130" s="67">
        <f ca="1">IFERROR(VLOOKUP($B130, Profile_helper_columns!$A$2:$AI$201,35, FALSE), "Date Not Found")</f>
        <v>0</v>
      </c>
      <c r="AI130" s="67">
        <f ca="1">IFERROR(VLOOKUP($B130, Profile_helper_columns!$A$2:$AJ$201,36, FALSE), "Date Not Found")</f>
        <v>1</v>
      </c>
      <c r="AJ130" s="67">
        <f ca="1">IFERROR(VLOOKUP($B130, Profile_helper_columns!$A$2:$AK$201,37, FALSE), "Date Not Found")</f>
        <v>1</v>
      </c>
      <c r="AK130" s="67">
        <f ca="1">IFERROR(VLOOKUP($B130, Profile_helper_columns!$A$2:$AL$201,38, FALSE), "Date Not Found")</f>
        <v>0</v>
      </c>
      <c r="AL130" s="67">
        <f ca="1">IFERROR(VLOOKUP($B130, Profile_helper_columns!$A$2:$AM$201,39, FALSE), "Date Not Found")</f>
        <v>0</v>
      </c>
      <c r="AM130">
        <f ca="1"/>
        <v>11</v>
      </c>
      <c r="AN130">
        <f ca="1"/>
        <v>2024</v>
      </c>
      <c r="AO130" t="str" cm="1">
        <f t="array" aca="1" ref="AO130" ca="1">INDEX(Profile_helper_columns!$D$2:$D$201, MATCH(TRUE, Profile_helper_columns!$C$2:$C$201 &gt;= ROW(AN130)-1,0))</f>
        <v>AG0000008376</v>
      </c>
    </row>
    <row r="131" spans="1:41" ht="30.75">
      <c r="A131" s="67" t="str">
        <f t="shared" ref="A131:A194" ca="1" si="2">LOWER(DEC2HEX(RANDBETWEEN(0,4294967295),8)) &amp;"-"&amp; LOWER(SUBSTITUTE(DEC2HEX(RANDBETWEEN(0,16777215),6) &amp;"gfjg","0","g")) &amp;"-"&amp; LOWER(DEC2HEX(RANDBETWEEN(0, 65535),4)) &amp; "-a2dd"</f>
        <v>3776a000-c67a6fgfjg-c711-a2dd</v>
      </c>
      <c r="B131" t="str" cm="1">
        <f t="array" aca="1" ref="B131" ca="1">INDEX(Profile_helper_columns!$A$2:$A$201, MATCH(TRUE, Profile_helper_columns!$C$2:$C$201 &gt;= ROW(A131)-1,0))</f>
        <v>0001125220</v>
      </c>
      <c r="C131" t="str" cm="1">
        <f t="array" aca="1" ref="C131" ca="1">INDEX(Profile_helper_columns!$D$2:$D$201, MATCH(TRUE, Profile_helper_columns!$C$2:$C$201 &gt;= ROW(B131)-1,0))</f>
        <v>AG0000007964</v>
      </c>
      <c r="D131" s="315">
        <f ca="1">IFERROR(VLOOKUP($B131, Profile_helper_columns!$A$2:$E$201, 5, FALSE), "Date Not Found")</f>
        <v>45125</v>
      </c>
      <c r="E131">
        <f ca="1">IFERROR(VLOOKUP($B131, Profile_helper_columns!$A$2:$F$201,6, FALSE), "Date Not Found")</f>
        <v>572</v>
      </c>
      <c r="F131" s="315">
        <f ca="1">IFERROR(VLOOKUP($B131, Profile_helper_columns!$A$2:$G$201,7, FALSE), "Date Not Found")</f>
        <v>44961</v>
      </c>
      <c r="G131" s="315" t="str">
        <f ca="1">IFERROR(VLOOKUP($B131, Profile_helper_columns!$A$2:$H$201,8, FALSE), "Date Not Found")</f>
        <v>Former</v>
      </c>
      <c r="H131" s="315" t="str">
        <f ca="1">IFERROR(VLOOKUP($B131, Profile_helper_columns!$A$2:$I$201,9, FALSE), "Date Not Found")</f>
        <v>Pheonix</v>
      </c>
      <c r="I131" t="str">
        <f ca="1">IFERROR(VLOOKUP($B131, Profile_helper_columns!$A$2:$J$201,10, FALSE), "Date Not Found")</f>
        <v>R</v>
      </c>
      <c r="J131" s="67" t="str">
        <f ca="1">IFERROR(VLOOKUP($B131, Profile_helper_columns!$A$2:$K$201,11, FALSE), "Date Not Found")</f>
        <v>Condominiums</v>
      </c>
      <c r="K131" s="67" t="str">
        <f ca="1">IFERROR(VLOOKUP($B131, Profile_helper_columns!$A$2:$L$201,12, FALSE), "Date Not Found")</f>
        <v>Y</v>
      </c>
      <c r="L131" s="67">
        <f ca="1">IFERROR(VLOOKUP($B131, Profile_helper_columns!$A$2:$M$201,13, FALSE), "Date Not Found")</f>
        <v>1</v>
      </c>
      <c r="M131" s="67">
        <f ca="1">IFERROR(VLOOKUP($B131, Profile_helper_columns!$A$2:$N$201,14, FALSE), "Date Not Found")</f>
        <v>1</v>
      </c>
      <c r="N131" s="67">
        <f ca="1">IFERROR(VLOOKUP($B131, Profile_helper_columns!$A$2:$O$201,15, FALSE), "Date Not Found")</f>
        <v>0</v>
      </c>
      <c r="O131" s="67">
        <f ca="1">IFERROR(VLOOKUP($B131, Profile_helper_columns!$A$2:$P$201,16, FALSE), "Date Not Found")</f>
        <v>0</v>
      </c>
      <c r="P131" s="67">
        <f ca="1">IFERROR(VLOOKUP($B131, Profile_helper_columns!$A$2:$Q$201,17, FALSE), "Date Not Found")</f>
        <v>0</v>
      </c>
      <c r="Q131" s="375">
        <f ca="1">IFERROR(VLOOKUP($B131, Profile_helper_columns!$A$2:$R$201,18, FALSE), "Date Not Found")</f>
        <v>45516</v>
      </c>
      <c r="U131" s="67" t="str">
        <f ca="1">IFERROR(VLOOKUP($B131, Profile_helper_columns!$A$2:$V$201,22, FALSE), "Date Not Found")</f>
        <v>Offline</v>
      </c>
      <c r="V131" s="67" t="str">
        <f ca="1">IFERROR(VLOOKUP($B131, Profile_helper_columns!$A$2:$W$201,23, FALSE), "Date Not Found")</f>
        <v>IVR</v>
      </c>
      <c r="W131" s="67">
        <f ca="1">IFERROR(VLOOKUP($B131, Profile_helper_columns!$A$2:$X$201,24, FALSE), "Date Not Found")</f>
        <v>1</v>
      </c>
      <c r="X131" s="67">
        <f ca="1">IFERROR(VLOOKUP($B131, Profile_helper_columns!$A$2:$Y$201,25, FALSE), "Date Not Found")</f>
        <v>0</v>
      </c>
      <c r="Y131" s="67">
        <f ca="1">IFERROR(VLOOKUP($B131, Profile_helper_columns!$A$2:$Z$201,26, FALSE), "Date Not Found")</f>
        <v>1</v>
      </c>
      <c r="Z131" s="67">
        <f ca="1">IFERROR(VLOOKUP($B131, Profile_helper_columns!$A$2:$AA$201,27, FALSE), "Date Not Found")</f>
        <v>0</v>
      </c>
      <c r="AA131" s="67">
        <f ca="1">IFERROR(VLOOKUP($B131, Profile_helper_columns!$A$2:$AB$201,28, FALSE), "Date Not Found")</f>
        <v>1</v>
      </c>
      <c r="AB131" s="67">
        <f ca="1">IFERROR(VLOOKUP($B131, Profile_helper_columns!$A$2:$AC$201,29, FALSE), "Date Not Found")</f>
        <v>1</v>
      </c>
      <c r="AC131" s="67">
        <f ca="1">IFERROR(VLOOKUP($B131, Profile_helper_columns!$A$2:$AD$201,30, FALSE), "Date Not Found")</f>
        <v>1</v>
      </c>
      <c r="AD131" s="67">
        <f ca="1">IFERROR(VLOOKUP($B131, Profile_helper_columns!$A$2:$AE$201,31, FALSE), "Date Not Found")</f>
        <v>1</v>
      </c>
      <c r="AE131" s="67">
        <f ca="1">IFERROR(VLOOKUP($B131, Profile_helper_columns!$A$2:$AF$201,32, FALSE), "Date Not Found")</f>
        <v>0</v>
      </c>
      <c r="AF131" s="67">
        <f ca="1">IFERROR(VLOOKUP($B131, Profile_helper_columns!$A$2:$AG$201,33, FALSE), "Date Not Found")</f>
        <v>0</v>
      </c>
      <c r="AG131" s="67">
        <f ca="1">IFERROR(VLOOKUP($B131, Profile_helper_columns!$A$2:$AH$201,34, FALSE), "Date Not Found")</f>
        <v>0</v>
      </c>
      <c r="AH131" s="67">
        <f ca="1">IFERROR(VLOOKUP($B131, Profile_helper_columns!$A$2:$AI$201,35, FALSE), "Date Not Found")</f>
        <v>1</v>
      </c>
      <c r="AI131" s="67">
        <f ca="1">IFERROR(VLOOKUP($B131, Profile_helper_columns!$A$2:$AJ$201,36, FALSE), "Date Not Found")</f>
        <v>1</v>
      </c>
      <c r="AJ131" s="67">
        <f ca="1">IFERROR(VLOOKUP($B131, Profile_helper_columns!$A$2:$AK$201,37, FALSE), "Date Not Found")</f>
        <v>0</v>
      </c>
      <c r="AK131" s="67">
        <f ca="1">IFERROR(VLOOKUP($B131, Profile_helper_columns!$A$2:$AL$201,38, FALSE), "Date Not Found")</f>
        <v>1</v>
      </c>
      <c r="AL131" s="67">
        <f ca="1">IFERROR(VLOOKUP($B131, Profile_helper_columns!$A$2:$AM$201,39, FALSE), "Date Not Found")</f>
        <v>0</v>
      </c>
      <c r="AM131">
        <f ca="1"/>
        <v>7</v>
      </c>
      <c r="AN131">
        <f ca="1"/>
        <v>2023</v>
      </c>
      <c r="AO131" t="str" cm="1">
        <f t="array" aca="1" ref="AO131" ca="1">INDEX(Profile_helper_columns!$D$2:$D$201, MATCH(TRUE, Profile_helper_columns!$C$2:$C$201 &gt;= ROW(AN131)-1,0))</f>
        <v>AG0000007964</v>
      </c>
    </row>
    <row r="132" spans="1:41" ht="30.75">
      <c r="A132" s="67" t="str">
        <f t="shared" ca="1" si="2"/>
        <v>b765e3d5-6cf64cgfjg-4fc3-a2dd</v>
      </c>
      <c r="B132" t="str" cm="1">
        <f t="array" aca="1" ref="B132" ca="1">INDEX(Profile_helper_columns!$A$2:$A$201, MATCH(TRUE, Profile_helper_columns!$C$2:$C$201 &gt;= ROW(A132)-1,0))</f>
        <v>0001125220</v>
      </c>
      <c r="C132" t="str" cm="1">
        <f t="array" aca="1" ref="C132" ca="1">INDEX(Profile_helper_columns!$D$2:$D$201, MATCH(TRUE, Profile_helper_columns!$C$2:$C$201 &gt;= ROW(B132)-1,0))</f>
        <v>AG0000007964</v>
      </c>
      <c r="D132" s="315">
        <f ca="1">IFERROR(VLOOKUP($B132, Profile_helper_columns!$A$2:$E$201, 5, FALSE), "Date Not Found")</f>
        <v>45125</v>
      </c>
      <c r="E132">
        <f ca="1">IFERROR(VLOOKUP($B132, Profile_helper_columns!$A$2:$F$201,6, FALSE), "Date Not Found")</f>
        <v>572</v>
      </c>
      <c r="F132" s="315">
        <f ca="1">IFERROR(VLOOKUP($B132, Profile_helper_columns!$A$2:$G$201,7, FALSE), "Date Not Found")</f>
        <v>44961</v>
      </c>
      <c r="G132" s="315" t="str">
        <f ca="1">IFERROR(VLOOKUP($B132, Profile_helper_columns!$A$2:$H$201,8, FALSE), "Date Not Found")</f>
        <v>Former</v>
      </c>
      <c r="H132" s="315" t="str">
        <f ca="1">IFERROR(VLOOKUP($B132, Profile_helper_columns!$A$2:$I$201,9, FALSE), "Date Not Found")</f>
        <v>Pheonix</v>
      </c>
      <c r="I132" t="str">
        <f ca="1">IFERROR(VLOOKUP($B132, Profile_helper_columns!$A$2:$J$201,10, FALSE), "Date Not Found")</f>
        <v>R</v>
      </c>
      <c r="J132" s="67" t="str">
        <f ca="1">IFERROR(VLOOKUP($B132, Profile_helper_columns!$A$2:$K$201,11, FALSE), "Date Not Found")</f>
        <v>Condominiums</v>
      </c>
      <c r="K132" s="67" t="str">
        <f ca="1">IFERROR(VLOOKUP($B132, Profile_helper_columns!$A$2:$L$201,12, FALSE), "Date Not Found")</f>
        <v>Y</v>
      </c>
      <c r="L132" s="67">
        <f ca="1">IFERROR(VLOOKUP($B132, Profile_helper_columns!$A$2:$M$201,13, FALSE), "Date Not Found")</f>
        <v>1</v>
      </c>
      <c r="M132" s="67">
        <f ca="1">IFERROR(VLOOKUP($B132, Profile_helper_columns!$A$2:$N$201,14, FALSE), "Date Not Found")</f>
        <v>1</v>
      </c>
      <c r="N132" s="67">
        <f ca="1">IFERROR(VLOOKUP($B132, Profile_helper_columns!$A$2:$O$201,15, FALSE), "Date Not Found")</f>
        <v>0</v>
      </c>
      <c r="O132" s="67">
        <f ca="1">IFERROR(VLOOKUP($B132, Profile_helper_columns!$A$2:$P$201,16, FALSE), "Date Not Found")</f>
        <v>0</v>
      </c>
      <c r="P132" s="67">
        <f ca="1">IFERROR(VLOOKUP($B132, Profile_helper_columns!$A$2:$Q$201,17, FALSE), "Date Not Found")</f>
        <v>0</v>
      </c>
      <c r="Q132" s="375">
        <f ca="1">IFERROR(VLOOKUP($B132, Profile_helper_columns!$A$2:$R$201,18, FALSE), "Date Not Found")</f>
        <v>45516</v>
      </c>
      <c r="U132" s="67" t="str">
        <f ca="1">IFERROR(VLOOKUP($B132, Profile_helper_columns!$A$2:$V$201,22, FALSE), "Date Not Found")</f>
        <v>Offline</v>
      </c>
      <c r="V132" s="67" t="str">
        <f ca="1">IFERROR(VLOOKUP($B132, Profile_helper_columns!$A$2:$W$201,23, FALSE), "Date Not Found")</f>
        <v>IVR</v>
      </c>
      <c r="W132" s="67">
        <f ca="1">IFERROR(VLOOKUP($B132, Profile_helper_columns!$A$2:$X$201,24, FALSE), "Date Not Found")</f>
        <v>1</v>
      </c>
      <c r="X132" s="67">
        <f ca="1">IFERROR(VLOOKUP($B132, Profile_helper_columns!$A$2:$Y$201,25, FALSE), "Date Not Found")</f>
        <v>0</v>
      </c>
      <c r="Y132" s="67">
        <f ca="1">IFERROR(VLOOKUP($B132, Profile_helper_columns!$A$2:$Z$201,26, FALSE), "Date Not Found")</f>
        <v>1</v>
      </c>
      <c r="Z132" s="67">
        <f ca="1">IFERROR(VLOOKUP($B132, Profile_helper_columns!$A$2:$AA$201,27, FALSE), "Date Not Found")</f>
        <v>0</v>
      </c>
      <c r="AA132" s="67">
        <f ca="1">IFERROR(VLOOKUP($B132, Profile_helper_columns!$A$2:$AB$201,28, FALSE), "Date Not Found")</f>
        <v>1</v>
      </c>
      <c r="AB132" s="67">
        <f ca="1">IFERROR(VLOOKUP($B132, Profile_helper_columns!$A$2:$AC$201,29, FALSE), "Date Not Found")</f>
        <v>1</v>
      </c>
      <c r="AC132" s="67">
        <f ca="1">IFERROR(VLOOKUP($B132, Profile_helper_columns!$A$2:$AD$201,30, FALSE), "Date Not Found")</f>
        <v>1</v>
      </c>
      <c r="AD132" s="67">
        <f ca="1">IFERROR(VLOOKUP($B132, Profile_helper_columns!$A$2:$AE$201,31, FALSE), "Date Not Found")</f>
        <v>1</v>
      </c>
      <c r="AE132" s="67">
        <f ca="1">IFERROR(VLOOKUP($B132, Profile_helper_columns!$A$2:$AF$201,32, FALSE), "Date Not Found")</f>
        <v>0</v>
      </c>
      <c r="AF132" s="67">
        <f ca="1">IFERROR(VLOOKUP($B132, Profile_helper_columns!$A$2:$AG$201,33, FALSE), "Date Not Found")</f>
        <v>0</v>
      </c>
      <c r="AG132" s="67">
        <f ca="1">IFERROR(VLOOKUP($B132, Profile_helper_columns!$A$2:$AH$201,34, FALSE), "Date Not Found")</f>
        <v>0</v>
      </c>
      <c r="AH132" s="67">
        <f ca="1">IFERROR(VLOOKUP($B132, Profile_helper_columns!$A$2:$AI$201,35, FALSE), "Date Not Found")</f>
        <v>1</v>
      </c>
      <c r="AI132" s="67">
        <f ca="1">IFERROR(VLOOKUP($B132, Profile_helper_columns!$A$2:$AJ$201,36, FALSE), "Date Not Found")</f>
        <v>1</v>
      </c>
      <c r="AJ132" s="67">
        <f ca="1">IFERROR(VLOOKUP($B132, Profile_helper_columns!$A$2:$AK$201,37, FALSE), "Date Not Found")</f>
        <v>0</v>
      </c>
      <c r="AK132" s="67">
        <f ca="1">IFERROR(VLOOKUP($B132, Profile_helper_columns!$A$2:$AL$201,38, FALSE), "Date Not Found")</f>
        <v>1</v>
      </c>
      <c r="AL132" s="67">
        <f ca="1">IFERROR(VLOOKUP($B132, Profile_helper_columns!$A$2:$AM$201,39, FALSE), "Date Not Found")</f>
        <v>0</v>
      </c>
      <c r="AM132">
        <f ca="1"/>
        <v>7</v>
      </c>
      <c r="AN132">
        <f ca="1"/>
        <v>2023</v>
      </c>
      <c r="AO132" t="str" cm="1">
        <f t="array" aca="1" ref="AO132" ca="1">INDEX(Profile_helper_columns!$D$2:$D$201, MATCH(TRUE, Profile_helper_columns!$C$2:$C$201 &gt;= ROW(AN132)-1,0))</f>
        <v>AG0000007964</v>
      </c>
    </row>
    <row r="133" spans="1:41" ht="30.75">
      <c r="A133" s="67" t="str">
        <f t="shared" ca="1" si="2"/>
        <v>38b02ffe-ec45bbgfjg-0738-a2dd</v>
      </c>
      <c r="B133" t="str" cm="1">
        <f t="array" aca="1" ref="B133" ca="1">INDEX(Profile_helper_columns!$A$2:$A$201, MATCH(TRUE, Profile_helper_columns!$C$2:$C$201 &gt;= ROW(A133)-1,0))</f>
        <v>0001126459</v>
      </c>
      <c r="C133" t="str" cm="1">
        <f t="array" aca="1" ref="C133" ca="1">INDEX(Profile_helper_columns!$D$2:$D$201, MATCH(TRUE, Profile_helper_columns!$C$2:$C$201 &gt;= ROW(B133)-1,0))</f>
        <v>AG0000006880</v>
      </c>
      <c r="D133" s="315">
        <f ca="1">IFERROR(VLOOKUP($B133, Profile_helper_columns!$A$2:$E$201, 5, FALSE), "Date Not Found")</f>
        <v>45593</v>
      </c>
      <c r="E133">
        <f ca="1">IFERROR(VLOOKUP($B133, Profile_helper_columns!$A$2:$F$201,6, FALSE), "Date Not Found")</f>
        <v>627</v>
      </c>
      <c r="F133" s="315">
        <f ca="1">IFERROR(VLOOKUP($B133, Profile_helper_columns!$A$2:$G$201,7, FALSE), "Date Not Found")</f>
        <v>45655</v>
      </c>
      <c r="G133" s="315" t="str">
        <f ca="1">IFERROR(VLOOKUP($B133, Profile_helper_columns!$A$2:$H$201,8, FALSE), "Date Not Found")</f>
        <v>Former</v>
      </c>
      <c r="H133" s="315" t="str">
        <f ca="1">IFERROR(VLOOKUP($B133, Profile_helper_columns!$A$2:$I$201,9, FALSE), "Date Not Found")</f>
        <v>Pheonix</v>
      </c>
      <c r="I133" t="str">
        <f ca="1">IFERROR(VLOOKUP($B133, Profile_helper_columns!$A$2:$J$201,10, FALSE), "Date Not Found")</f>
        <v>R</v>
      </c>
      <c r="J133" s="67" t="str">
        <f ca="1">IFERROR(VLOOKUP($B133, Profile_helper_columns!$A$2:$K$201,11, FALSE), "Date Not Found")</f>
        <v>Revenue Share -Apts</v>
      </c>
      <c r="K133" s="67" t="str">
        <f ca="1">IFERROR(VLOOKUP($B133, Profile_helper_columns!$A$2:$L$201,12, FALSE), "Date Not Found")</f>
        <v>Y</v>
      </c>
      <c r="L133" s="67">
        <f ca="1">IFERROR(VLOOKUP($B133, Profile_helper_columns!$A$2:$M$201,13, FALSE), "Date Not Found")</f>
        <v>0</v>
      </c>
      <c r="M133" s="67">
        <f ca="1">IFERROR(VLOOKUP($B133, Profile_helper_columns!$A$2:$N$201,14, FALSE), "Date Not Found")</f>
        <v>0</v>
      </c>
      <c r="N133" s="67">
        <f ca="1">IFERROR(VLOOKUP($B133, Profile_helper_columns!$A$2:$O$201,15, FALSE), "Date Not Found")</f>
        <v>0</v>
      </c>
      <c r="O133" s="67">
        <f ca="1">IFERROR(VLOOKUP($B133, Profile_helper_columns!$A$2:$P$201,16, FALSE), "Date Not Found")</f>
        <v>0</v>
      </c>
      <c r="P133" s="67">
        <f ca="1">IFERROR(VLOOKUP($B133, Profile_helper_columns!$A$2:$Q$201,17, FALSE), "Date Not Found")</f>
        <v>0</v>
      </c>
      <c r="Q133" s="375" t="str">
        <f ca="1">IFERROR(VLOOKUP($B133, Profile_helper_columns!$A$2:$R$201,18, FALSE), "Date Not Found")</f>
        <v/>
      </c>
      <c r="U133" s="67" t="str">
        <f ca="1">IFERROR(VLOOKUP($B133, Profile_helper_columns!$A$2:$V$201,22, FALSE), "Date Not Found")</f>
        <v>Offline</v>
      </c>
      <c r="V133" s="67" t="str">
        <f ca="1">IFERROR(VLOOKUP($B133, Profile_helper_columns!$A$2:$W$201,23, FALSE), "Date Not Found")</f>
        <v>Retail</v>
      </c>
      <c r="W133" s="67">
        <f ca="1">IFERROR(VLOOKUP($B133, Profile_helper_columns!$A$2:$X$201,24, FALSE), "Date Not Found")</f>
        <v>1</v>
      </c>
      <c r="X133" s="67">
        <f ca="1">IFERROR(VLOOKUP($B133, Profile_helper_columns!$A$2:$Y$201,25, FALSE), "Date Not Found")</f>
        <v>1</v>
      </c>
      <c r="Y133" s="67">
        <f ca="1">IFERROR(VLOOKUP($B133, Profile_helper_columns!$A$2:$Z$201,26, FALSE), "Date Not Found")</f>
        <v>1</v>
      </c>
      <c r="Z133" s="67">
        <f ca="1">IFERROR(VLOOKUP($B133, Profile_helper_columns!$A$2:$AA$201,27, FALSE), "Date Not Found")</f>
        <v>0</v>
      </c>
      <c r="AA133" s="67">
        <f ca="1">IFERROR(VLOOKUP($B133, Profile_helper_columns!$A$2:$AB$201,28, FALSE), "Date Not Found")</f>
        <v>0</v>
      </c>
      <c r="AB133" s="67">
        <f ca="1">IFERROR(VLOOKUP($B133, Profile_helper_columns!$A$2:$AC$201,29, FALSE), "Date Not Found")</f>
        <v>0</v>
      </c>
      <c r="AC133" s="67">
        <f ca="1">IFERROR(VLOOKUP($B133, Profile_helper_columns!$A$2:$AD$201,30, FALSE), "Date Not Found")</f>
        <v>0</v>
      </c>
      <c r="AD133" s="67">
        <f ca="1">IFERROR(VLOOKUP($B133, Profile_helper_columns!$A$2:$AE$201,31, FALSE), "Date Not Found")</f>
        <v>0</v>
      </c>
      <c r="AE133" s="67">
        <f ca="1">IFERROR(VLOOKUP($B133, Profile_helper_columns!$A$2:$AF$201,32, FALSE), "Date Not Found")</f>
        <v>0</v>
      </c>
      <c r="AF133" s="67">
        <f ca="1">IFERROR(VLOOKUP($B133, Profile_helper_columns!$A$2:$AG$201,33, FALSE), "Date Not Found")</f>
        <v>0</v>
      </c>
      <c r="AG133" s="67">
        <f ca="1">IFERROR(VLOOKUP($B133, Profile_helper_columns!$A$2:$AH$201,34, FALSE), "Date Not Found")</f>
        <v>0</v>
      </c>
      <c r="AH133" s="67">
        <f ca="1">IFERROR(VLOOKUP($B133, Profile_helper_columns!$A$2:$AI$201,35, FALSE), "Date Not Found")</f>
        <v>1</v>
      </c>
      <c r="AI133" s="67">
        <f ca="1">IFERROR(VLOOKUP($B133, Profile_helper_columns!$A$2:$AJ$201,36, FALSE), "Date Not Found")</f>
        <v>0</v>
      </c>
      <c r="AJ133" s="67">
        <f ca="1">IFERROR(VLOOKUP($B133, Profile_helper_columns!$A$2:$AK$201,37, FALSE), "Date Not Found")</f>
        <v>0</v>
      </c>
      <c r="AK133" s="67">
        <f ca="1">IFERROR(VLOOKUP($B133, Profile_helper_columns!$A$2:$AL$201,38, FALSE), "Date Not Found")</f>
        <v>0</v>
      </c>
      <c r="AL133" s="67">
        <f ca="1">IFERROR(VLOOKUP($B133, Profile_helper_columns!$A$2:$AM$201,39, FALSE), "Date Not Found")</f>
        <v>0</v>
      </c>
      <c r="AM133">
        <f ca="1"/>
        <v>10</v>
      </c>
      <c r="AN133">
        <f ca="1"/>
        <v>2024</v>
      </c>
      <c r="AO133" t="str" cm="1">
        <f t="array" aca="1" ref="AO133" ca="1">INDEX(Profile_helper_columns!$D$2:$D$201, MATCH(TRUE, Profile_helper_columns!$C$2:$C$201 &gt;= ROW(AN133)-1,0))</f>
        <v>AG0000006880</v>
      </c>
    </row>
    <row r="134" spans="1:41" ht="30.75">
      <c r="A134" s="67" t="str">
        <f t="shared" ca="1" si="2"/>
        <v>32b98b26-496c7agfjg-e8ba-a2dd</v>
      </c>
      <c r="B134" t="str" cm="1">
        <f t="array" aca="1" ref="B134" ca="1">INDEX(Profile_helper_columns!$A$2:$A$201, MATCH(TRUE, Profile_helper_columns!$C$2:$C$201 &gt;= ROW(A134)-1,0))</f>
        <v>0001122066</v>
      </c>
      <c r="C134" t="str" cm="1">
        <f t="array" aca="1" ref="C134" ca="1">INDEX(Profile_helper_columns!$D$2:$D$201, MATCH(TRUE, Profile_helper_columns!$C$2:$C$201 &gt;= ROW(B134)-1,0))</f>
        <v>AG0000009215</v>
      </c>
      <c r="D134" s="315">
        <f ca="1">IFERROR(VLOOKUP($B134, Profile_helper_columns!$A$2:$E$201, 5, FALSE), "Date Not Found")</f>
        <v>45407</v>
      </c>
      <c r="E134">
        <f ca="1">IFERROR(VLOOKUP($B134, Profile_helper_columns!$A$2:$F$201,6, FALSE), "Date Not Found")</f>
        <v>980</v>
      </c>
      <c r="F134" s="315">
        <f ca="1">IFERROR(VLOOKUP($B134, Profile_helper_columns!$A$2:$G$201,7, FALSE), "Date Not Found")</f>
        <v>44943</v>
      </c>
      <c r="G134" s="315" t="str">
        <f ca="1">IFERROR(VLOOKUP($B134, Profile_helper_columns!$A$2:$H$201,8, FALSE), "Date Not Found")</f>
        <v>Former</v>
      </c>
      <c r="H134" s="315" t="str">
        <f ca="1">IFERROR(VLOOKUP($B134, Profile_helper_columns!$A$2:$I$201,9, FALSE), "Date Not Found")</f>
        <v>Pheonix</v>
      </c>
      <c r="I134" t="str">
        <f ca="1">IFERROR(VLOOKUP($B134, Profile_helper_columns!$A$2:$J$201,10, FALSE), "Date Not Found")</f>
        <v>R</v>
      </c>
      <c r="J134" s="67" t="str">
        <f ca="1">IFERROR(VLOOKUP($B134, Profile_helper_columns!$A$2:$K$201,11, FALSE), "Date Not Found")</f>
        <v>Apartments</v>
      </c>
      <c r="K134" s="67" t="str">
        <f ca="1">IFERROR(VLOOKUP($B134, Profile_helper_columns!$A$2:$L$201,12, FALSE), "Date Not Found")</f>
        <v>Y</v>
      </c>
      <c r="L134" s="67">
        <f ca="1">IFERROR(VLOOKUP($B134, Profile_helper_columns!$A$2:$M$201,13, FALSE), "Date Not Found")</f>
        <v>1</v>
      </c>
      <c r="M134" s="67">
        <f ca="1">IFERROR(VLOOKUP($B134, Profile_helper_columns!$A$2:$N$201,14, FALSE), "Date Not Found")</f>
        <v>0</v>
      </c>
      <c r="N134" s="67">
        <f ca="1">IFERROR(VLOOKUP($B134, Profile_helper_columns!$A$2:$O$201,15, FALSE), "Date Not Found")</f>
        <v>1</v>
      </c>
      <c r="O134" s="67">
        <f ca="1">IFERROR(VLOOKUP($B134, Profile_helper_columns!$A$2:$P$201,16, FALSE), "Date Not Found")</f>
        <v>0</v>
      </c>
      <c r="P134" s="67">
        <f ca="1">IFERROR(VLOOKUP($B134, Profile_helper_columns!$A$2:$Q$201,17, FALSE), "Date Not Found")</f>
        <v>0</v>
      </c>
      <c r="Q134" s="375">
        <f ca="1">IFERROR(VLOOKUP($B134, Profile_helper_columns!$A$2:$R$201,18, FALSE), "Date Not Found")</f>
        <v>45052</v>
      </c>
      <c r="U134" s="67" t="str">
        <f ca="1">IFERROR(VLOOKUP($B134, Profile_helper_columns!$A$2:$V$201,22, FALSE), "Date Not Found")</f>
        <v>Digital</v>
      </c>
      <c r="V134" s="67" t="str">
        <f ca="1">IFERROR(VLOOKUP($B134, Profile_helper_columns!$A$2:$W$201,23, FALSE), "Date Not Found")</f>
        <v>App</v>
      </c>
      <c r="W134" s="67">
        <f ca="1">IFERROR(VLOOKUP($B134, Profile_helper_columns!$A$2:$X$201,24, FALSE), "Date Not Found")</f>
        <v>0</v>
      </c>
      <c r="X134" s="67">
        <f ca="1">IFERROR(VLOOKUP($B134, Profile_helper_columns!$A$2:$Y$201,25, FALSE), "Date Not Found")</f>
        <v>0</v>
      </c>
      <c r="Y134" s="67">
        <f ca="1">IFERROR(VLOOKUP($B134, Profile_helper_columns!$A$2:$Z$201,26, FALSE), "Date Not Found")</f>
        <v>1</v>
      </c>
      <c r="Z134" s="67">
        <f ca="1">IFERROR(VLOOKUP($B134, Profile_helper_columns!$A$2:$AA$201,27, FALSE), "Date Not Found")</f>
        <v>1</v>
      </c>
      <c r="AA134" s="67">
        <f ca="1">IFERROR(VLOOKUP($B134, Profile_helper_columns!$A$2:$AB$201,28, FALSE), "Date Not Found")</f>
        <v>1</v>
      </c>
      <c r="AB134" s="67">
        <f ca="1">IFERROR(VLOOKUP($B134, Profile_helper_columns!$A$2:$AC$201,29, FALSE), "Date Not Found")</f>
        <v>0</v>
      </c>
      <c r="AC134" s="67">
        <f ca="1">IFERROR(VLOOKUP($B134, Profile_helper_columns!$A$2:$AD$201,30, FALSE), "Date Not Found")</f>
        <v>0</v>
      </c>
      <c r="AD134" s="67">
        <f ca="1">IFERROR(VLOOKUP($B134, Profile_helper_columns!$A$2:$AE$201,31, FALSE), "Date Not Found")</f>
        <v>1</v>
      </c>
      <c r="AE134" s="67">
        <f ca="1">IFERROR(VLOOKUP($B134, Profile_helper_columns!$A$2:$AF$201,32, FALSE), "Date Not Found")</f>
        <v>0</v>
      </c>
      <c r="AF134" s="67">
        <f ca="1">IFERROR(VLOOKUP($B134, Profile_helper_columns!$A$2:$AG$201,33, FALSE), "Date Not Found")</f>
        <v>0</v>
      </c>
      <c r="AG134" s="67">
        <f ca="1">IFERROR(VLOOKUP($B134, Profile_helper_columns!$A$2:$AH$201,34, FALSE), "Date Not Found")</f>
        <v>1</v>
      </c>
      <c r="AH134" s="67">
        <f ca="1">IFERROR(VLOOKUP($B134, Profile_helper_columns!$A$2:$AI$201,35, FALSE), "Date Not Found")</f>
        <v>0</v>
      </c>
      <c r="AI134" s="67">
        <f ca="1">IFERROR(VLOOKUP($B134, Profile_helper_columns!$A$2:$AJ$201,36, FALSE), "Date Not Found")</f>
        <v>0</v>
      </c>
      <c r="AJ134" s="67">
        <f ca="1">IFERROR(VLOOKUP($B134, Profile_helper_columns!$A$2:$AK$201,37, FALSE), "Date Not Found")</f>
        <v>0</v>
      </c>
      <c r="AK134" s="67">
        <f ca="1">IFERROR(VLOOKUP($B134, Profile_helper_columns!$A$2:$AL$201,38, FALSE), "Date Not Found")</f>
        <v>0</v>
      </c>
      <c r="AL134" s="67">
        <f ca="1">IFERROR(VLOOKUP($B134, Profile_helper_columns!$A$2:$AM$201,39, FALSE), "Date Not Found")</f>
        <v>0</v>
      </c>
      <c r="AM134">
        <f ca="1"/>
        <v>4</v>
      </c>
      <c r="AN134">
        <f ca="1"/>
        <v>2024</v>
      </c>
      <c r="AO134" t="str" cm="1">
        <f t="array" aca="1" ref="AO134" ca="1">INDEX(Profile_helper_columns!$D$2:$D$201, MATCH(TRUE, Profile_helper_columns!$C$2:$C$201 &gt;= ROW(AN134)-1,0))</f>
        <v>AG0000009215</v>
      </c>
    </row>
    <row r="135" spans="1:41" ht="30.75">
      <c r="A135" s="67" t="str">
        <f t="shared" ca="1" si="2"/>
        <v>62804b43-5d4768gfjg-4667-a2dd</v>
      </c>
      <c r="B135" t="str" cm="1">
        <f t="array" aca="1" ref="B135" ca="1">INDEX(Profile_helper_columns!$A$2:$A$201, MATCH(TRUE, Profile_helper_columns!$C$2:$C$201 &gt;= ROW(A135)-1,0))</f>
        <v>0001122066</v>
      </c>
      <c r="C135" t="str" cm="1">
        <f t="array" aca="1" ref="C135" ca="1">INDEX(Profile_helper_columns!$D$2:$D$201, MATCH(TRUE, Profile_helper_columns!$C$2:$C$201 &gt;= ROW(B135)-1,0))</f>
        <v>AG0000009215</v>
      </c>
      <c r="D135" s="315">
        <f ca="1">IFERROR(VLOOKUP($B135, Profile_helper_columns!$A$2:$E$201, 5, FALSE), "Date Not Found")</f>
        <v>45407</v>
      </c>
      <c r="E135">
        <f ca="1">IFERROR(VLOOKUP($B135, Profile_helper_columns!$A$2:$F$201,6, FALSE), "Date Not Found")</f>
        <v>980</v>
      </c>
      <c r="F135" s="315">
        <f ca="1">IFERROR(VLOOKUP($B135, Profile_helper_columns!$A$2:$G$201,7, FALSE), "Date Not Found")</f>
        <v>44943</v>
      </c>
      <c r="G135" s="315" t="str">
        <f ca="1">IFERROR(VLOOKUP($B135, Profile_helper_columns!$A$2:$H$201,8, FALSE), "Date Not Found")</f>
        <v>Former</v>
      </c>
      <c r="H135" s="315" t="str">
        <f ca="1">IFERROR(VLOOKUP($B135, Profile_helper_columns!$A$2:$I$201,9, FALSE), "Date Not Found")</f>
        <v>Pheonix</v>
      </c>
      <c r="I135" t="str">
        <f ca="1">IFERROR(VLOOKUP($B135, Profile_helper_columns!$A$2:$J$201,10, FALSE), "Date Not Found")</f>
        <v>R</v>
      </c>
      <c r="J135" s="67" t="str">
        <f ca="1">IFERROR(VLOOKUP($B135, Profile_helper_columns!$A$2:$K$201,11, FALSE), "Date Not Found")</f>
        <v>Apartments</v>
      </c>
      <c r="K135" s="67" t="str">
        <f ca="1">IFERROR(VLOOKUP($B135, Profile_helper_columns!$A$2:$L$201,12, FALSE), "Date Not Found")</f>
        <v>Y</v>
      </c>
      <c r="L135" s="67">
        <f ca="1">IFERROR(VLOOKUP($B135, Profile_helper_columns!$A$2:$M$201,13, FALSE), "Date Not Found")</f>
        <v>1</v>
      </c>
      <c r="M135" s="67">
        <f ca="1">IFERROR(VLOOKUP($B135, Profile_helper_columns!$A$2:$N$201,14, FALSE), "Date Not Found")</f>
        <v>0</v>
      </c>
      <c r="N135" s="67">
        <f ca="1">IFERROR(VLOOKUP($B135, Profile_helper_columns!$A$2:$O$201,15, FALSE), "Date Not Found")</f>
        <v>1</v>
      </c>
      <c r="O135" s="67">
        <f ca="1">IFERROR(VLOOKUP($B135, Profile_helper_columns!$A$2:$P$201,16, FALSE), "Date Not Found")</f>
        <v>0</v>
      </c>
      <c r="P135" s="67">
        <f ca="1">IFERROR(VLOOKUP($B135, Profile_helper_columns!$A$2:$Q$201,17, FALSE), "Date Not Found")</f>
        <v>0</v>
      </c>
      <c r="Q135" s="375">
        <f ca="1">IFERROR(VLOOKUP($B135, Profile_helper_columns!$A$2:$R$201,18, FALSE), "Date Not Found")</f>
        <v>45052</v>
      </c>
      <c r="U135" s="67" t="str">
        <f ca="1">IFERROR(VLOOKUP($B135, Profile_helper_columns!$A$2:$V$201,22, FALSE), "Date Not Found")</f>
        <v>Digital</v>
      </c>
      <c r="V135" s="67" t="str">
        <f ca="1">IFERROR(VLOOKUP($B135, Profile_helper_columns!$A$2:$W$201,23, FALSE), "Date Not Found")</f>
        <v>App</v>
      </c>
      <c r="W135" s="67">
        <f ca="1">IFERROR(VLOOKUP($B135, Profile_helper_columns!$A$2:$X$201,24, FALSE), "Date Not Found")</f>
        <v>0</v>
      </c>
      <c r="X135" s="67">
        <f ca="1">IFERROR(VLOOKUP($B135, Profile_helper_columns!$A$2:$Y$201,25, FALSE), "Date Not Found")</f>
        <v>0</v>
      </c>
      <c r="Y135" s="67">
        <f ca="1">IFERROR(VLOOKUP($B135, Profile_helper_columns!$A$2:$Z$201,26, FALSE), "Date Not Found")</f>
        <v>1</v>
      </c>
      <c r="Z135" s="67">
        <f ca="1">IFERROR(VLOOKUP($B135, Profile_helper_columns!$A$2:$AA$201,27, FALSE), "Date Not Found")</f>
        <v>1</v>
      </c>
      <c r="AA135" s="67">
        <f ca="1">IFERROR(VLOOKUP($B135, Profile_helper_columns!$A$2:$AB$201,28, FALSE), "Date Not Found")</f>
        <v>1</v>
      </c>
      <c r="AB135" s="67">
        <f ca="1">IFERROR(VLOOKUP($B135, Profile_helper_columns!$A$2:$AC$201,29, FALSE), "Date Not Found")</f>
        <v>0</v>
      </c>
      <c r="AC135" s="67">
        <f ca="1">IFERROR(VLOOKUP($B135, Profile_helper_columns!$A$2:$AD$201,30, FALSE), "Date Not Found")</f>
        <v>0</v>
      </c>
      <c r="AD135" s="67">
        <f ca="1">IFERROR(VLOOKUP($B135, Profile_helper_columns!$A$2:$AE$201,31, FALSE), "Date Not Found")</f>
        <v>1</v>
      </c>
      <c r="AE135" s="67">
        <f ca="1">IFERROR(VLOOKUP($B135, Profile_helper_columns!$A$2:$AF$201,32, FALSE), "Date Not Found")</f>
        <v>0</v>
      </c>
      <c r="AF135" s="67">
        <f ca="1">IFERROR(VLOOKUP($B135, Profile_helper_columns!$A$2:$AG$201,33, FALSE), "Date Not Found")</f>
        <v>0</v>
      </c>
      <c r="AG135" s="67">
        <f ca="1">IFERROR(VLOOKUP($B135, Profile_helper_columns!$A$2:$AH$201,34, FALSE), "Date Not Found")</f>
        <v>1</v>
      </c>
      <c r="AH135" s="67">
        <f ca="1">IFERROR(VLOOKUP($B135, Profile_helper_columns!$A$2:$AI$201,35, FALSE), "Date Not Found")</f>
        <v>0</v>
      </c>
      <c r="AI135" s="67">
        <f ca="1">IFERROR(VLOOKUP($B135, Profile_helper_columns!$A$2:$AJ$201,36, FALSE), "Date Not Found")</f>
        <v>0</v>
      </c>
      <c r="AJ135" s="67">
        <f ca="1">IFERROR(VLOOKUP($B135, Profile_helper_columns!$A$2:$AK$201,37, FALSE), "Date Not Found")</f>
        <v>0</v>
      </c>
      <c r="AK135" s="67">
        <f ca="1">IFERROR(VLOOKUP($B135, Profile_helper_columns!$A$2:$AL$201,38, FALSE), "Date Not Found")</f>
        <v>0</v>
      </c>
      <c r="AL135" s="67">
        <f ca="1">IFERROR(VLOOKUP($B135, Profile_helper_columns!$A$2:$AM$201,39, FALSE), "Date Not Found")</f>
        <v>0</v>
      </c>
      <c r="AM135">
        <f ca="1"/>
        <v>4</v>
      </c>
      <c r="AN135">
        <f ca="1"/>
        <v>2024</v>
      </c>
      <c r="AO135" t="str" cm="1">
        <f t="array" aca="1" ref="AO135" ca="1">INDEX(Profile_helper_columns!$D$2:$D$201, MATCH(TRUE, Profile_helper_columns!$C$2:$C$201 &gt;= ROW(AN135)-1,0))</f>
        <v>AG0000009215</v>
      </c>
    </row>
    <row r="136" spans="1:41" ht="30.75">
      <c r="A136" s="67" t="str">
        <f t="shared" ca="1" si="2"/>
        <v>f13294a0-a5c795gfjg-4058-a2dd</v>
      </c>
      <c r="B136" t="str" cm="1">
        <f t="array" aca="1" ref="B136" ca="1">INDEX(Profile_helper_columns!$A$2:$A$201, MATCH(TRUE, Profile_helper_columns!$C$2:$C$201 &gt;= ROW(A136)-1,0))</f>
        <v>0001121966</v>
      </c>
      <c r="C136" t="str" cm="1">
        <f t="array" aca="1" ref="C136" ca="1">INDEX(Profile_helper_columns!$D$2:$D$201, MATCH(TRUE, Profile_helper_columns!$C$2:$C$201 &gt;= ROW(B136)-1,0))</f>
        <v>AG0000009051</v>
      </c>
      <c r="D136" s="315">
        <f ca="1">IFERROR(VLOOKUP($B136, Profile_helper_columns!$A$2:$E$201, 5, FALSE), "Date Not Found")</f>
        <v>45299</v>
      </c>
      <c r="E136">
        <f ca="1">IFERROR(VLOOKUP($B136, Profile_helper_columns!$A$2:$F$201,6, FALSE), "Date Not Found")</f>
        <v>843</v>
      </c>
      <c r="F136" s="315">
        <f ca="1">IFERROR(VLOOKUP($B136, Profile_helper_columns!$A$2:$G$201,7, FALSE), "Date Not Found")</f>
        <v>45101</v>
      </c>
      <c r="G136" s="315" t="str">
        <f ca="1">IFERROR(VLOOKUP($B136, Profile_helper_columns!$A$2:$H$201,8, FALSE), "Date Not Found")</f>
        <v>Active</v>
      </c>
      <c r="H136" s="315" t="str">
        <f ca="1">IFERROR(VLOOKUP($B136, Profile_helper_columns!$A$2:$I$201,9, FALSE), "Date Not Found")</f>
        <v>San Francisco</v>
      </c>
      <c r="I136" t="str">
        <f ca="1">IFERROR(VLOOKUP($B136, Profile_helper_columns!$A$2:$J$201,10, FALSE), "Date Not Found")</f>
        <v>R</v>
      </c>
      <c r="J136" s="67" t="str">
        <f ca="1">IFERROR(VLOOKUP($B136, Profile_helper_columns!$A$2:$K$201,11, FALSE), "Date Not Found")</f>
        <v>Apartments</v>
      </c>
      <c r="K136" s="67" t="str">
        <f ca="1">IFERROR(VLOOKUP($B136, Profile_helper_columns!$A$2:$L$201,12, FALSE), "Date Not Found")</f>
        <v>Y</v>
      </c>
      <c r="L136" s="67">
        <f ca="1">IFERROR(VLOOKUP($B136, Profile_helper_columns!$A$2:$M$201,13, FALSE), "Date Not Found")</f>
        <v>1</v>
      </c>
      <c r="M136" s="67">
        <f ca="1">IFERROR(VLOOKUP($B136, Profile_helper_columns!$A$2:$N$201,14, FALSE), "Date Not Found")</f>
        <v>0</v>
      </c>
      <c r="N136" s="67">
        <f ca="1">IFERROR(VLOOKUP($B136, Profile_helper_columns!$A$2:$O$201,15, FALSE), "Date Not Found")</f>
        <v>0</v>
      </c>
      <c r="O136" s="67">
        <f ca="1">IFERROR(VLOOKUP($B136, Profile_helper_columns!$A$2:$P$201,16, FALSE), "Date Not Found")</f>
        <v>0</v>
      </c>
      <c r="P136" s="67">
        <f ca="1">IFERROR(VLOOKUP($B136, Profile_helper_columns!$A$2:$Q$201,17, FALSE), "Date Not Found")</f>
        <v>0</v>
      </c>
      <c r="Q136" s="375">
        <f ca="1">IFERROR(VLOOKUP($B136, Profile_helper_columns!$A$2:$R$201,18, FALSE), "Date Not Found")</f>
        <v>45517</v>
      </c>
      <c r="U136" s="67" t="str">
        <f ca="1">IFERROR(VLOOKUP($B136, Profile_helper_columns!$A$2:$V$201,22, FALSE), "Date Not Found")</f>
        <v>Digital</v>
      </c>
      <c r="V136" s="67" t="str">
        <f ca="1">IFERROR(VLOOKUP($B136, Profile_helper_columns!$A$2:$W$201,23, FALSE), "Date Not Found")</f>
        <v>Web</v>
      </c>
      <c r="W136" s="67">
        <f ca="1">IFERROR(VLOOKUP($B136, Profile_helper_columns!$A$2:$X$201,24, FALSE), "Date Not Found")</f>
        <v>0</v>
      </c>
      <c r="X136" s="67">
        <f ca="1">IFERROR(VLOOKUP($B136, Profile_helper_columns!$A$2:$Y$201,25, FALSE), "Date Not Found")</f>
        <v>1</v>
      </c>
      <c r="Y136" s="67">
        <f ca="1">IFERROR(VLOOKUP($B136, Profile_helper_columns!$A$2:$Z$201,26, FALSE), "Date Not Found")</f>
        <v>1</v>
      </c>
      <c r="Z136" s="67">
        <f ca="1">IFERROR(VLOOKUP($B136, Profile_helper_columns!$A$2:$AA$201,27, FALSE), "Date Not Found")</f>
        <v>1</v>
      </c>
      <c r="AA136" s="67">
        <f ca="1">IFERROR(VLOOKUP($B136, Profile_helper_columns!$A$2:$AB$201,28, FALSE), "Date Not Found")</f>
        <v>1</v>
      </c>
      <c r="AB136" s="67">
        <f ca="1">IFERROR(VLOOKUP($B136, Profile_helper_columns!$A$2:$AC$201,29, FALSE), "Date Not Found")</f>
        <v>0</v>
      </c>
      <c r="AC136" s="67">
        <f ca="1">IFERROR(VLOOKUP($B136, Profile_helper_columns!$A$2:$AD$201,30, FALSE), "Date Not Found")</f>
        <v>1</v>
      </c>
      <c r="AD136" s="67">
        <f ca="1">IFERROR(VLOOKUP($B136, Profile_helper_columns!$A$2:$AE$201,31, FALSE), "Date Not Found")</f>
        <v>0</v>
      </c>
      <c r="AE136" s="67">
        <f ca="1">IFERROR(VLOOKUP($B136, Profile_helper_columns!$A$2:$AF$201,32, FALSE), "Date Not Found")</f>
        <v>1</v>
      </c>
      <c r="AF136" s="67">
        <f ca="1">IFERROR(VLOOKUP($B136, Profile_helper_columns!$A$2:$AG$201,33, FALSE), "Date Not Found")</f>
        <v>0</v>
      </c>
      <c r="AG136" s="67">
        <f ca="1">IFERROR(VLOOKUP($B136, Profile_helper_columns!$A$2:$AH$201,34, FALSE), "Date Not Found")</f>
        <v>0</v>
      </c>
      <c r="AH136" s="67">
        <f ca="1">IFERROR(VLOOKUP($B136, Profile_helper_columns!$A$2:$AI$201,35, FALSE), "Date Not Found")</f>
        <v>0</v>
      </c>
      <c r="AI136" s="67">
        <f ca="1">IFERROR(VLOOKUP($B136, Profile_helper_columns!$A$2:$AJ$201,36, FALSE), "Date Not Found")</f>
        <v>0</v>
      </c>
      <c r="AJ136" s="67">
        <f ca="1">IFERROR(VLOOKUP($B136, Profile_helper_columns!$A$2:$AK$201,37, FALSE), "Date Not Found")</f>
        <v>0</v>
      </c>
      <c r="AK136" s="67">
        <f ca="1">IFERROR(VLOOKUP($B136, Profile_helper_columns!$A$2:$AL$201,38, FALSE), "Date Not Found")</f>
        <v>0</v>
      </c>
      <c r="AL136" s="67">
        <f ca="1">IFERROR(VLOOKUP($B136, Profile_helper_columns!$A$2:$AM$201,39, FALSE), "Date Not Found")</f>
        <v>0</v>
      </c>
      <c r="AM136">
        <f ca="1"/>
        <v>1</v>
      </c>
      <c r="AN136">
        <f ca="1"/>
        <v>2024</v>
      </c>
      <c r="AO136" t="str" cm="1">
        <f t="array" aca="1" ref="AO136" ca="1">INDEX(Profile_helper_columns!$D$2:$D$201, MATCH(TRUE, Profile_helper_columns!$C$2:$C$201 &gt;= ROW(AN136)-1,0))</f>
        <v>AG0000009051</v>
      </c>
    </row>
    <row r="137" spans="1:41" ht="30.75">
      <c r="A137" s="67" t="str">
        <f t="shared" ca="1" si="2"/>
        <v>a6639037-b3ab16gfjg-14e6-a2dd</v>
      </c>
      <c r="B137" t="str" cm="1">
        <f t="array" aca="1" ref="B137" ca="1">INDEX(Profile_helper_columns!$A$2:$A$201, MATCH(TRUE, Profile_helper_columns!$C$2:$C$201 &gt;= ROW(A137)-1,0))</f>
        <v>0001121966</v>
      </c>
      <c r="C137" t="str" cm="1">
        <f t="array" aca="1" ref="C137" ca="1">INDEX(Profile_helper_columns!$D$2:$D$201, MATCH(TRUE, Profile_helper_columns!$C$2:$C$201 &gt;= ROW(B137)-1,0))</f>
        <v>AG0000009051</v>
      </c>
      <c r="D137" s="315">
        <f ca="1">IFERROR(VLOOKUP($B137, Profile_helper_columns!$A$2:$E$201, 5, FALSE), "Date Not Found")</f>
        <v>45299</v>
      </c>
      <c r="E137">
        <f ca="1">IFERROR(VLOOKUP($B137, Profile_helper_columns!$A$2:$F$201,6, FALSE), "Date Not Found")</f>
        <v>843</v>
      </c>
      <c r="F137" s="315">
        <f ca="1">IFERROR(VLOOKUP($B137, Profile_helper_columns!$A$2:$G$201,7, FALSE), "Date Not Found")</f>
        <v>45101</v>
      </c>
      <c r="G137" s="315" t="str">
        <f ca="1">IFERROR(VLOOKUP($B137, Profile_helper_columns!$A$2:$H$201,8, FALSE), "Date Not Found")</f>
        <v>Active</v>
      </c>
      <c r="H137" s="315" t="str">
        <f ca="1">IFERROR(VLOOKUP($B137, Profile_helper_columns!$A$2:$I$201,9, FALSE), "Date Not Found")</f>
        <v>San Francisco</v>
      </c>
      <c r="I137" t="str">
        <f ca="1">IFERROR(VLOOKUP($B137, Profile_helper_columns!$A$2:$J$201,10, FALSE), "Date Not Found")</f>
        <v>R</v>
      </c>
      <c r="J137" s="67" t="str">
        <f ca="1">IFERROR(VLOOKUP($B137, Profile_helper_columns!$A$2:$K$201,11, FALSE), "Date Not Found")</f>
        <v>Apartments</v>
      </c>
      <c r="K137" s="67" t="str">
        <f ca="1">IFERROR(VLOOKUP($B137, Profile_helper_columns!$A$2:$L$201,12, FALSE), "Date Not Found")</f>
        <v>Y</v>
      </c>
      <c r="L137" s="67">
        <f ca="1">IFERROR(VLOOKUP($B137, Profile_helper_columns!$A$2:$M$201,13, FALSE), "Date Not Found")</f>
        <v>1</v>
      </c>
      <c r="M137" s="67">
        <f ca="1">IFERROR(VLOOKUP($B137, Profile_helper_columns!$A$2:$N$201,14, FALSE), "Date Not Found")</f>
        <v>0</v>
      </c>
      <c r="N137" s="67">
        <f ca="1">IFERROR(VLOOKUP($B137, Profile_helper_columns!$A$2:$O$201,15, FALSE), "Date Not Found")</f>
        <v>0</v>
      </c>
      <c r="O137" s="67">
        <f ca="1">IFERROR(VLOOKUP($B137, Profile_helper_columns!$A$2:$P$201,16, FALSE), "Date Not Found")</f>
        <v>0</v>
      </c>
      <c r="P137" s="67">
        <f ca="1">IFERROR(VLOOKUP($B137, Profile_helper_columns!$A$2:$Q$201,17, FALSE), "Date Not Found")</f>
        <v>0</v>
      </c>
      <c r="Q137" s="375">
        <f ca="1">IFERROR(VLOOKUP($B137, Profile_helper_columns!$A$2:$R$201,18, FALSE), "Date Not Found")</f>
        <v>45517</v>
      </c>
      <c r="U137" s="67" t="str">
        <f ca="1">IFERROR(VLOOKUP($B137, Profile_helper_columns!$A$2:$V$201,22, FALSE), "Date Not Found")</f>
        <v>Digital</v>
      </c>
      <c r="V137" s="67" t="str">
        <f ca="1">IFERROR(VLOOKUP($B137, Profile_helper_columns!$A$2:$W$201,23, FALSE), "Date Not Found")</f>
        <v>Web</v>
      </c>
      <c r="W137" s="67">
        <f ca="1">IFERROR(VLOOKUP($B137, Profile_helper_columns!$A$2:$X$201,24, FALSE), "Date Not Found")</f>
        <v>0</v>
      </c>
      <c r="X137" s="67">
        <f ca="1">IFERROR(VLOOKUP($B137, Profile_helper_columns!$A$2:$Y$201,25, FALSE), "Date Not Found")</f>
        <v>1</v>
      </c>
      <c r="Y137" s="67">
        <f ca="1">IFERROR(VLOOKUP($B137, Profile_helper_columns!$A$2:$Z$201,26, FALSE), "Date Not Found")</f>
        <v>1</v>
      </c>
      <c r="Z137" s="67">
        <f ca="1">IFERROR(VLOOKUP($B137, Profile_helper_columns!$A$2:$AA$201,27, FALSE), "Date Not Found")</f>
        <v>1</v>
      </c>
      <c r="AA137" s="67">
        <f ca="1">IFERROR(VLOOKUP($B137, Profile_helper_columns!$A$2:$AB$201,28, FALSE), "Date Not Found")</f>
        <v>1</v>
      </c>
      <c r="AB137" s="67">
        <f ca="1">IFERROR(VLOOKUP($B137, Profile_helper_columns!$A$2:$AC$201,29, FALSE), "Date Not Found")</f>
        <v>0</v>
      </c>
      <c r="AC137" s="67">
        <f ca="1">IFERROR(VLOOKUP($B137, Profile_helper_columns!$A$2:$AD$201,30, FALSE), "Date Not Found")</f>
        <v>1</v>
      </c>
      <c r="AD137" s="67">
        <f ca="1">IFERROR(VLOOKUP($B137, Profile_helper_columns!$A$2:$AE$201,31, FALSE), "Date Not Found")</f>
        <v>0</v>
      </c>
      <c r="AE137" s="67">
        <f ca="1">IFERROR(VLOOKUP($B137, Profile_helper_columns!$A$2:$AF$201,32, FALSE), "Date Not Found")</f>
        <v>1</v>
      </c>
      <c r="AF137" s="67">
        <f ca="1">IFERROR(VLOOKUP($B137, Profile_helper_columns!$A$2:$AG$201,33, FALSE), "Date Not Found")</f>
        <v>0</v>
      </c>
      <c r="AG137" s="67">
        <f ca="1">IFERROR(VLOOKUP($B137, Profile_helper_columns!$A$2:$AH$201,34, FALSE), "Date Not Found")</f>
        <v>0</v>
      </c>
      <c r="AH137" s="67">
        <f ca="1">IFERROR(VLOOKUP($B137, Profile_helper_columns!$A$2:$AI$201,35, FALSE), "Date Not Found")</f>
        <v>0</v>
      </c>
      <c r="AI137" s="67">
        <f ca="1">IFERROR(VLOOKUP($B137, Profile_helper_columns!$A$2:$AJ$201,36, FALSE), "Date Not Found")</f>
        <v>0</v>
      </c>
      <c r="AJ137" s="67">
        <f ca="1">IFERROR(VLOOKUP($B137, Profile_helper_columns!$A$2:$AK$201,37, FALSE), "Date Not Found")</f>
        <v>0</v>
      </c>
      <c r="AK137" s="67">
        <f ca="1">IFERROR(VLOOKUP($B137, Profile_helper_columns!$A$2:$AL$201,38, FALSE), "Date Not Found")</f>
        <v>0</v>
      </c>
      <c r="AL137" s="67">
        <f ca="1">IFERROR(VLOOKUP($B137, Profile_helper_columns!$A$2:$AM$201,39, FALSE), "Date Not Found")</f>
        <v>0</v>
      </c>
      <c r="AM137">
        <f ca="1"/>
        <v>1</v>
      </c>
      <c r="AN137">
        <f ca="1"/>
        <v>2024</v>
      </c>
      <c r="AO137" t="str" cm="1">
        <f t="array" aca="1" ref="AO137" ca="1">INDEX(Profile_helper_columns!$D$2:$D$201, MATCH(TRUE, Profile_helper_columns!$C$2:$C$201 &gt;= ROW(AN137)-1,0))</f>
        <v>AG0000009051</v>
      </c>
    </row>
    <row r="138" spans="1:41" ht="45.75">
      <c r="A138" s="67" t="str">
        <f t="shared" ca="1" si="2"/>
        <v>ec789a20-44cg9egfjg-a90b-a2dd</v>
      </c>
      <c r="B138" t="str" cm="1">
        <f t="array" aca="1" ref="B138" ca="1">INDEX(Profile_helper_columns!$A$2:$A$201, MATCH(TRUE, Profile_helper_columns!$C$2:$C$201 &gt;= ROW(A138)-1,0))</f>
        <v>0001126331</v>
      </c>
      <c r="C138" t="str" cm="1">
        <f t="array" aca="1" ref="C138" ca="1">INDEX(Profile_helper_columns!$D$2:$D$201, MATCH(TRUE, Profile_helper_columns!$C$2:$C$201 &gt;= ROW(B138)-1,0))</f>
        <v>AG0000009228</v>
      </c>
      <c r="D138" s="315">
        <f ca="1">IFERROR(VLOOKUP($B138, Profile_helper_columns!$A$2:$E$201, 5, FALSE), "Date Not Found")</f>
        <v>44999</v>
      </c>
      <c r="E138">
        <f ca="1">IFERROR(VLOOKUP($B138, Profile_helper_columns!$A$2:$F$201,6, FALSE), "Date Not Found")</f>
        <v>296</v>
      </c>
      <c r="F138" s="315">
        <f ca="1">IFERROR(VLOOKUP($B138, Profile_helper_columns!$A$2:$G$201,7, FALSE), "Date Not Found")</f>
        <v>45619</v>
      </c>
      <c r="G138" s="315" t="str">
        <f ca="1">IFERROR(VLOOKUP($B138, Profile_helper_columns!$A$2:$H$201,8, FALSE), "Date Not Found")</f>
        <v>Active</v>
      </c>
      <c r="H138" s="315" t="str">
        <f ca="1">IFERROR(VLOOKUP($B138, Profile_helper_columns!$A$2:$I$201,9, FALSE), "Date Not Found")</f>
        <v>Boston</v>
      </c>
      <c r="I138" t="str">
        <f ca="1">IFERROR(VLOOKUP($B138, Profile_helper_columns!$A$2:$J$201,10, FALSE), "Date Not Found")</f>
        <v>R</v>
      </c>
      <c r="J138" s="67" t="str">
        <f ca="1">IFERROR(VLOOKUP($B138, Profile_helper_columns!$A$2:$K$201,11, FALSE), "Date Not Found")</f>
        <v>Revenue Share -Apts</v>
      </c>
      <c r="K138" s="67" t="str">
        <f ca="1">IFERROR(VLOOKUP($B138, Profile_helper_columns!$A$2:$L$201,12, FALSE), "Date Not Found")</f>
        <v>N</v>
      </c>
      <c r="L138" s="67">
        <f ca="1">IFERROR(VLOOKUP($B138, Profile_helper_columns!$A$2:$M$201,13, FALSE), "Date Not Found")</f>
        <v>1</v>
      </c>
      <c r="M138" s="67">
        <f ca="1">IFERROR(VLOOKUP($B138, Profile_helper_columns!$A$2:$N$201,14, FALSE), "Date Not Found")</f>
        <v>1</v>
      </c>
      <c r="N138" s="67">
        <f ca="1">IFERROR(VLOOKUP($B138, Profile_helper_columns!$A$2:$O$201,15, FALSE), "Date Not Found")</f>
        <v>0</v>
      </c>
      <c r="O138" s="67">
        <f ca="1">IFERROR(VLOOKUP($B138, Profile_helper_columns!$A$2:$P$201,16, FALSE), "Date Not Found")</f>
        <v>0</v>
      </c>
      <c r="P138" s="67">
        <f ca="1">IFERROR(VLOOKUP($B138, Profile_helper_columns!$A$2:$Q$201,17, FALSE), "Date Not Found")</f>
        <v>0</v>
      </c>
      <c r="Q138" s="375">
        <f ca="1">IFERROR(VLOOKUP($B138, Profile_helper_columns!$A$2:$R$201,18, FALSE), "Date Not Found")</f>
        <v>45248</v>
      </c>
      <c r="U138" s="67" t="str">
        <f ca="1">IFERROR(VLOOKUP($B138, Profile_helper_columns!$A$2:$V$201,22, FALSE), "Date Not Found")</f>
        <v>Digital</v>
      </c>
      <c r="V138" s="67" t="str">
        <f ca="1">IFERROR(VLOOKUP($B138, Profile_helper_columns!$A$2:$W$201,23, FALSE), "Date Not Found")</f>
        <v>App</v>
      </c>
      <c r="W138" s="67">
        <f ca="1">IFERROR(VLOOKUP($B138, Profile_helper_columns!$A$2:$X$201,24, FALSE), "Date Not Found")</f>
        <v>1</v>
      </c>
      <c r="X138" s="67">
        <f ca="1">IFERROR(VLOOKUP($B138, Profile_helper_columns!$A$2:$Y$201,25, FALSE), "Date Not Found")</f>
        <v>1</v>
      </c>
      <c r="Y138" s="67">
        <f ca="1">IFERROR(VLOOKUP($B138, Profile_helper_columns!$A$2:$Z$201,26, FALSE), "Date Not Found")</f>
        <v>1</v>
      </c>
      <c r="Z138" s="67">
        <f ca="1">IFERROR(VLOOKUP($B138, Profile_helper_columns!$A$2:$AA$201,27, FALSE), "Date Not Found")</f>
        <v>0</v>
      </c>
      <c r="AA138" s="67">
        <f ca="1">IFERROR(VLOOKUP($B138, Profile_helper_columns!$A$2:$AB$201,28, FALSE), "Date Not Found")</f>
        <v>1</v>
      </c>
      <c r="AB138" s="67">
        <f ca="1">IFERROR(VLOOKUP($B138, Profile_helper_columns!$A$2:$AC$201,29, FALSE), "Date Not Found")</f>
        <v>1</v>
      </c>
      <c r="AC138" s="67">
        <f ca="1">IFERROR(VLOOKUP($B138, Profile_helper_columns!$A$2:$AD$201,30, FALSE), "Date Not Found")</f>
        <v>0</v>
      </c>
      <c r="AD138" s="67">
        <f ca="1">IFERROR(VLOOKUP($B138, Profile_helper_columns!$A$2:$AE$201,31, FALSE), "Date Not Found")</f>
        <v>1</v>
      </c>
      <c r="AE138" s="67">
        <f ca="1">IFERROR(VLOOKUP($B138, Profile_helper_columns!$A$2:$AF$201,32, FALSE), "Date Not Found")</f>
        <v>0</v>
      </c>
      <c r="AF138" s="67">
        <f ca="1">IFERROR(VLOOKUP($B138, Profile_helper_columns!$A$2:$AG$201,33, FALSE), "Date Not Found")</f>
        <v>0</v>
      </c>
      <c r="AG138" s="67">
        <f ca="1">IFERROR(VLOOKUP($B138, Profile_helper_columns!$A$2:$AH$201,34, FALSE), "Date Not Found")</f>
        <v>1</v>
      </c>
      <c r="AH138" s="67">
        <f ca="1">IFERROR(VLOOKUP($B138, Profile_helper_columns!$A$2:$AI$201,35, FALSE), "Date Not Found")</f>
        <v>1</v>
      </c>
      <c r="AI138" s="67">
        <f ca="1">IFERROR(VLOOKUP($B138, Profile_helper_columns!$A$2:$AJ$201,36, FALSE), "Date Not Found")</f>
        <v>1</v>
      </c>
      <c r="AJ138" s="67">
        <f ca="1">IFERROR(VLOOKUP($B138, Profile_helper_columns!$A$2:$AK$201,37, FALSE), "Date Not Found")</f>
        <v>0</v>
      </c>
      <c r="AK138" s="67">
        <f ca="1">IFERROR(VLOOKUP($B138, Profile_helper_columns!$A$2:$AL$201,38, FALSE), "Date Not Found")</f>
        <v>0</v>
      </c>
      <c r="AL138" s="67">
        <f ca="1">IFERROR(VLOOKUP($B138, Profile_helper_columns!$A$2:$AM$201,39, FALSE), "Date Not Found")</f>
        <v>0</v>
      </c>
      <c r="AM138">
        <f ca="1"/>
        <v>3</v>
      </c>
      <c r="AN138">
        <f ca="1"/>
        <v>2023</v>
      </c>
      <c r="AO138" t="str" cm="1">
        <f t="array" aca="1" ref="AO138" ca="1">INDEX(Profile_helper_columns!$D$2:$D$201, MATCH(TRUE, Profile_helper_columns!$C$2:$C$201 &gt;= ROW(AN138)-1,0))</f>
        <v>AG0000009228</v>
      </c>
    </row>
    <row r="139" spans="1:41" ht="45.75">
      <c r="A139" s="67" t="str">
        <f t="shared" ca="1" si="2"/>
        <v>6b0ab1ac-f1df1dgfjg-17c5-a2dd</v>
      </c>
      <c r="B139" t="str" cm="1">
        <f t="array" aca="1" ref="B139" ca="1">INDEX(Profile_helper_columns!$A$2:$A$201, MATCH(TRUE, Profile_helper_columns!$C$2:$C$201 &gt;= ROW(A139)-1,0))</f>
        <v>0001126331</v>
      </c>
      <c r="C139" t="str" cm="1">
        <f t="array" aca="1" ref="C139" ca="1">INDEX(Profile_helper_columns!$D$2:$D$201, MATCH(TRUE, Profile_helper_columns!$C$2:$C$201 &gt;= ROW(B139)-1,0))</f>
        <v>AG0000009228</v>
      </c>
      <c r="D139" s="315">
        <f ca="1">IFERROR(VLOOKUP($B139, Profile_helper_columns!$A$2:$E$201, 5, FALSE), "Date Not Found")</f>
        <v>44999</v>
      </c>
      <c r="E139">
        <f ca="1">IFERROR(VLOOKUP($B139, Profile_helper_columns!$A$2:$F$201,6, FALSE), "Date Not Found")</f>
        <v>296</v>
      </c>
      <c r="F139" s="315">
        <f ca="1">IFERROR(VLOOKUP($B139, Profile_helper_columns!$A$2:$G$201,7, FALSE), "Date Not Found")</f>
        <v>45619</v>
      </c>
      <c r="G139" s="315" t="str">
        <f ca="1">IFERROR(VLOOKUP($B139, Profile_helper_columns!$A$2:$H$201,8, FALSE), "Date Not Found")</f>
        <v>Active</v>
      </c>
      <c r="H139" s="315" t="str">
        <f ca="1">IFERROR(VLOOKUP($B139, Profile_helper_columns!$A$2:$I$201,9, FALSE), "Date Not Found")</f>
        <v>Boston</v>
      </c>
      <c r="I139" t="str">
        <f ca="1">IFERROR(VLOOKUP($B139, Profile_helper_columns!$A$2:$J$201,10, FALSE), "Date Not Found")</f>
        <v>R</v>
      </c>
      <c r="J139" s="67" t="str">
        <f ca="1">IFERROR(VLOOKUP($B139, Profile_helper_columns!$A$2:$K$201,11, FALSE), "Date Not Found")</f>
        <v>Revenue Share -Apts</v>
      </c>
      <c r="K139" s="67" t="str">
        <f ca="1">IFERROR(VLOOKUP($B139, Profile_helper_columns!$A$2:$L$201,12, FALSE), "Date Not Found")</f>
        <v>N</v>
      </c>
      <c r="L139" s="67">
        <f ca="1">IFERROR(VLOOKUP($B139, Profile_helper_columns!$A$2:$M$201,13, FALSE), "Date Not Found")</f>
        <v>1</v>
      </c>
      <c r="M139" s="67">
        <f ca="1">IFERROR(VLOOKUP($B139, Profile_helper_columns!$A$2:$N$201,14, FALSE), "Date Not Found")</f>
        <v>1</v>
      </c>
      <c r="N139" s="67">
        <f ca="1">IFERROR(VLOOKUP($B139, Profile_helper_columns!$A$2:$O$201,15, FALSE), "Date Not Found")</f>
        <v>0</v>
      </c>
      <c r="O139" s="67">
        <f ca="1">IFERROR(VLOOKUP($B139, Profile_helper_columns!$A$2:$P$201,16, FALSE), "Date Not Found")</f>
        <v>0</v>
      </c>
      <c r="P139" s="67">
        <f ca="1">IFERROR(VLOOKUP($B139, Profile_helper_columns!$A$2:$Q$201,17, FALSE), "Date Not Found")</f>
        <v>0</v>
      </c>
      <c r="Q139" s="375">
        <f ca="1">IFERROR(VLOOKUP($B139, Profile_helper_columns!$A$2:$R$201,18, FALSE), "Date Not Found")</f>
        <v>45248</v>
      </c>
      <c r="U139" s="67" t="str">
        <f ca="1">IFERROR(VLOOKUP($B139, Profile_helper_columns!$A$2:$V$201,22, FALSE), "Date Not Found")</f>
        <v>Digital</v>
      </c>
      <c r="V139" s="67" t="str">
        <f ca="1">IFERROR(VLOOKUP($B139, Profile_helper_columns!$A$2:$W$201,23, FALSE), "Date Not Found")</f>
        <v>App</v>
      </c>
      <c r="W139" s="67">
        <f ca="1">IFERROR(VLOOKUP($B139, Profile_helper_columns!$A$2:$X$201,24, FALSE), "Date Not Found")</f>
        <v>1</v>
      </c>
      <c r="X139" s="67">
        <f ca="1">IFERROR(VLOOKUP($B139, Profile_helper_columns!$A$2:$Y$201,25, FALSE), "Date Not Found")</f>
        <v>1</v>
      </c>
      <c r="Y139" s="67">
        <f ca="1">IFERROR(VLOOKUP($B139, Profile_helper_columns!$A$2:$Z$201,26, FALSE), "Date Not Found")</f>
        <v>1</v>
      </c>
      <c r="Z139" s="67">
        <f ca="1">IFERROR(VLOOKUP($B139, Profile_helper_columns!$A$2:$AA$201,27, FALSE), "Date Not Found")</f>
        <v>0</v>
      </c>
      <c r="AA139" s="67">
        <f ca="1">IFERROR(VLOOKUP($B139, Profile_helper_columns!$A$2:$AB$201,28, FALSE), "Date Not Found")</f>
        <v>1</v>
      </c>
      <c r="AB139" s="67">
        <f ca="1">IFERROR(VLOOKUP($B139, Profile_helper_columns!$A$2:$AC$201,29, FALSE), "Date Not Found")</f>
        <v>1</v>
      </c>
      <c r="AC139" s="67">
        <f ca="1">IFERROR(VLOOKUP($B139, Profile_helper_columns!$A$2:$AD$201,30, FALSE), "Date Not Found")</f>
        <v>0</v>
      </c>
      <c r="AD139" s="67">
        <f ca="1">IFERROR(VLOOKUP($B139, Profile_helper_columns!$A$2:$AE$201,31, FALSE), "Date Not Found")</f>
        <v>1</v>
      </c>
      <c r="AE139" s="67">
        <f ca="1">IFERROR(VLOOKUP($B139, Profile_helper_columns!$A$2:$AF$201,32, FALSE), "Date Not Found")</f>
        <v>0</v>
      </c>
      <c r="AF139" s="67">
        <f ca="1">IFERROR(VLOOKUP($B139, Profile_helper_columns!$A$2:$AG$201,33, FALSE), "Date Not Found")</f>
        <v>0</v>
      </c>
      <c r="AG139" s="67">
        <f ca="1">IFERROR(VLOOKUP($B139, Profile_helper_columns!$A$2:$AH$201,34, FALSE), "Date Not Found")</f>
        <v>1</v>
      </c>
      <c r="AH139" s="67">
        <f ca="1">IFERROR(VLOOKUP($B139, Profile_helper_columns!$A$2:$AI$201,35, FALSE), "Date Not Found")</f>
        <v>1</v>
      </c>
      <c r="AI139" s="67">
        <f ca="1">IFERROR(VLOOKUP($B139, Profile_helper_columns!$A$2:$AJ$201,36, FALSE), "Date Not Found")</f>
        <v>1</v>
      </c>
      <c r="AJ139" s="67">
        <f ca="1">IFERROR(VLOOKUP($B139, Profile_helper_columns!$A$2:$AK$201,37, FALSE), "Date Not Found")</f>
        <v>0</v>
      </c>
      <c r="AK139" s="67">
        <f ca="1">IFERROR(VLOOKUP($B139, Profile_helper_columns!$A$2:$AL$201,38, FALSE), "Date Not Found")</f>
        <v>0</v>
      </c>
      <c r="AL139" s="67">
        <f ca="1">IFERROR(VLOOKUP($B139, Profile_helper_columns!$A$2:$AM$201,39, FALSE), "Date Not Found")</f>
        <v>0</v>
      </c>
      <c r="AM139">
        <f ca="1"/>
        <v>3</v>
      </c>
      <c r="AN139">
        <f ca="1"/>
        <v>2023</v>
      </c>
      <c r="AO139" t="str" cm="1">
        <f t="array" aca="1" ref="AO139" ca="1">INDEX(Profile_helper_columns!$D$2:$D$201, MATCH(TRUE, Profile_helper_columns!$C$2:$C$201 &gt;= ROW(AN139)-1,0))</f>
        <v>AG0000009228</v>
      </c>
    </row>
    <row r="140" spans="1:41" ht="45.75">
      <c r="A140" s="67" t="str">
        <f t="shared" ca="1" si="2"/>
        <v>bfd27b6a-6a7144gfjg-cd65-a2dd</v>
      </c>
      <c r="B140" t="str" cm="1">
        <f t="array" aca="1" ref="B140" ca="1">INDEX(Profile_helper_columns!$A$2:$A$201, MATCH(TRUE, Profile_helper_columns!$C$2:$C$201 &gt;= ROW(A140)-1,0))</f>
        <v>0001121334</v>
      </c>
      <c r="C140" t="str" cm="1">
        <f t="array" aca="1" ref="C140" ca="1">INDEX(Profile_helper_columns!$D$2:$D$201, MATCH(TRUE, Profile_helper_columns!$C$2:$C$201 &gt;= ROW(B140)-1,0))</f>
        <v>AG0000008543</v>
      </c>
      <c r="D140" s="315">
        <f ca="1">IFERROR(VLOOKUP($B140, Profile_helper_columns!$A$2:$E$201, 5, FALSE), "Date Not Found")</f>
        <v>44995</v>
      </c>
      <c r="E140">
        <f ca="1">IFERROR(VLOOKUP($B140, Profile_helper_columns!$A$2:$F$201,6, FALSE), "Date Not Found")</f>
        <v>754</v>
      </c>
      <c r="F140" s="315">
        <f ca="1">IFERROR(VLOOKUP($B140, Profile_helper_columns!$A$2:$G$201,7, FALSE), "Date Not Found")</f>
        <v>45027</v>
      </c>
      <c r="G140" s="315" t="str">
        <f ca="1">IFERROR(VLOOKUP($B140, Profile_helper_columns!$A$2:$H$201,8, FALSE), "Date Not Found")</f>
        <v>Former</v>
      </c>
      <c r="H140" s="315" t="str">
        <f ca="1">IFERROR(VLOOKUP($B140, Profile_helper_columns!$A$2:$I$201,9, FALSE), "Date Not Found")</f>
        <v>Pheonix</v>
      </c>
      <c r="I140" t="str">
        <f ca="1">IFERROR(VLOOKUP($B140, Profile_helper_columns!$A$2:$J$201,10, FALSE), "Date Not Found")</f>
        <v>R</v>
      </c>
      <c r="J140" s="67" t="str">
        <f ca="1">IFERROR(VLOOKUP($B140, Profile_helper_columns!$A$2:$K$201,11, FALSE), "Date Not Found")</f>
        <v>Business</v>
      </c>
      <c r="K140" s="67" t="str">
        <f ca="1">IFERROR(VLOOKUP($B140, Profile_helper_columns!$A$2:$L$201,12, FALSE), "Date Not Found")</f>
        <v>Y</v>
      </c>
      <c r="L140" s="67">
        <f ca="1">IFERROR(VLOOKUP($B140, Profile_helper_columns!$A$2:$M$201,13, FALSE), "Date Not Found")</f>
        <v>0</v>
      </c>
      <c r="M140" s="67">
        <f ca="1">IFERROR(VLOOKUP($B140, Profile_helper_columns!$A$2:$N$201,14, FALSE), "Date Not Found")</f>
        <v>0</v>
      </c>
      <c r="N140" s="67">
        <f ca="1">IFERROR(VLOOKUP($B140, Profile_helper_columns!$A$2:$O$201,15, FALSE), "Date Not Found")</f>
        <v>0</v>
      </c>
      <c r="O140" s="67">
        <f ca="1">IFERROR(VLOOKUP($B140, Profile_helper_columns!$A$2:$P$201,16, FALSE), "Date Not Found")</f>
        <v>0</v>
      </c>
      <c r="P140" s="67">
        <f ca="1">IFERROR(VLOOKUP($B140, Profile_helper_columns!$A$2:$Q$201,17, FALSE), "Date Not Found")</f>
        <v>0</v>
      </c>
      <c r="Q140" s="375" t="str">
        <f ca="1">IFERROR(VLOOKUP($B140, Profile_helper_columns!$A$2:$R$201,18, FALSE), "Date Not Found")</f>
        <v/>
      </c>
      <c r="U140" s="67" t="str">
        <f ca="1">IFERROR(VLOOKUP($B140, Profile_helper_columns!$A$2:$V$201,22, FALSE), "Date Not Found")</f>
        <v>Offline</v>
      </c>
      <c r="V140" s="67" t="str">
        <f ca="1">IFERROR(VLOOKUP($B140, Profile_helper_columns!$A$2:$W$201,23, FALSE), "Date Not Found")</f>
        <v>IVR</v>
      </c>
      <c r="W140" s="67">
        <f ca="1">IFERROR(VLOOKUP($B140, Profile_helper_columns!$A$2:$X$201,24, FALSE), "Date Not Found")</f>
        <v>1</v>
      </c>
      <c r="X140" s="67">
        <f ca="1">IFERROR(VLOOKUP($B140, Profile_helper_columns!$A$2:$Y$201,25, FALSE), "Date Not Found")</f>
        <v>0</v>
      </c>
      <c r="Y140" s="67">
        <f ca="1">IFERROR(VLOOKUP($B140, Profile_helper_columns!$A$2:$Z$201,26, FALSE), "Date Not Found")</f>
        <v>0</v>
      </c>
      <c r="Z140" s="67">
        <f ca="1">IFERROR(VLOOKUP($B140, Profile_helper_columns!$A$2:$AA$201,27, FALSE), "Date Not Found")</f>
        <v>0</v>
      </c>
      <c r="AA140" s="67">
        <f ca="1">IFERROR(VLOOKUP($B140, Profile_helper_columns!$A$2:$AB$201,28, FALSE), "Date Not Found")</f>
        <v>1</v>
      </c>
      <c r="AB140" s="67">
        <f ca="1">IFERROR(VLOOKUP($B140, Profile_helper_columns!$A$2:$AC$201,29, FALSE), "Date Not Found")</f>
        <v>1</v>
      </c>
      <c r="AC140" s="67">
        <f ca="1">IFERROR(VLOOKUP($B140, Profile_helper_columns!$A$2:$AD$201,30, FALSE), "Date Not Found")</f>
        <v>0</v>
      </c>
      <c r="AD140" s="67">
        <f ca="1">IFERROR(VLOOKUP($B140, Profile_helper_columns!$A$2:$AE$201,31, FALSE), "Date Not Found")</f>
        <v>0</v>
      </c>
      <c r="AE140" s="67">
        <f ca="1">IFERROR(VLOOKUP($B140, Profile_helper_columns!$A$2:$AF$201,32, FALSE), "Date Not Found")</f>
        <v>0</v>
      </c>
      <c r="AF140" s="67">
        <f ca="1">IFERROR(VLOOKUP($B140, Profile_helper_columns!$A$2:$AG$201,33, FALSE), "Date Not Found")</f>
        <v>1</v>
      </c>
      <c r="AG140" s="67">
        <f ca="1">IFERROR(VLOOKUP($B140, Profile_helper_columns!$A$2:$AH$201,34, FALSE), "Date Not Found")</f>
        <v>0</v>
      </c>
      <c r="AH140" s="67">
        <f ca="1">IFERROR(VLOOKUP($B140, Profile_helper_columns!$A$2:$AI$201,35, FALSE), "Date Not Found")</f>
        <v>1</v>
      </c>
      <c r="AI140" s="67">
        <f ca="1">IFERROR(VLOOKUP($B140, Profile_helper_columns!$A$2:$AJ$201,36, FALSE), "Date Not Found")</f>
        <v>0</v>
      </c>
      <c r="AJ140" s="67">
        <f ca="1">IFERROR(VLOOKUP($B140, Profile_helper_columns!$A$2:$AK$201,37, FALSE), "Date Not Found")</f>
        <v>0</v>
      </c>
      <c r="AK140" s="67">
        <f ca="1">IFERROR(VLOOKUP($B140, Profile_helper_columns!$A$2:$AL$201,38, FALSE), "Date Not Found")</f>
        <v>0</v>
      </c>
      <c r="AL140" s="67">
        <f ca="1">IFERROR(VLOOKUP($B140, Profile_helper_columns!$A$2:$AM$201,39, FALSE), "Date Not Found")</f>
        <v>0</v>
      </c>
      <c r="AM140">
        <f ca="1"/>
        <v>3</v>
      </c>
      <c r="AN140">
        <f ca="1"/>
        <v>2023</v>
      </c>
      <c r="AO140" t="str" cm="1">
        <f t="array" aca="1" ref="AO140" ca="1">INDEX(Profile_helper_columns!$D$2:$D$201, MATCH(TRUE, Profile_helper_columns!$C$2:$C$201 &gt;= ROW(AN140)-1,0))</f>
        <v>AG0000008543</v>
      </c>
    </row>
    <row r="141" spans="1:41" ht="45.75">
      <c r="A141" s="67" t="str">
        <f t="shared" ca="1" si="2"/>
        <v>af9bc89f-eda468gfjg-ed55-a2dd</v>
      </c>
      <c r="B141" t="str" cm="1">
        <f t="array" aca="1" ref="B141" ca="1">INDEX(Profile_helper_columns!$A$2:$A$201, MATCH(TRUE, Profile_helper_columns!$C$2:$C$201 &gt;= ROW(A141)-1,0))</f>
        <v>0001123916</v>
      </c>
      <c r="C141" t="str" cm="1">
        <f t="array" aca="1" ref="C141" ca="1">INDEX(Profile_helper_columns!$D$2:$D$201, MATCH(TRUE, Profile_helper_columns!$C$2:$C$201 &gt;= ROW(B141)-1,0))</f>
        <v>AG0000006609</v>
      </c>
      <c r="D141" s="315">
        <f ca="1">IFERROR(VLOOKUP($B141, Profile_helper_columns!$A$2:$E$201, 5, FALSE), "Date Not Found")</f>
        <v>45148</v>
      </c>
      <c r="E141">
        <f ca="1">IFERROR(VLOOKUP($B141, Profile_helper_columns!$A$2:$F$201,6, FALSE), "Date Not Found")</f>
        <v>174</v>
      </c>
      <c r="F141" s="315">
        <f ca="1">IFERROR(VLOOKUP($B141, Profile_helper_columns!$A$2:$G$201,7, FALSE), "Date Not Found")</f>
        <v>45293</v>
      </c>
      <c r="G141" s="315" t="str">
        <f ca="1">IFERROR(VLOOKUP($B141, Profile_helper_columns!$A$2:$H$201,8, FALSE), "Date Not Found")</f>
        <v>Former</v>
      </c>
      <c r="H141" s="315" t="str">
        <f ca="1">IFERROR(VLOOKUP($B141, Profile_helper_columns!$A$2:$I$201,9, FALSE), "Date Not Found")</f>
        <v>San Francisco</v>
      </c>
      <c r="I141" t="str">
        <f ca="1">IFERROR(VLOOKUP($B141, Profile_helper_columns!$A$2:$J$201,10, FALSE), "Date Not Found")</f>
        <v>R</v>
      </c>
      <c r="J141" s="67" t="str">
        <f ca="1">IFERROR(VLOOKUP($B141, Profile_helper_columns!$A$2:$K$201,11, FALSE), "Date Not Found")</f>
        <v>Revenue Share -Apts</v>
      </c>
      <c r="K141" s="67" t="str">
        <f ca="1">IFERROR(VLOOKUP($B141, Profile_helper_columns!$A$2:$L$201,12, FALSE), "Date Not Found")</f>
        <v>N</v>
      </c>
      <c r="L141" s="67">
        <f ca="1">IFERROR(VLOOKUP($B141, Profile_helper_columns!$A$2:$M$201,13, FALSE), "Date Not Found")</f>
        <v>1</v>
      </c>
      <c r="M141" s="67">
        <f ca="1">IFERROR(VLOOKUP($B141, Profile_helper_columns!$A$2:$N$201,14, FALSE), "Date Not Found")</f>
        <v>0</v>
      </c>
      <c r="N141" s="67">
        <f ca="1">IFERROR(VLOOKUP($B141, Profile_helper_columns!$A$2:$O$201,15, FALSE), "Date Not Found")</f>
        <v>1</v>
      </c>
      <c r="O141" s="67">
        <f ca="1">IFERROR(VLOOKUP($B141, Profile_helper_columns!$A$2:$P$201,16, FALSE), "Date Not Found")</f>
        <v>0</v>
      </c>
      <c r="P141" s="67">
        <f ca="1">IFERROR(VLOOKUP($B141, Profile_helper_columns!$A$2:$Q$201,17, FALSE), "Date Not Found")</f>
        <v>0</v>
      </c>
      <c r="Q141" s="375">
        <f ca="1">IFERROR(VLOOKUP($B141, Profile_helper_columns!$A$2:$R$201,18, FALSE), "Date Not Found")</f>
        <v>45443</v>
      </c>
      <c r="U141" s="67" t="str">
        <f ca="1">IFERROR(VLOOKUP($B141, Profile_helper_columns!$A$2:$V$201,22, FALSE), "Date Not Found")</f>
        <v>Offline</v>
      </c>
      <c r="V141" s="67" t="str">
        <f ca="1">IFERROR(VLOOKUP($B141, Profile_helper_columns!$A$2:$W$201,23, FALSE), "Date Not Found")</f>
        <v>Retail</v>
      </c>
      <c r="W141" s="67">
        <f ca="1">IFERROR(VLOOKUP($B141, Profile_helper_columns!$A$2:$X$201,24, FALSE), "Date Not Found")</f>
        <v>1</v>
      </c>
      <c r="X141" s="67">
        <f ca="1">IFERROR(VLOOKUP($B141, Profile_helper_columns!$A$2:$Y$201,25, FALSE), "Date Not Found")</f>
        <v>0</v>
      </c>
      <c r="Y141" s="67">
        <f ca="1">IFERROR(VLOOKUP($B141, Profile_helper_columns!$A$2:$Z$201,26, FALSE), "Date Not Found")</f>
        <v>1</v>
      </c>
      <c r="Z141" s="67">
        <f ca="1">IFERROR(VLOOKUP($B141, Profile_helper_columns!$A$2:$AA$201,27, FALSE), "Date Not Found")</f>
        <v>0</v>
      </c>
      <c r="AA141" s="67">
        <f ca="1">IFERROR(VLOOKUP($B141, Profile_helper_columns!$A$2:$AB$201,28, FALSE), "Date Not Found")</f>
        <v>0</v>
      </c>
      <c r="AB141" s="67">
        <f ca="1">IFERROR(VLOOKUP($B141, Profile_helper_columns!$A$2:$AC$201,29, FALSE), "Date Not Found")</f>
        <v>0</v>
      </c>
      <c r="AC141" s="67">
        <f ca="1">IFERROR(VLOOKUP($B141, Profile_helper_columns!$A$2:$AD$201,30, FALSE), "Date Not Found")</f>
        <v>0</v>
      </c>
      <c r="AD141" s="67">
        <f ca="1">IFERROR(VLOOKUP($B141, Profile_helper_columns!$A$2:$AE$201,31, FALSE), "Date Not Found")</f>
        <v>0</v>
      </c>
      <c r="AE141" s="67">
        <f ca="1">IFERROR(VLOOKUP($B141, Profile_helper_columns!$A$2:$AF$201,32, FALSE), "Date Not Found")</f>
        <v>0</v>
      </c>
      <c r="AF141" s="67">
        <f ca="1">IFERROR(VLOOKUP($B141, Profile_helper_columns!$A$2:$AG$201,33, FALSE), "Date Not Found")</f>
        <v>1</v>
      </c>
      <c r="AG141" s="67">
        <f ca="1">IFERROR(VLOOKUP($B141, Profile_helper_columns!$A$2:$AH$201,34, FALSE), "Date Not Found")</f>
        <v>0</v>
      </c>
      <c r="AH141" s="67">
        <f ca="1">IFERROR(VLOOKUP($B141, Profile_helper_columns!$A$2:$AI$201,35, FALSE), "Date Not Found")</f>
        <v>0</v>
      </c>
      <c r="AI141" s="67">
        <f ca="1">IFERROR(VLOOKUP($B141, Profile_helper_columns!$A$2:$AJ$201,36, FALSE), "Date Not Found")</f>
        <v>1</v>
      </c>
      <c r="AJ141" s="67">
        <f ca="1">IFERROR(VLOOKUP($B141, Profile_helper_columns!$A$2:$AK$201,37, FALSE), "Date Not Found")</f>
        <v>1</v>
      </c>
      <c r="AK141" s="67">
        <f ca="1">IFERROR(VLOOKUP($B141, Profile_helper_columns!$A$2:$AL$201,38, FALSE), "Date Not Found")</f>
        <v>1</v>
      </c>
      <c r="AL141" s="67">
        <f ca="1">IFERROR(VLOOKUP($B141, Profile_helper_columns!$A$2:$AM$201,39, FALSE), "Date Not Found")</f>
        <v>1</v>
      </c>
      <c r="AM141">
        <f ca="1"/>
        <v>8</v>
      </c>
      <c r="AN141">
        <f ca="1"/>
        <v>2023</v>
      </c>
      <c r="AO141" t="str" cm="1">
        <f t="array" aca="1" ref="AO141" ca="1">INDEX(Profile_helper_columns!$D$2:$D$201, MATCH(TRUE, Profile_helper_columns!$C$2:$C$201 &gt;= ROW(AN141)-1,0))</f>
        <v>AG0000006609</v>
      </c>
    </row>
    <row r="142" spans="1:41" ht="45.75">
      <c r="A142" s="67" t="str">
        <f t="shared" ca="1" si="2"/>
        <v>44ffb848-d5a443gfjg-af42-a2dd</v>
      </c>
      <c r="B142" t="str" cm="1">
        <f t="array" aca="1" ref="B142" ca="1">INDEX(Profile_helper_columns!$A$2:$A$201, MATCH(TRUE, Profile_helper_columns!$C$2:$C$201 &gt;= ROW(A142)-1,0))</f>
        <v>0001123916</v>
      </c>
      <c r="C142" t="str" cm="1">
        <f t="array" aca="1" ref="C142" ca="1">INDEX(Profile_helper_columns!$D$2:$D$201, MATCH(TRUE, Profile_helper_columns!$C$2:$C$201 &gt;= ROW(B142)-1,0))</f>
        <v>AG0000006609</v>
      </c>
      <c r="D142" s="315">
        <f ca="1">IFERROR(VLOOKUP($B142, Profile_helper_columns!$A$2:$E$201, 5, FALSE), "Date Not Found")</f>
        <v>45148</v>
      </c>
      <c r="E142">
        <f ca="1">IFERROR(VLOOKUP($B142, Profile_helper_columns!$A$2:$F$201,6, FALSE), "Date Not Found")</f>
        <v>174</v>
      </c>
      <c r="F142" s="315">
        <f ca="1">IFERROR(VLOOKUP($B142, Profile_helper_columns!$A$2:$G$201,7, FALSE), "Date Not Found")</f>
        <v>45293</v>
      </c>
      <c r="G142" s="315" t="str">
        <f ca="1">IFERROR(VLOOKUP($B142, Profile_helper_columns!$A$2:$H$201,8, FALSE), "Date Not Found")</f>
        <v>Former</v>
      </c>
      <c r="H142" s="315" t="str">
        <f ca="1">IFERROR(VLOOKUP($B142, Profile_helper_columns!$A$2:$I$201,9, FALSE), "Date Not Found")</f>
        <v>San Francisco</v>
      </c>
      <c r="I142" t="str">
        <f ca="1">IFERROR(VLOOKUP($B142, Profile_helper_columns!$A$2:$J$201,10, FALSE), "Date Not Found")</f>
        <v>R</v>
      </c>
      <c r="J142" s="67" t="str">
        <f ca="1">IFERROR(VLOOKUP($B142, Profile_helper_columns!$A$2:$K$201,11, FALSE), "Date Not Found")</f>
        <v>Revenue Share -Apts</v>
      </c>
      <c r="K142" s="67" t="str">
        <f ca="1">IFERROR(VLOOKUP($B142, Profile_helper_columns!$A$2:$L$201,12, FALSE), "Date Not Found")</f>
        <v>N</v>
      </c>
      <c r="L142" s="67">
        <f ca="1">IFERROR(VLOOKUP($B142, Profile_helper_columns!$A$2:$M$201,13, FALSE), "Date Not Found")</f>
        <v>1</v>
      </c>
      <c r="M142" s="67">
        <f ca="1">IFERROR(VLOOKUP($B142, Profile_helper_columns!$A$2:$N$201,14, FALSE), "Date Not Found")</f>
        <v>0</v>
      </c>
      <c r="N142" s="67">
        <f ca="1">IFERROR(VLOOKUP($B142, Profile_helper_columns!$A$2:$O$201,15, FALSE), "Date Not Found")</f>
        <v>1</v>
      </c>
      <c r="O142" s="67">
        <f ca="1">IFERROR(VLOOKUP($B142, Profile_helper_columns!$A$2:$P$201,16, FALSE), "Date Not Found")</f>
        <v>0</v>
      </c>
      <c r="P142" s="67">
        <f ca="1">IFERROR(VLOOKUP($B142, Profile_helper_columns!$A$2:$Q$201,17, FALSE), "Date Not Found")</f>
        <v>0</v>
      </c>
      <c r="Q142" s="375">
        <f ca="1">IFERROR(VLOOKUP($B142, Profile_helper_columns!$A$2:$R$201,18, FALSE), "Date Not Found")</f>
        <v>45443</v>
      </c>
      <c r="U142" s="67" t="str">
        <f ca="1">IFERROR(VLOOKUP($B142, Profile_helper_columns!$A$2:$V$201,22, FALSE), "Date Not Found")</f>
        <v>Offline</v>
      </c>
      <c r="V142" s="67" t="str">
        <f ca="1">IFERROR(VLOOKUP($B142, Profile_helper_columns!$A$2:$W$201,23, FALSE), "Date Not Found")</f>
        <v>Retail</v>
      </c>
      <c r="W142" s="67">
        <f ca="1">IFERROR(VLOOKUP($B142, Profile_helper_columns!$A$2:$X$201,24, FALSE), "Date Not Found")</f>
        <v>1</v>
      </c>
      <c r="X142" s="67">
        <f ca="1">IFERROR(VLOOKUP($B142, Profile_helper_columns!$A$2:$Y$201,25, FALSE), "Date Not Found")</f>
        <v>0</v>
      </c>
      <c r="Y142" s="67">
        <f ca="1">IFERROR(VLOOKUP($B142, Profile_helper_columns!$A$2:$Z$201,26, FALSE), "Date Not Found")</f>
        <v>1</v>
      </c>
      <c r="Z142" s="67">
        <f ca="1">IFERROR(VLOOKUP($B142, Profile_helper_columns!$A$2:$AA$201,27, FALSE), "Date Not Found")</f>
        <v>0</v>
      </c>
      <c r="AA142" s="67">
        <f ca="1">IFERROR(VLOOKUP($B142, Profile_helper_columns!$A$2:$AB$201,28, FALSE), "Date Not Found")</f>
        <v>0</v>
      </c>
      <c r="AB142" s="67">
        <f ca="1">IFERROR(VLOOKUP($B142, Profile_helper_columns!$A$2:$AC$201,29, FALSE), "Date Not Found")</f>
        <v>0</v>
      </c>
      <c r="AC142" s="67">
        <f ca="1">IFERROR(VLOOKUP($B142, Profile_helper_columns!$A$2:$AD$201,30, FALSE), "Date Not Found")</f>
        <v>0</v>
      </c>
      <c r="AD142" s="67">
        <f ca="1">IFERROR(VLOOKUP($B142, Profile_helper_columns!$A$2:$AE$201,31, FALSE), "Date Not Found")</f>
        <v>0</v>
      </c>
      <c r="AE142" s="67">
        <f ca="1">IFERROR(VLOOKUP($B142, Profile_helper_columns!$A$2:$AF$201,32, FALSE), "Date Not Found")</f>
        <v>0</v>
      </c>
      <c r="AF142" s="67">
        <f ca="1">IFERROR(VLOOKUP($B142, Profile_helper_columns!$A$2:$AG$201,33, FALSE), "Date Not Found")</f>
        <v>1</v>
      </c>
      <c r="AG142" s="67">
        <f ca="1">IFERROR(VLOOKUP($B142, Profile_helper_columns!$A$2:$AH$201,34, FALSE), "Date Not Found")</f>
        <v>0</v>
      </c>
      <c r="AH142" s="67">
        <f ca="1">IFERROR(VLOOKUP($B142, Profile_helper_columns!$A$2:$AI$201,35, FALSE), "Date Not Found")</f>
        <v>0</v>
      </c>
      <c r="AI142" s="67">
        <f ca="1">IFERROR(VLOOKUP($B142, Profile_helper_columns!$A$2:$AJ$201,36, FALSE), "Date Not Found")</f>
        <v>1</v>
      </c>
      <c r="AJ142" s="67">
        <f ca="1">IFERROR(VLOOKUP($B142, Profile_helper_columns!$A$2:$AK$201,37, FALSE), "Date Not Found")</f>
        <v>1</v>
      </c>
      <c r="AK142" s="67">
        <f ca="1">IFERROR(VLOOKUP($B142, Profile_helper_columns!$A$2:$AL$201,38, FALSE), "Date Not Found")</f>
        <v>1</v>
      </c>
      <c r="AL142" s="67">
        <f ca="1">IFERROR(VLOOKUP($B142, Profile_helper_columns!$A$2:$AM$201,39, FALSE), "Date Not Found")</f>
        <v>1</v>
      </c>
      <c r="AM142">
        <f ca="1"/>
        <v>8</v>
      </c>
      <c r="AN142">
        <f ca="1"/>
        <v>2023</v>
      </c>
      <c r="AO142" t="str" cm="1">
        <f t="array" aca="1" ref="AO142" ca="1">INDEX(Profile_helper_columns!$D$2:$D$201, MATCH(TRUE, Profile_helper_columns!$C$2:$C$201 &gt;= ROW(AN142)-1,0))</f>
        <v>AG0000006609</v>
      </c>
    </row>
    <row r="143" spans="1:41" ht="30.75">
      <c r="A143" s="67" t="str">
        <f t="shared" ca="1" si="2"/>
        <v>a04ed203-426f22gfjg-7332-a2dd</v>
      </c>
      <c r="B143" t="str" cm="1">
        <f t="array" aca="1" ref="B143" ca="1">INDEX(Profile_helper_columns!$A$2:$A$201, MATCH(TRUE, Profile_helper_columns!$C$2:$C$201 &gt;= ROW(A143)-1,0))</f>
        <v>0001128061</v>
      </c>
      <c r="C143" t="str" cm="1">
        <f t="array" aca="1" ref="C143" ca="1">INDEX(Profile_helper_columns!$D$2:$D$201, MATCH(TRUE, Profile_helper_columns!$C$2:$C$201 &gt;= ROW(B143)-1,0))</f>
        <v>AG0000001548</v>
      </c>
      <c r="D143" s="315">
        <f ca="1">IFERROR(VLOOKUP($B143, Profile_helper_columns!$A$2:$E$201, 5, FALSE), "Date Not Found")</f>
        <v>45275</v>
      </c>
      <c r="E143">
        <f ca="1">IFERROR(VLOOKUP($B143, Profile_helper_columns!$A$2:$F$201,6, FALSE), "Date Not Found")</f>
        <v>604</v>
      </c>
      <c r="F143" s="315">
        <f ca="1">IFERROR(VLOOKUP($B143, Profile_helper_columns!$A$2:$G$201,7, FALSE), "Date Not Found")</f>
        <v>45100</v>
      </c>
      <c r="G143" s="315" t="str">
        <f ca="1">IFERROR(VLOOKUP($B143, Profile_helper_columns!$A$2:$H$201,8, FALSE), "Date Not Found")</f>
        <v>Former</v>
      </c>
      <c r="H143" s="315" t="str">
        <f ca="1">IFERROR(VLOOKUP($B143, Profile_helper_columns!$A$2:$I$201,9, FALSE), "Date Not Found")</f>
        <v>Boston</v>
      </c>
      <c r="I143" t="str">
        <f ca="1">IFERROR(VLOOKUP($B143, Profile_helper_columns!$A$2:$J$201,10, FALSE), "Date Not Found")</f>
        <v>R</v>
      </c>
      <c r="J143" s="67" t="str">
        <f ca="1">IFERROR(VLOOKUP($B143, Profile_helper_columns!$A$2:$K$201,11, FALSE), "Date Not Found")</f>
        <v>House</v>
      </c>
      <c r="K143" s="67" t="str">
        <f ca="1">IFERROR(VLOOKUP($B143, Profile_helper_columns!$A$2:$L$201,12, FALSE), "Date Not Found")</f>
        <v>N</v>
      </c>
      <c r="L143" s="67">
        <f ca="1">IFERROR(VLOOKUP($B143, Profile_helper_columns!$A$2:$M$201,13, FALSE), "Date Not Found")</f>
        <v>1</v>
      </c>
      <c r="M143" s="67">
        <f ca="1">IFERROR(VLOOKUP($B143, Profile_helper_columns!$A$2:$N$201,14, FALSE), "Date Not Found")</f>
        <v>0</v>
      </c>
      <c r="N143" s="67">
        <f ca="1">IFERROR(VLOOKUP($B143, Profile_helper_columns!$A$2:$O$201,15, FALSE), "Date Not Found")</f>
        <v>0</v>
      </c>
      <c r="O143" s="67">
        <f ca="1">IFERROR(VLOOKUP($B143, Profile_helper_columns!$A$2:$P$201,16, FALSE), "Date Not Found")</f>
        <v>0</v>
      </c>
      <c r="P143" s="67">
        <f ca="1">IFERROR(VLOOKUP($B143, Profile_helper_columns!$A$2:$Q$201,17, FALSE), "Date Not Found")</f>
        <v>0</v>
      </c>
      <c r="Q143" s="375">
        <f ca="1">IFERROR(VLOOKUP($B143, Profile_helper_columns!$A$2:$R$201,18, FALSE), "Date Not Found")</f>
        <v>45398</v>
      </c>
      <c r="U143" s="67" t="str">
        <f ca="1">IFERROR(VLOOKUP($B143, Profile_helper_columns!$A$2:$V$201,22, FALSE), "Date Not Found")</f>
        <v>Digital</v>
      </c>
      <c r="V143" s="67" t="str">
        <f ca="1">IFERROR(VLOOKUP($B143, Profile_helper_columns!$A$2:$W$201,23, FALSE), "Date Not Found")</f>
        <v>App</v>
      </c>
      <c r="W143" s="67">
        <f ca="1">IFERROR(VLOOKUP($B143, Profile_helper_columns!$A$2:$X$201,24, FALSE), "Date Not Found")</f>
        <v>1</v>
      </c>
      <c r="X143" s="67">
        <f ca="1">IFERROR(VLOOKUP($B143, Profile_helper_columns!$A$2:$Y$201,25, FALSE), "Date Not Found")</f>
        <v>1</v>
      </c>
      <c r="Y143" s="67">
        <f ca="1">IFERROR(VLOOKUP($B143, Profile_helper_columns!$A$2:$Z$201,26, FALSE), "Date Not Found")</f>
        <v>0</v>
      </c>
      <c r="Z143" s="67">
        <f ca="1">IFERROR(VLOOKUP($B143, Profile_helper_columns!$A$2:$AA$201,27, FALSE), "Date Not Found")</f>
        <v>1</v>
      </c>
      <c r="AA143" s="67">
        <f ca="1">IFERROR(VLOOKUP($B143, Profile_helper_columns!$A$2:$AB$201,28, FALSE), "Date Not Found")</f>
        <v>0</v>
      </c>
      <c r="AB143" s="67">
        <f ca="1">IFERROR(VLOOKUP($B143, Profile_helper_columns!$A$2:$AC$201,29, FALSE), "Date Not Found")</f>
        <v>1</v>
      </c>
      <c r="AC143" s="67">
        <f ca="1">IFERROR(VLOOKUP($B143, Profile_helper_columns!$A$2:$AD$201,30, FALSE), "Date Not Found")</f>
        <v>0</v>
      </c>
      <c r="AD143" s="67">
        <f ca="1">IFERROR(VLOOKUP($B143, Profile_helper_columns!$A$2:$AE$201,31, FALSE), "Date Not Found")</f>
        <v>1</v>
      </c>
      <c r="AE143" s="67">
        <f ca="1">IFERROR(VLOOKUP($B143, Profile_helper_columns!$A$2:$AF$201,32, FALSE), "Date Not Found")</f>
        <v>1</v>
      </c>
      <c r="AF143" s="67">
        <f ca="1">IFERROR(VLOOKUP($B143, Profile_helper_columns!$A$2:$AG$201,33, FALSE), "Date Not Found")</f>
        <v>1</v>
      </c>
      <c r="AG143" s="67">
        <f ca="1">IFERROR(VLOOKUP($B143, Profile_helper_columns!$A$2:$AH$201,34, FALSE), "Date Not Found")</f>
        <v>0</v>
      </c>
      <c r="AH143" s="67">
        <f ca="1">IFERROR(VLOOKUP($B143, Profile_helper_columns!$A$2:$AI$201,35, FALSE), "Date Not Found")</f>
        <v>1</v>
      </c>
      <c r="AI143" s="67">
        <f ca="1">IFERROR(VLOOKUP($B143, Profile_helper_columns!$A$2:$AJ$201,36, FALSE), "Date Not Found")</f>
        <v>0</v>
      </c>
      <c r="AJ143" s="67">
        <f ca="1">IFERROR(VLOOKUP($B143, Profile_helper_columns!$A$2:$AK$201,37, FALSE), "Date Not Found")</f>
        <v>0</v>
      </c>
      <c r="AK143" s="67">
        <f ca="1">IFERROR(VLOOKUP($B143, Profile_helper_columns!$A$2:$AL$201,38, FALSE), "Date Not Found")</f>
        <v>0</v>
      </c>
      <c r="AL143" s="67">
        <f ca="1">IFERROR(VLOOKUP($B143, Profile_helper_columns!$A$2:$AM$201,39, FALSE), "Date Not Found")</f>
        <v>0</v>
      </c>
      <c r="AM143">
        <f ca="1"/>
        <v>12</v>
      </c>
      <c r="AN143">
        <f ca="1"/>
        <v>2023</v>
      </c>
      <c r="AO143" t="str" cm="1">
        <f t="array" aca="1" ref="AO143" ca="1">INDEX(Profile_helper_columns!$D$2:$D$201, MATCH(TRUE, Profile_helper_columns!$C$2:$C$201 &gt;= ROW(AN143)-1,0))</f>
        <v>AG0000001548</v>
      </c>
    </row>
    <row r="144" spans="1:41" ht="30.75">
      <c r="A144" s="67" t="str">
        <f t="shared" ca="1" si="2"/>
        <v>97b3acf5-34c2e9gfjg-4647-a2dd</v>
      </c>
      <c r="B144" t="str" cm="1">
        <f t="array" aca="1" ref="B144" ca="1">INDEX(Profile_helper_columns!$A$2:$A$201, MATCH(TRUE, Profile_helper_columns!$C$2:$C$201 &gt;= ROW(A144)-1,0))</f>
        <v>0001127950</v>
      </c>
      <c r="C144" t="str" cm="1">
        <f t="array" aca="1" ref="C144" ca="1">INDEX(Profile_helper_columns!$D$2:$D$201, MATCH(TRUE, Profile_helper_columns!$C$2:$C$201 &gt;= ROW(B144)-1,0))</f>
        <v>AG0000003071</v>
      </c>
      <c r="D144" s="315">
        <f ca="1">IFERROR(VLOOKUP($B144, Profile_helper_columns!$A$2:$E$201, 5, FALSE), "Date Not Found")</f>
        <v>45521</v>
      </c>
      <c r="E144">
        <f ca="1">IFERROR(VLOOKUP($B144, Profile_helper_columns!$A$2:$F$201,6, FALSE), "Date Not Found")</f>
        <v>142</v>
      </c>
      <c r="F144" s="315">
        <f ca="1">IFERROR(VLOOKUP($B144, Profile_helper_columns!$A$2:$G$201,7, FALSE), "Date Not Found")</f>
        <v>45399</v>
      </c>
      <c r="G144" s="315" t="str">
        <f ca="1">IFERROR(VLOOKUP($B144, Profile_helper_columns!$A$2:$H$201,8, FALSE), "Date Not Found")</f>
        <v>Former</v>
      </c>
      <c r="H144" s="315" t="str">
        <f ca="1">IFERROR(VLOOKUP($B144, Profile_helper_columns!$A$2:$I$201,9, FALSE), "Date Not Found")</f>
        <v>San Francisco</v>
      </c>
      <c r="I144" t="str">
        <f ca="1">IFERROR(VLOOKUP($B144, Profile_helper_columns!$A$2:$J$201,10, FALSE), "Date Not Found")</f>
        <v>R</v>
      </c>
      <c r="J144" s="67" t="str">
        <f ca="1">IFERROR(VLOOKUP($B144, Profile_helper_columns!$A$2:$K$201,11, FALSE), "Date Not Found")</f>
        <v>Business</v>
      </c>
      <c r="K144" s="67" t="str">
        <f ca="1">IFERROR(VLOOKUP($B144, Profile_helper_columns!$A$2:$L$201,12, FALSE), "Date Not Found")</f>
        <v>N</v>
      </c>
      <c r="L144" s="67">
        <f ca="1">IFERROR(VLOOKUP($B144, Profile_helper_columns!$A$2:$M$201,13, FALSE), "Date Not Found")</f>
        <v>0</v>
      </c>
      <c r="M144" s="67">
        <f ca="1">IFERROR(VLOOKUP($B144, Profile_helper_columns!$A$2:$N$201,14, FALSE), "Date Not Found")</f>
        <v>1</v>
      </c>
      <c r="N144" s="67">
        <f ca="1">IFERROR(VLOOKUP($B144, Profile_helper_columns!$A$2:$O$201,15, FALSE), "Date Not Found")</f>
        <v>0</v>
      </c>
      <c r="O144" s="67">
        <f ca="1">IFERROR(VLOOKUP($B144, Profile_helper_columns!$A$2:$P$201,16, FALSE), "Date Not Found")</f>
        <v>1</v>
      </c>
      <c r="P144" s="67">
        <f ca="1">IFERROR(VLOOKUP($B144, Profile_helper_columns!$A$2:$Q$201,17, FALSE), "Date Not Found")</f>
        <v>0</v>
      </c>
      <c r="Q144" s="375" t="str">
        <f ca="1">IFERROR(VLOOKUP($B144, Profile_helper_columns!$A$2:$R$201,18, FALSE), "Date Not Found")</f>
        <v/>
      </c>
      <c r="U144" s="67" t="str">
        <f ca="1">IFERROR(VLOOKUP($B144, Profile_helper_columns!$A$2:$V$201,22, FALSE), "Date Not Found")</f>
        <v>Offline</v>
      </c>
      <c r="V144" s="67" t="str">
        <f ca="1">IFERROR(VLOOKUP($B144, Profile_helper_columns!$A$2:$W$201,23, FALSE), "Date Not Found")</f>
        <v>IVR</v>
      </c>
      <c r="W144" s="67">
        <f ca="1">IFERROR(VLOOKUP($B144, Profile_helper_columns!$A$2:$X$201,24, FALSE), "Date Not Found")</f>
        <v>1</v>
      </c>
      <c r="X144" s="67">
        <f ca="1">IFERROR(VLOOKUP($B144, Profile_helper_columns!$A$2:$Y$201,25, FALSE), "Date Not Found")</f>
        <v>0</v>
      </c>
      <c r="Y144" s="67">
        <f ca="1">IFERROR(VLOOKUP($B144, Profile_helper_columns!$A$2:$Z$201,26, FALSE), "Date Not Found")</f>
        <v>1</v>
      </c>
      <c r="Z144" s="67">
        <f ca="1">IFERROR(VLOOKUP($B144, Profile_helper_columns!$A$2:$AA$201,27, FALSE), "Date Not Found")</f>
        <v>0</v>
      </c>
      <c r="AA144" s="67">
        <f ca="1">IFERROR(VLOOKUP($B144, Profile_helper_columns!$A$2:$AB$201,28, FALSE), "Date Not Found")</f>
        <v>0</v>
      </c>
      <c r="AB144" s="67">
        <f ca="1">IFERROR(VLOOKUP($B144, Profile_helper_columns!$A$2:$AC$201,29, FALSE), "Date Not Found")</f>
        <v>0</v>
      </c>
      <c r="AC144" s="67">
        <f ca="1">IFERROR(VLOOKUP($B144, Profile_helper_columns!$A$2:$AD$201,30, FALSE), "Date Not Found")</f>
        <v>1</v>
      </c>
      <c r="AD144" s="67">
        <f ca="1">IFERROR(VLOOKUP($B144, Profile_helper_columns!$A$2:$AE$201,31, FALSE), "Date Not Found")</f>
        <v>1</v>
      </c>
      <c r="AE144" s="67">
        <f ca="1">IFERROR(VLOOKUP($B144, Profile_helper_columns!$A$2:$AF$201,32, FALSE), "Date Not Found")</f>
        <v>0</v>
      </c>
      <c r="AF144" s="67">
        <f ca="1">IFERROR(VLOOKUP($B144, Profile_helper_columns!$A$2:$AG$201,33, FALSE), "Date Not Found")</f>
        <v>0</v>
      </c>
      <c r="AG144" s="67">
        <f ca="1">IFERROR(VLOOKUP($B144, Profile_helper_columns!$A$2:$AH$201,34, FALSE), "Date Not Found")</f>
        <v>1</v>
      </c>
      <c r="AH144" s="67">
        <f ca="1">IFERROR(VLOOKUP($B144, Profile_helper_columns!$A$2:$AI$201,35, FALSE), "Date Not Found")</f>
        <v>1</v>
      </c>
      <c r="AI144" s="67">
        <f ca="1">IFERROR(VLOOKUP($B144, Profile_helper_columns!$A$2:$AJ$201,36, FALSE), "Date Not Found")</f>
        <v>0</v>
      </c>
      <c r="AJ144" s="67">
        <f ca="1">IFERROR(VLOOKUP($B144, Profile_helper_columns!$A$2:$AK$201,37, FALSE), "Date Not Found")</f>
        <v>0</v>
      </c>
      <c r="AK144" s="67">
        <f ca="1">IFERROR(VLOOKUP($B144, Profile_helper_columns!$A$2:$AL$201,38, FALSE), "Date Not Found")</f>
        <v>0</v>
      </c>
      <c r="AL144" s="67">
        <f ca="1">IFERROR(VLOOKUP($B144, Profile_helper_columns!$A$2:$AM$201,39, FALSE), "Date Not Found")</f>
        <v>0</v>
      </c>
      <c r="AM144">
        <f ca="1"/>
        <v>8</v>
      </c>
      <c r="AN144">
        <f ca="1"/>
        <v>2024</v>
      </c>
      <c r="AO144" t="str" cm="1">
        <f t="array" aca="1" ref="AO144" ca="1">INDEX(Profile_helper_columns!$D$2:$D$201, MATCH(TRUE, Profile_helper_columns!$C$2:$C$201 &gt;= ROW(AN144)-1,0))</f>
        <v>AG0000003071</v>
      </c>
    </row>
    <row r="145" spans="1:41" ht="30.75">
      <c r="A145" s="67" t="str">
        <f t="shared" ca="1" si="2"/>
        <v>4b9cc619-1d65e7gfjg-28f6-a2dd</v>
      </c>
      <c r="B145" t="str" cm="1">
        <f t="array" aca="1" ref="B145" ca="1">INDEX(Profile_helper_columns!$A$2:$A$201, MATCH(TRUE, Profile_helper_columns!$C$2:$C$201 &gt;= ROW(A145)-1,0))</f>
        <v>0001128261</v>
      </c>
      <c r="C145" t="str" cm="1">
        <f t="array" aca="1" ref="C145" ca="1">INDEX(Profile_helper_columns!$D$2:$D$201, MATCH(TRUE, Profile_helper_columns!$C$2:$C$201 &gt;= ROW(B145)-1,0))</f>
        <v>AG0000007776</v>
      </c>
      <c r="D145" s="315">
        <f ca="1">IFERROR(VLOOKUP($B145, Profile_helper_columns!$A$2:$E$201, 5, FALSE), "Date Not Found")</f>
        <v>45502</v>
      </c>
      <c r="E145">
        <f ca="1">IFERROR(VLOOKUP($B145, Profile_helper_columns!$A$2:$F$201,6, FALSE), "Date Not Found")</f>
        <v>208</v>
      </c>
      <c r="F145" s="315">
        <f ca="1">IFERROR(VLOOKUP($B145, Profile_helper_columns!$A$2:$G$201,7, FALSE), "Date Not Found")</f>
        <v>45280</v>
      </c>
      <c r="G145" s="315" t="str">
        <f ca="1">IFERROR(VLOOKUP($B145, Profile_helper_columns!$A$2:$H$201,8, FALSE), "Date Not Found")</f>
        <v>Former</v>
      </c>
      <c r="H145" s="315" t="str">
        <f ca="1">IFERROR(VLOOKUP($B145, Profile_helper_columns!$A$2:$I$201,9, FALSE), "Date Not Found")</f>
        <v>Boston</v>
      </c>
      <c r="I145" t="str">
        <f ca="1">IFERROR(VLOOKUP($B145, Profile_helper_columns!$A$2:$J$201,10, FALSE), "Date Not Found")</f>
        <v>R</v>
      </c>
      <c r="J145" s="67" t="str">
        <f ca="1">IFERROR(VLOOKUP($B145, Profile_helper_columns!$A$2:$K$201,11, FALSE), "Date Not Found")</f>
        <v>Condominiums</v>
      </c>
      <c r="K145" s="67" t="str">
        <f ca="1">IFERROR(VLOOKUP($B145, Profile_helper_columns!$A$2:$L$201,12, FALSE), "Date Not Found")</f>
        <v>Y</v>
      </c>
      <c r="L145" s="67">
        <f ca="1">IFERROR(VLOOKUP($B145, Profile_helper_columns!$A$2:$M$201,13, FALSE), "Date Not Found")</f>
        <v>0</v>
      </c>
      <c r="M145" s="67">
        <f ca="1">IFERROR(VLOOKUP($B145, Profile_helper_columns!$A$2:$N$201,14, FALSE), "Date Not Found")</f>
        <v>0</v>
      </c>
      <c r="N145" s="67">
        <f ca="1">IFERROR(VLOOKUP($B145, Profile_helper_columns!$A$2:$O$201,15, FALSE), "Date Not Found")</f>
        <v>0</v>
      </c>
      <c r="O145" s="67">
        <f ca="1">IFERROR(VLOOKUP($B145, Profile_helper_columns!$A$2:$P$201,16, FALSE), "Date Not Found")</f>
        <v>0</v>
      </c>
      <c r="P145" s="67">
        <f ca="1">IFERROR(VLOOKUP($B145, Profile_helper_columns!$A$2:$Q$201,17, FALSE), "Date Not Found")</f>
        <v>0</v>
      </c>
      <c r="Q145" s="375" t="str">
        <f ca="1">IFERROR(VLOOKUP($B145, Profile_helper_columns!$A$2:$R$201,18, FALSE), "Date Not Found")</f>
        <v/>
      </c>
      <c r="U145" s="67" t="str">
        <f ca="1">IFERROR(VLOOKUP($B145, Profile_helper_columns!$A$2:$V$201,22, FALSE), "Date Not Found")</f>
        <v>Digital</v>
      </c>
      <c r="V145" s="67" t="str">
        <f ca="1">IFERROR(VLOOKUP($B145, Profile_helper_columns!$A$2:$W$201,23, FALSE), "Date Not Found")</f>
        <v>App</v>
      </c>
      <c r="W145" s="67">
        <f ca="1">IFERROR(VLOOKUP($B145, Profile_helper_columns!$A$2:$X$201,24, FALSE), "Date Not Found")</f>
        <v>1</v>
      </c>
      <c r="X145" s="67">
        <f ca="1">IFERROR(VLOOKUP($B145, Profile_helper_columns!$A$2:$Y$201,25, FALSE), "Date Not Found")</f>
        <v>0</v>
      </c>
      <c r="Y145" s="67">
        <f ca="1">IFERROR(VLOOKUP($B145, Profile_helper_columns!$A$2:$Z$201,26, FALSE), "Date Not Found")</f>
        <v>1</v>
      </c>
      <c r="Z145" s="67">
        <f ca="1">IFERROR(VLOOKUP($B145, Profile_helper_columns!$A$2:$AA$201,27, FALSE), "Date Not Found")</f>
        <v>1</v>
      </c>
      <c r="AA145" s="67">
        <f ca="1">IFERROR(VLOOKUP($B145, Profile_helper_columns!$A$2:$AB$201,28, FALSE), "Date Not Found")</f>
        <v>1</v>
      </c>
      <c r="AB145" s="67">
        <f ca="1">IFERROR(VLOOKUP($B145, Profile_helper_columns!$A$2:$AC$201,29, FALSE), "Date Not Found")</f>
        <v>1</v>
      </c>
      <c r="AC145" s="67">
        <f ca="1">IFERROR(VLOOKUP($B145, Profile_helper_columns!$A$2:$AD$201,30, FALSE), "Date Not Found")</f>
        <v>1</v>
      </c>
      <c r="AD145" s="67">
        <f ca="1">IFERROR(VLOOKUP($B145, Profile_helper_columns!$A$2:$AE$201,31, FALSE), "Date Not Found")</f>
        <v>1</v>
      </c>
      <c r="AE145" s="67">
        <f ca="1">IFERROR(VLOOKUP($B145, Profile_helper_columns!$A$2:$AF$201,32, FALSE), "Date Not Found")</f>
        <v>0</v>
      </c>
      <c r="AF145" s="67">
        <f ca="1">IFERROR(VLOOKUP($B145, Profile_helper_columns!$A$2:$AG$201,33, FALSE), "Date Not Found")</f>
        <v>0</v>
      </c>
      <c r="AG145" s="67">
        <f ca="1">IFERROR(VLOOKUP($B145, Profile_helper_columns!$A$2:$AH$201,34, FALSE), "Date Not Found")</f>
        <v>0</v>
      </c>
      <c r="AH145" s="67">
        <f ca="1">IFERROR(VLOOKUP($B145, Profile_helper_columns!$A$2:$AI$201,35, FALSE), "Date Not Found")</f>
        <v>1</v>
      </c>
      <c r="AI145" s="67">
        <f ca="1">IFERROR(VLOOKUP($B145, Profile_helper_columns!$A$2:$AJ$201,36, FALSE), "Date Not Found")</f>
        <v>0</v>
      </c>
      <c r="AJ145" s="67">
        <f ca="1">IFERROR(VLOOKUP($B145, Profile_helper_columns!$A$2:$AK$201,37, FALSE), "Date Not Found")</f>
        <v>0</v>
      </c>
      <c r="AK145" s="67">
        <f ca="1">IFERROR(VLOOKUP($B145, Profile_helper_columns!$A$2:$AL$201,38, FALSE), "Date Not Found")</f>
        <v>0</v>
      </c>
      <c r="AL145" s="67">
        <f ca="1">IFERROR(VLOOKUP($B145, Profile_helper_columns!$A$2:$AM$201,39, FALSE), "Date Not Found")</f>
        <v>0</v>
      </c>
      <c r="AM145">
        <f ca="1"/>
        <v>7</v>
      </c>
      <c r="AN145">
        <f ca="1"/>
        <v>2024</v>
      </c>
      <c r="AO145" t="str" cm="1">
        <f t="array" aca="1" ref="AO145" ca="1">INDEX(Profile_helper_columns!$D$2:$D$201, MATCH(TRUE, Profile_helper_columns!$C$2:$C$201 &gt;= ROW(AN145)-1,0))</f>
        <v>AG0000007776</v>
      </c>
    </row>
    <row r="146" spans="1:41" ht="30.75">
      <c r="A146" s="67" t="str">
        <f t="shared" ca="1" si="2"/>
        <v>84431b51-ee8176gfjg-0287-a2dd</v>
      </c>
      <c r="B146" t="str" cm="1">
        <f t="array" aca="1" ref="B146" ca="1">INDEX(Profile_helper_columns!$A$2:$A$201, MATCH(TRUE, Profile_helper_columns!$C$2:$C$201 &gt;= ROW(A146)-1,0))</f>
        <v>0001128261</v>
      </c>
      <c r="C146" t="str" cm="1">
        <f t="array" aca="1" ref="C146" ca="1">INDEX(Profile_helper_columns!$D$2:$D$201, MATCH(TRUE, Profile_helper_columns!$C$2:$C$201 &gt;= ROW(B146)-1,0))</f>
        <v>AG0000007776</v>
      </c>
      <c r="D146" s="315">
        <f ca="1">IFERROR(VLOOKUP($B146, Profile_helper_columns!$A$2:$E$201, 5, FALSE), "Date Not Found")</f>
        <v>45502</v>
      </c>
      <c r="E146">
        <f ca="1">IFERROR(VLOOKUP($B146, Profile_helper_columns!$A$2:$F$201,6, FALSE), "Date Not Found")</f>
        <v>208</v>
      </c>
      <c r="F146" s="315">
        <f ca="1">IFERROR(VLOOKUP($B146, Profile_helper_columns!$A$2:$G$201,7, FALSE), "Date Not Found")</f>
        <v>45280</v>
      </c>
      <c r="G146" s="315" t="str">
        <f ca="1">IFERROR(VLOOKUP($B146, Profile_helper_columns!$A$2:$H$201,8, FALSE), "Date Not Found")</f>
        <v>Former</v>
      </c>
      <c r="H146" s="315" t="str">
        <f ca="1">IFERROR(VLOOKUP($B146, Profile_helper_columns!$A$2:$I$201,9, FALSE), "Date Not Found")</f>
        <v>Boston</v>
      </c>
      <c r="I146" t="str">
        <f ca="1">IFERROR(VLOOKUP($B146, Profile_helper_columns!$A$2:$J$201,10, FALSE), "Date Not Found")</f>
        <v>R</v>
      </c>
      <c r="J146" s="67" t="str">
        <f ca="1">IFERROR(VLOOKUP($B146, Profile_helper_columns!$A$2:$K$201,11, FALSE), "Date Not Found")</f>
        <v>Condominiums</v>
      </c>
      <c r="K146" s="67" t="str">
        <f ca="1">IFERROR(VLOOKUP($B146, Profile_helper_columns!$A$2:$L$201,12, FALSE), "Date Not Found")</f>
        <v>Y</v>
      </c>
      <c r="L146" s="67">
        <f ca="1">IFERROR(VLOOKUP($B146, Profile_helper_columns!$A$2:$M$201,13, FALSE), "Date Not Found")</f>
        <v>0</v>
      </c>
      <c r="M146" s="67">
        <f ca="1">IFERROR(VLOOKUP($B146, Profile_helper_columns!$A$2:$N$201,14, FALSE), "Date Not Found")</f>
        <v>0</v>
      </c>
      <c r="N146" s="67">
        <f ca="1">IFERROR(VLOOKUP($B146, Profile_helper_columns!$A$2:$O$201,15, FALSE), "Date Not Found")</f>
        <v>0</v>
      </c>
      <c r="O146" s="67">
        <f ca="1">IFERROR(VLOOKUP($B146, Profile_helper_columns!$A$2:$P$201,16, FALSE), "Date Not Found")</f>
        <v>0</v>
      </c>
      <c r="P146" s="67">
        <f ca="1">IFERROR(VLOOKUP($B146, Profile_helper_columns!$A$2:$Q$201,17, FALSE), "Date Not Found")</f>
        <v>0</v>
      </c>
      <c r="Q146" s="375" t="str">
        <f ca="1">IFERROR(VLOOKUP($B146, Profile_helper_columns!$A$2:$R$201,18, FALSE), "Date Not Found")</f>
        <v/>
      </c>
      <c r="U146" s="67" t="str">
        <f ca="1">IFERROR(VLOOKUP($B146, Profile_helper_columns!$A$2:$V$201,22, FALSE), "Date Not Found")</f>
        <v>Digital</v>
      </c>
      <c r="V146" s="67" t="str">
        <f ca="1">IFERROR(VLOOKUP($B146, Profile_helper_columns!$A$2:$W$201,23, FALSE), "Date Not Found")</f>
        <v>App</v>
      </c>
      <c r="W146" s="67">
        <f ca="1">IFERROR(VLOOKUP($B146, Profile_helper_columns!$A$2:$X$201,24, FALSE), "Date Not Found")</f>
        <v>1</v>
      </c>
      <c r="X146" s="67">
        <f ca="1">IFERROR(VLOOKUP($B146, Profile_helper_columns!$A$2:$Y$201,25, FALSE), "Date Not Found")</f>
        <v>0</v>
      </c>
      <c r="Y146" s="67">
        <f ca="1">IFERROR(VLOOKUP($B146, Profile_helper_columns!$A$2:$Z$201,26, FALSE), "Date Not Found")</f>
        <v>1</v>
      </c>
      <c r="Z146" s="67">
        <f ca="1">IFERROR(VLOOKUP($B146, Profile_helper_columns!$A$2:$AA$201,27, FALSE), "Date Not Found")</f>
        <v>1</v>
      </c>
      <c r="AA146" s="67">
        <f ca="1">IFERROR(VLOOKUP($B146, Profile_helper_columns!$A$2:$AB$201,28, FALSE), "Date Not Found")</f>
        <v>1</v>
      </c>
      <c r="AB146" s="67">
        <f ca="1">IFERROR(VLOOKUP($B146, Profile_helper_columns!$A$2:$AC$201,29, FALSE), "Date Not Found")</f>
        <v>1</v>
      </c>
      <c r="AC146" s="67">
        <f ca="1">IFERROR(VLOOKUP($B146, Profile_helper_columns!$A$2:$AD$201,30, FALSE), "Date Not Found")</f>
        <v>1</v>
      </c>
      <c r="AD146" s="67">
        <f ca="1">IFERROR(VLOOKUP($B146, Profile_helper_columns!$A$2:$AE$201,31, FALSE), "Date Not Found")</f>
        <v>1</v>
      </c>
      <c r="AE146" s="67">
        <f ca="1">IFERROR(VLOOKUP($B146, Profile_helper_columns!$A$2:$AF$201,32, FALSE), "Date Not Found")</f>
        <v>0</v>
      </c>
      <c r="AF146" s="67">
        <f ca="1">IFERROR(VLOOKUP($B146, Profile_helper_columns!$A$2:$AG$201,33, FALSE), "Date Not Found")</f>
        <v>0</v>
      </c>
      <c r="AG146" s="67">
        <f ca="1">IFERROR(VLOOKUP($B146, Profile_helper_columns!$A$2:$AH$201,34, FALSE), "Date Not Found")</f>
        <v>0</v>
      </c>
      <c r="AH146" s="67">
        <f ca="1">IFERROR(VLOOKUP($B146, Profile_helper_columns!$A$2:$AI$201,35, FALSE), "Date Not Found")</f>
        <v>1</v>
      </c>
      <c r="AI146" s="67">
        <f ca="1">IFERROR(VLOOKUP($B146, Profile_helper_columns!$A$2:$AJ$201,36, FALSE), "Date Not Found")</f>
        <v>0</v>
      </c>
      <c r="AJ146" s="67">
        <f ca="1">IFERROR(VLOOKUP($B146, Profile_helper_columns!$A$2:$AK$201,37, FALSE), "Date Not Found")</f>
        <v>0</v>
      </c>
      <c r="AK146" s="67">
        <f ca="1">IFERROR(VLOOKUP($B146, Profile_helper_columns!$A$2:$AL$201,38, FALSE), "Date Not Found")</f>
        <v>0</v>
      </c>
      <c r="AL146" s="67">
        <f ca="1">IFERROR(VLOOKUP($B146, Profile_helper_columns!$A$2:$AM$201,39, FALSE), "Date Not Found")</f>
        <v>0</v>
      </c>
      <c r="AM146">
        <f ca="1"/>
        <v>7</v>
      </c>
      <c r="AN146">
        <f ca="1"/>
        <v>2024</v>
      </c>
      <c r="AO146" t="str" cm="1">
        <f t="array" aca="1" ref="AO146" ca="1">INDEX(Profile_helper_columns!$D$2:$D$201, MATCH(TRUE, Profile_helper_columns!$C$2:$C$201 &gt;= ROW(AN146)-1,0))</f>
        <v>AG0000007776</v>
      </c>
    </row>
    <row r="147" spans="1:41" ht="30.75">
      <c r="A147" s="67" t="str">
        <f t="shared" ca="1" si="2"/>
        <v>dc308984-c8ecc2gfjg-acbc-a2dd</v>
      </c>
      <c r="B147" t="str" cm="1">
        <f t="array" aca="1" ref="B147" ca="1">INDEX(Profile_helper_columns!$A$2:$A$201, MATCH(TRUE, Profile_helper_columns!$C$2:$C$201 &gt;= ROW(A147)-1,0))</f>
        <v>0001128010</v>
      </c>
      <c r="C147" t="str" cm="1">
        <f t="array" aca="1" ref="C147" ca="1">INDEX(Profile_helper_columns!$D$2:$D$201, MATCH(TRUE, Profile_helper_columns!$C$2:$C$201 &gt;= ROW(B147)-1,0))</f>
        <v>AG0000006124</v>
      </c>
      <c r="D147" s="315">
        <f ca="1">IFERROR(VLOOKUP($B147, Profile_helper_columns!$A$2:$E$201, 5, FALSE), "Date Not Found")</f>
        <v>45396</v>
      </c>
      <c r="E147">
        <f ca="1">IFERROR(VLOOKUP($B147, Profile_helper_columns!$A$2:$F$201,6, FALSE), "Date Not Found")</f>
        <v>966</v>
      </c>
      <c r="F147" s="315">
        <f ca="1">IFERROR(VLOOKUP($B147, Profile_helper_columns!$A$2:$G$201,7, FALSE), "Date Not Found")</f>
        <v>45247</v>
      </c>
      <c r="G147" s="315" t="str">
        <f ca="1">IFERROR(VLOOKUP($B147, Profile_helper_columns!$A$2:$H$201,8, FALSE), "Date Not Found")</f>
        <v>Former</v>
      </c>
      <c r="H147" s="315" t="str">
        <f ca="1">IFERROR(VLOOKUP($B147, Profile_helper_columns!$A$2:$I$201,9, FALSE), "Date Not Found")</f>
        <v>Boston</v>
      </c>
      <c r="I147" t="str">
        <f ca="1">IFERROR(VLOOKUP($B147, Profile_helper_columns!$A$2:$J$201,10, FALSE), "Date Not Found")</f>
        <v>R</v>
      </c>
      <c r="J147" s="67" t="str">
        <f ca="1">IFERROR(VLOOKUP($B147, Profile_helper_columns!$A$2:$K$201,11, FALSE), "Date Not Found")</f>
        <v>Business</v>
      </c>
      <c r="K147" s="67" t="str">
        <f ca="1">IFERROR(VLOOKUP($B147, Profile_helper_columns!$A$2:$L$201,12, FALSE), "Date Not Found")</f>
        <v>N</v>
      </c>
      <c r="L147" s="67">
        <f ca="1">IFERROR(VLOOKUP($B147, Profile_helper_columns!$A$2:$M$201,13, FALSE), "Date Not Found")</f>
        <v>0</v>
      </c>
      <c r="M147" s="67">
        <f ca="1">IFERROR(VLOOKUP($B147, Profile_helper_columns!$A$2:$N$201,14, FALSE), "Date Not Found")</f>
        <v>1</v>
      </c>
      <c r="N147" s="67">
        <f ca="1">IFERROR(VLOOKUP($B147, Profile_helper_columns!$A$2:$O$201,15, FALSE), "Date Not Found")</f>
        <v>0</v>
      </c>
      <c r="O147" s="67">
        <f ca="1">IFERROR(VLOOKUP($B147, Profile_helper_columns!$A$2:$P$201,16, FALSE), "Date Not Found")</f>
        <v>0</v>
      </c>
      <c r="P147" s="67">
        <f ca="1">IFERROR(VLOOKUP($B147, Profile_helper_columns!$A$2:$Q$201,17, FALSE), "Date Not Found")</f>
        <v>0</v>
      </c>
      <c r="Q147" s="375" t="str">
        <f ca="1">IFERROR(VLOOKUP($B147, Profile_helper_columns!$A$2:$R$201,18, FALSE), "Date Not Found")</f>
        <v/>
      </c>
      <c r="U147" s="67" t="str">
        <f ca="1">IFERROR(VLOOKUP($B147, Profile_helper_columns!$A$2:$V$201,22, FALSE), "Date Not Found")</f>
        <v>Offline</v>
      </c>
      <c r="V147" s="67" t="str">
        <f ca="1">IFERROR(VLOOKUP($B147, Profile_helper_columns!$A$2:$W$201,23, FALSE), "Date Not Found")</f>
        <v>Retail</v>
      </c>
      <c r="W147" s="67">
        <f ca="1">IFERROR(VLOOKUP($B147, Profile_helper_columns!$A$2:$X$201,24, FALSE), "Date Not Found")</f>
        <v>0</v>
      </c>
      <c r="X147" s="67">
        <f ca="1">IFERROR(VLOOKUP($B147, Profile_helper_columns!$A$2:$Y$201,25, FALSE), "Date Not Found")</f>
        <v>0</v>
      </c>
      <c r="Y147" s="67">
        <f ca="1">IFERROR(VLOOKUP($B147, Profile_helper_columns!$A$2:$Z$201,26, FALSE), "Date Not Found")</f>
        <v>0</v>
      </c>
      <c r="Z147" s="67">
        <f ca="1">IFERROR(VLOOKUP($B147, Profile_helper_columns!$A$2:$AA$201,27, FALSE), "Date Not Found")</f>
        <v>1</v>
      </c>
      <c r="AA147" s="67">
        <f ca="1">IFERROR(VLOOKUP($B147, Profile_helper_columns!$A$2:$AB$201,28, FALSE), "Date Not Found")</f>
        <v>0</v>
      </c>
      <c r="AB147" s="67">
        <f ca="1">IFERROR(VLOOKUP($B147, Profile_helper_columns!$A$2:$AC$201,29, FALSE), "Date Not Found")</f>
        <v>0</v>
      </c>
      <c r="AC147" s="67">
        <f ca="1">IFERROR(VLOOKUP($B147, Profile_helper_columns!$A$2:$AD$201,30, FALSE), "Date Not Found")</f>
        <v>1</v>
      </c>
      <c r="AD147" s="67">
        <f ca="1">IFERROR(VLOOKUP($B147, Profile_helper_columns!$A$2:$AE$201,31, FALSE), "Date Not Found")</f>
        <v>1</v>
      </c>
      <c r="AE147" s="67">
        <f ca="1">IFERROR(VLOOKUP($B147, Profile_helper_columns!$A$2:$AF$201,32, FALSE), "Date Not Found")</f>
        <v>1</v>
      </c>
      <c r="AF147" s="67">
        <f ca="1">IFERROR(VLOOKUP($B147, Profile_helper_columns!$A$2:$AG$201,33, FALSE), "Date Not Found")</f>
        <v>1</v>
      </c>
      <c r="AG147" s="67">
        <f ca="1">IFERROR(VLOOKUP($B147, Profile_helper_columns!$A$2:$AH$201,34, FALSE), "Date Not Found")</f>
        <v>1</v>
      </c>
      <c r="AH147" s="67">
        <f ca="1">IFERROR(VLOOKUP($B147, Profile_helper_columns!$A$2:$AI$201,35, FALSE), "Date Not Found")</f>
        <v>1</v>
      </c>
      <c r="AI147" s="67">
        <f ca="1">IFERROR(VLOOKUP($B147, Profile_helper_columns!$A$2:$AJ$201,36, FALSE), "Date Not Found")</f>
        <v>1</v>
      </c>
      <c r="AJ147" s="67">
        <f ca="1">IFERROR(VLOOKUP($B147, Profile_helper_columns!$A$2:$AK$201,37, FALSE), "Date Not Found")</f>
        <v>1</v>
      </c>
      <c r="AK147" s="67">
        <f ca="1">IFERROR(VLOOKUP($B147, Profile_helper_columns!$A$2:$AL$201,38, FALSE), "Date Not Found")</f>
        <v>1</v>
      </c>
      <c r="AL147" s="67">
        <f ca="1">IFERROR(VLOOKUP($B147, Profile_helper_columns!$A$2:$AM$201,39, FALSE), "Date Not Found")</f>
        <v>1</v>
      </c>
      <c r="AM147">
        <f ca="1"/>
        <v>4</v>
      </c>
      <c r="AN147">
        <f ca="1"/>
        <v>2024</v>
      </c>
      <c r="AO147" t="str" cm="1">
        <f t="array" aca="1" ref="AO147" ca="1">INDEX(Profile_helper_columns!$D$2:$D$201, MATCH(TRUE, Profile_helper_columns!$C$2:$C$201 &gt;= ROW(AN147)-1,0))</f>
        <v>AG0000006124</v>
      </c>
    </row>
    <row r="148" spans="1:41" ht="30.75">
      <c r="A148" s="67" t="str">
        <f t="shared" ca="1" si="2"/>
        <v>0491a3dd-8cc3a5gfjg-d2ac-a2dd</v>
      </c>
      <c r="B148" t="str" cm="1">
        <f t="array" aca="1" ref="B148" ca="1">INDEX(Profile_helper_columns!$A$2:$A$201, MATCH(TRUE, Profile_helper_columns!$C$2:$C$201 &gt;= ROW(A148)-1,0))</f>
        <v>0001121874</v>
      </c>
      <c r="C148" t="str" cm="1">
        <f t="array" aca="1" ref="C148" ca="1">INDEX(Profile_helper_columns!$D$2:$D$201, MATCH(TRUE, Profile_helper_columns!$C$2:$C$201 &gt;= ROW(B148)-1,0))</f>
        <v>AG0000005269</v>
      </c>
      <c r="D148" s="315">
        <f ca="1">IFERROR(VLOOKUP($B148, Profile_helper_columns!$A$2:$E$201, 5, FALSE), "Date Not Found")</f>
        <v>45018</v>
      </c>
      <c r="E148">
        <f ca="1">IFERROR(VLOOKUP($B148, Profile_helper_columns!$A$2:$F$201,6, FALSE), "Date Not Found")</f>
        <v>172</v>
      </c>
      <c r="F148" s="315">
        <f ca="1">IFERROR(VLOOKUP($B148, Profile_helper_columns!$A$2:$G$201,7, FALSE), "Date Not Found")</f>
        <v>45332</v>
      </c>
      <c r="G148" s="315" t="str">
        <f ca="1">IFERROR(VLOOKUP($B148, Profile_helper_columns!$A$2:$H$201,8, FALSE), "Date Not Found")</f>
        <v>Former</v>
      </c>
      <c r="H148" s="315" t="str">
        <f ca="1">IFERROR(VLOOKUP($B148, Profile_helper_columns!$A$2:$I$201,9, FALSE), "Date Not Found")</f>
        <v>San Francisco</v>
      </c>
      <c r="I148" t="str">
        <f ca="1">IFERROR(VLOOKUP($B148, Profile_helper_columns!$A$2:$J$201,10, FALSE), "Date Not Found")</f>
        <v>R</v>
      </c>
      <c r="J148" s="67" t="str">
        <f ca="1">IFERROR(VLOOKUP($B148, Profile_helper_columns!$A$2:$K$201,11, FALSE), "Date Not Found")</f>
        <v>Apartments</v>
      </c>
      <c r="K148" s="67" t="str">
        <f ca="1">IFERROR(VLOOKUP($B148, Profile_helper_columns!$A$2:$L$201,12, FALSE), "Date Not Found")</f>
        <v>Y</v>
      </c>
      <c r="L148" s="67">
        <f ca="1">IFERROR(VLOOKUP($B148, Profile_helper_columns!$A$2:$M$201,13, FALSE), "Date Not Found")</f>
        <v>0</v>
      </c>
      <c r="M148" s="67">
        <f ca="1">IFERROR(VLOOKUP($B148, Profile_helper_columns!$A$2:$N$201,14, FALSE), "Date Not Found")</f>
        <v>0</v>
      </c>
      <c r="N148" s="67">
        <f ca="1">IFERROR(VLOOKUP($B148, Profile_helper_columns!$A$2:$O$201,15, FALSE), "Date Not Found")</f>
        <v>0</v>
      </c>
      <c r="O148" s="67">
        <f ca="1">IFERROR(VLOOKUP($B148, Profile_helper_columns!$A$2:$P$201,16, FALSE), "Date Not Found")</f>
        <v>0</v>
      </c>
      <c r="P148" s="67">
        <f ca="1">IFERROR(VLOOKUP($B148, Profile_helper_columns!$A$2:$Q$201,17, FALSE), "Date Not Found")</f>
        <v>0</v>
      </c>
      <c r="Q148" s="375" t="str">
        <f ca="1">IFERROR(VLOOKUP($B148, Profile_helper_columns!$A$2:$R$201,18, FALSE), "Date Not Found")</f>
        <v/>
      </c>
      <c r="U148" s="67" t="str">
        <f ca="1">IFERROR(VLOOKUP($B148, Profile_helper_columns!$A$2:$V$201,22, FALSE), "Date Not Found")</f>
        <v>Digital</v>
      </c>
      <c r="V148" s="67" t="str">
        <f ca="1">IFERROR(VLOOKUP($B148, Profile_helper_columns!$A$2:$W$201,23, FALSE), "Date Not Found")</f>
        <v>App</v>
      </c>
      <c r="W148" s="67">
        <f ca="1">IFERROR(VLOOKUP($B148, Profile_helper_columns!$A$2:$X$201,24, FALSE), "Date Not Found")</f>
        <v>1</v>
      </c>
      <c r="X148" s="67">
        <f ca="1">IFERROR(VLOOKUP($B148, Profile_helper_columns!$A$2:$Y$201,25, FALSE), "Date Not Found")</f>
        <v>1</v>
      </c>
      <c r="Y148" s="67">
        <f ca="1">IFERROR(VLOOKUP($B148, Profile_helper_columns!$A$2:$Z$201,26, FALSE), "Date Not Found")</f>
        <v>1</v>
      </c>
      <c r="Z148" s="67">
        <f ca="1">IFERROR(VLOOKUP($B148, Profile_helper_columns!$A$2:$AA$201,27, FALSE), "Date Not Found")</f>
        <v>1</v>
      </c>
      <c r="AA148" s="67">
        <f ca="1">IFERROR(VLOOKUP($B148, Profile_helper_columns!$A$2:$AB$201,28, FALSE), "Date Not Found")</f>
        <v>0</v>
      </c>
      <c r="AB148" s="67">
        <f ca="1">IFERROR(VLOOKUP($B148, Profile_helper_columns!$A$2:$AC$201,29, FALSE), "Date Not Found")</f>
        <v>0</v>
      </c>
      <c r="AC148" s="67">
        <f ca="1">IFERROR(VLOOKUP($B148, Profile_helper_columns!$A$2:$AD$201,30, FALSE), "Date Not Found")</f>
        <v>1</v>
      </c>
      <c r="AD148" s="67">
        <f ca="1">IFERROR(VLOOKUP($B148, Profile_helper_columns!$A$2:$AE$201,31, FALSE), "Date Not Found")</f>
        <v>0</v>
      </c>
      <c r="AE148" s="67">
        <f ca="1">IFERROR(VLOOKUP($B148, Profile_helper_columns!$A$2:$AF$201,32, FALSE), "Date Not Found")</f>
        <v>0</v>
      </c>
      <c r="AF148" s="67">
        <f ca="1">IFERROR(VLOOKUP($B148, Profile_helper_columns!$A$2:$AG$201,33, FALSE), "Date Not Found")</f>
        <v>1</v>
      </c>
      <c r="AG148" s="67">
        <f ca="1">IFERROR(VLOOKUP($B148, Profile_helper_columns!$A$2:$AH$201,34, FALSE), "Date Not Found")</f>
        <v>0</v>
      </c>
      <c r="AH148" s="67">
        <f ca="1">IFERROR(VLOOKUP($B148, Profile_helper_columns!$A$2:$AI$201,35, FALSE), "Date Not Found")</f>
        <v>1</v>
      </c>
      <c r="AI148" s="67">
        <f ca="1">IFERROR(VLOOKUP($B148, Profile_helper_columns!$A$2:$AJ$201,36, FALSE), "Date Not Found")</f>
        <v>1</v>
      </c>
      <c r="AJ148" s="67">
        <f ca="1">IFERROR(VLOOKUP($B148, Profile_helper_columns!$A$2:$AK$201,37, FALSE), "Date Not Found")</f>
        <v>0</v>
      </c>
      <c r="AK148" s="67">
        <f ca="1">IFERROR(VLOOKUP($B148, Profile_helper_columns!$A$2:$AL$201,38, FALSE), "Date Not Found")</f>
        <v>0</v>
      </c>
      <c r="AL148" s="67">
        <f ca="1">IFERROR(VLOOKUP($B148, Profile_helper_columns!$A$2:$AM$201,39, FALSE), "Date Not Found")</f>
        <v>0</v>
      </c>
      <c r="AM148">
        <f ca="1"/>
        <v>4</v>
      </c>
      <c r="AN148">
        <f ca="1"/>
        <v>2023</v>
      </c>
      <c r="AO148" t="str" cm="1">
        <f t="array" aca="1" ref="AO148" ca="1">INDEX(Profile_helper_columns!$D$2:$D$201, MATCH(TRUE, Profile_helper_columns!$C$2:$C$201 &gt;= ROW(AN148)-1,0))</f>
        <v>AG0000005269</v>
      </c>
    </row>
    <row r="149" spans="1:41" ht="30.75">
      <c r="A149" s="67" t="str">
        <f t="shared" ca="1" si="2"/>
        <v>f159fb50-g2a86cgfjg-92c8-a2dd</v>
      </c>
      <c r="B149" t="str" cm="1">
        <f t="array" aca="1" ref="B149" ca="1">INDEX(Profile_helper_columns!$A$2:$A$201, MATCH(TRUE, Profile_helper_columns!$C$2:$C$201 &gt;= ROW(A149)-1,0))</f>
        <v>0001124811</v>
      </c>
      <c r="C149" t="str" cm="1">
        <f t="array" aca="1" ref="C149" ca="1">INDEX(Profile_helper_columns!$D$2:$D$201, MATCH(TRUE, Profile_helper_columns!$C$2:$C$201 &gt;= ROW(B149)-1,0))</f>
        <v>AG0000007579</v>
      </c>
      <c r="D149" s="315">
        <f ca="1">IFERROR(VLOOKUP($B149, Profile_helper_columns!$A$2:$E$201, 5, FALSE), "Date Not Found")</f>
        <v>45404</v>
      </c>
      <c r="E149">
        <f ca="1">IFERROR(VLOOKUP($B149, Profile_helper_columns!$A$2:$F$201,6, FALSE), "Date Not Found")</f>
        <v>405</v>
      </c>
      <c r="F149" s="315">
        <f ca="1">IFERROR(VLOOKUP($B149, Profile_helper_columns!$A$2:$G$201,7, FALSE), "Date Not Found")</f>
        <v>45296</v>
      </c>
      <c r="G149" s="315" t="str">
        <f ca="1">IFERROR(VLOOKUP($B149, Profile_helper_columns!$A$2:$H$201,8, FALSE), "Date Not Found")</f>
        <v>Former</v>
      </c>
      <c r="H149" s="315" t="str">
        <f ca="1">IFERROR(VLOOKUP($B149, Profile_helper_columns!$A$2:$I$201,9, FALSE), "Date Not Found")</f>
        <v>San Francisco</v>
      </c>
      <c r="I149" t="str">
        <f ca="1">IFERROR(VLOOKUP($B149, Profile_helper_columns!$A$2:$J$201,10, FALSE), "Date Not Found")</f>
        <v>R</v>
      </c>
      <c r="J149" s="67" t="str">
        <f ca="1">IFERROR(VLOOKUP($B149, Profile_helper_columns!$A$2:$K$201,11, FALSE), "Date Not Found")</f>
        <v>Apartments</v>
      </c>
      <c r="K149" s="67" t="str">
        <f ca="1">IFERROR(VLOOKUP($B149, Profile_helper_columns!$A$2:$L$201,12, FALSE), "Date Not Found")</f>
        <v>N</v>
      </c>
      <c r="L149" s="67">
        <f ca="1">IFERROR(VLOOKUP($B149, Profile_helper_columns!$A$2:$M$201,13, FALSE), "Date Not Found")</f>
        <v>0</v>
      </c>
      <c r="M149" s="67">
        <f ca="1">IFERROR(VLOOKUP($B149, Profile_helper_columns!$A$2:$N$201,14, FALSE), "Date Not Found")</f>
        <v>1</v>
      </c>
      <c r="N149" s="67">
        <f ca="1">IFERROR(VLOOKUP($B149, Profile_helper_columns!$A$2:$O$201,15, FALSE), "Date Not Found")</f>
        <v>0</v>
      </c>
      <c r="O149" s="67">
        <f ca="1">IFERROR(VLOOKUP($B149, Profile_helper_columns!$A$2:$P$201,16, FALSE), "Date Not Found")</f>
        <v>0</v>
      </c>
      <c r="P149" s="67">
        <f ca="1">IFERROR(VLOOKUP($B149, Profile_helper_columns!$A$2:$Q$201,17, FALSE), "Date Not Found")</f>
        <v>0</v>
      </c>
      <c r="Q149" s="375" t="str">
        <f ca="1">IFERROR(VLOOKUP($B149, Profile_helper_columns!$A$2:$R$201,18, FALSE), "Date Not Found")</f>
        <v/>
      </c>
      <c r="U149" s="67" t="str">
        <f ca="1">IFERROR(VLOOKUP($B149, Profile_helper_columns!$A$2:$V$201,22, FALSE), "Date Not Found")</f>
        <v>Digital</v>
      </c>
      <c r="V149" s="67" t="str">
        <f ca="1">IFERROR(VLOOKUP($B149, Profile_helper_columns!$A$2:$W$201,23, FALSE), "Date Not Found")</f>
        <v>Web</v>
      </c>
      <c r="W149" s="67">
        <f ca="1">IFERROR(VLOOKUP($B149, Profile_helper_columns!$A$2:$X$201,24, FALSE), "Date Not Found")</f>
        <v>1</v>
      </c>
      <c r="X149" s="67">
        <f ca="1">IFERROR(VLOOKUP($B149, Profile_helper_columns!$A$2:$Y$201,25, FALSE), "Date Not Found")</f>
        <v>1</v>
      </c>
      <c r="Y149" s="67">
        <f ca="1">IFERROR(VLOOKUP($B149, Profile_helper_columns!$A$2:$Z$201,26, FALSE), "Date Not Found")</f>
        <v>0</v>
      </c>
      <c r="Z149" s="67">
        <f ca="1">IFERROR(VLOOKUP($B149, Profile_helper_columns!$A$2:$AA$201,27, FALSE), "Date Not Found")</f>
        <v>0</v>
      </c>
      <c r="AA149" s="67">
        <f ca="1">IFERROR(VLOOKUP($B149, Profile_helper_columns!$A$2:$AB$201,28, FALSE), "Date Not Found")</f>
        <v>1</v>
      </c>
      <c r="AB149" s="67">
        <f ca="1">IFERROR(VLOOKUP($B149, Profile_helper_columns!$A$2:$AC$201,29, FALSE), "Date Not Found")</f>
        <v>1</v>
      </c>
      <c r="AC149" s="67">
        <f ca="1">IFERROR(VLOOKUP($B149, Profile_helper_columns!$A$2:$AD$201,30, FALSE), "Date Not Found")</f>
        <v>0</v>
      </c>
      <c r="AD149" s="67">
        <f ca="1">IFERROR(VLOOKUP($B149, Profile_helper_columns!$A$2:$AE$201,31, FALSE), "Date Not Found")</f>
        <v>0</v>
      </c>
      <c r="AE149" s="67">
        <f ca="1">IFERROR(VLOOKUP($B149, Profile_helper_columns!$A$2:$AF$201,32, FALSE), "Date Not Found")</f>
        <v>1</v>
      </c>
      <c r="AF149" s="67">
        <f ca="1">IFERROR(VLOOKUP($B149, Profile_helper_columns!$A$2:$AG$201,33, FALSE), "Date Not Found")</f>
        <v>0</v>
      </c>
      <c r="AG149" s="67">
        <f ca="1">IFERROR(VLOOKUP($B149, Profile_helper_columns!$A$2:$AH$201,34, FALSE), "Date Not Found")</f>
        <v>0</v>
      </c>
      <c r="AH149" s="67">
        <f ca="1">IFERROR(VLOOKUP($B149, Profile_helper_columns!$A$2:$AI$201,35, FALSE), "Date Not Found")</f>
        <v>0</v>
      </c>
      <c r="AI149" s="67">
        <f ca="1">IFERROR(VLOOKUP($B149, Profile_helper_columns!$A$2:$AJ$201,36, FALSE), "Date Not Found")</f>
        <v>1</v>
      </c>
      <c r="AJ149" s="67">
        <f ca="1">IFERROR(VLOOKUP($B149, Profile_helper_columns!$A$2:$AK$201,37, FALSE), "Date Not Found")</f>
        <v>1</v>
      </c>
      <c r="AK149" s="67">
        <f ca="1">IFERROR(VLOOKUP($B149, Profile_helper_columns!$A$2:$AL$201,38, FALSE), "Date Not Found")</f>
        <v>1</v>
      </c>
      <c r="AL149" s="67">
        <f ca="1">IFERROR(VLOOKUP($B149, Profile_helper_columns!$A$2:$AM$201,39, FALSE), "Date Not Found")</f>
        <v>1</v>
      </c>
      <c r="AM149">
        <f ca="1"/>
        <v>4</v>
      </c>
      <c r="AN149">
        <f ca="1"/>
        <v>2024</v>
      </c>
      <c r="AO149" t="str" cm="1">
        <f t="array" aca="1" ref="AO149" ca="1">INDEX(Profile_helper_columns!$D$2:$D$201, MATCH(TRUE, Profile_helper_columns!$C$2:$C$201 &gt;= ROW(AN149)-1,0))</f>
        <v>AG0000007579</v>
      </c>
    </row>
    <row r="150" spans="1:41" ht="30.75">
      <c r="A150" s="67" t="str">
        <f t="shared" ca="1" si="2"/>
        <v>7dc5b234-6d11f4gfjg-f9e0-a2dd</v>
      </c>
      <c r="B150" t="str" cm="1">
        <f t="array" aca="1" ref="B150" ca="1">INDEX(Profile_helper_columns!$A$2:$A$201, MATCH(TRUE, Profile_helper_columns!$C$2:$C$201 &gt;= ROW(A150)-1,0))</f>
        <v>0001128792</v>
      </c>
      <c r="C150" t="str" cm="1">
        <f t="array" aca="1" ref="C150" ca="1">INDEX(Profile_helper_columns!$D$2:$D$201, MATCH(TRUE, Profile_helper_columns!$C$2:$C$201 &gt;= ROW(B150)-1,0))</f>
        <v>AG0000002688</v>
      </c>
      <c r="D150" s="315">
        <f ca="1">IFERROR(VLOOKUP($B150, Profile_helper_columns!$A$2:$E$201, 5, FALSE), "Date Not Found")</f>
        <v>45564</v>
      </c>
      <c r="E150">
        <f ca="1">IFERROR(VLOOKUP($B150, Profile_helper_columns!$A$2:$F$201,6, FALSE), "Date Not Found")</f>
        <v>858</v>
      </c>
      <c r="F150" s="315">
        <f ca="1">IFERROR(VLOOKUP($B150, Profile_helper_columns!$A$2:$G$201,7, FALSE), "Date Not Found")</f>
        <v>45021</v>
      </c>
      <c r="G150" s="315" t="str">
        <f ca="1">IFERROR(VLOOKUP($B150, Profile_helper_columns!$A$2:$H$201,8, FALSE), "Date Not Found")</f>
        <v>Former</v>
      </c>
      <c r="H150" s="315" t="str">
        <f ca="1">IFERROR(VLOOKUP($B150, Profile_helper_columns!$A$2:$I$201,9, FALSE), "Date Not Found")</f>
        <v>Boston</v>
      </c>
      <c r="I150" t="str">
        <f ca="1">IFERROR(VLOOKUP($B150, Profile_helper_columns!$A$2:$J$201,10, FALSE), "Date Not Found")</f>
        <v>R</v>
      </c>
      <c r="J150" s="67" t="str">
        <f ca="1">IFERROR(VLOOKUP($B150, Profile_helper_columns!$A$2:$K$201,11, FALSE), "Date Not Found")</f>
        <v>Apartments</v>
      </c>
      <c r="K150" s="67" t="str">
        <f ca="1">IFERROR(VLOOKUP($B150, Profile_helper_columns!$A$2:$L$201,12, FALSE), "Date Not Found")</f>
        <v>Y</v>
      </c>
      <c r="L150" s="67">
        <f ca="1">IFERROR(VLOOKUP($B150, Profile_helper_columns!$A$2:$M$201,13, FALSE), "Date Not Found")</f>
        <v>1</v>
      </c>
      <c r="M150" s="67">
        <f ca="1">IFERROR(VLOOKUP($B150, Profile_helper_columns!$A$2:$N$201,14, FALSE), "Date Not Found")</f>
        <v>1</v>
      </c>
      <c r="N150" s="67">
        <f ca="1">IFERROR(VLOOKUP($B150, Profile_helper_columns!$A$2:$O$201,15, FALSE), "Date Not Found")</f>
        <v>1</v>
      </c>
      <c r="O150" s="67">
        <f ca="1">IFERROR(VLOOKUP($B150, Profile_helper_columns!$A$2:$P$201,16, FALSE), "Date Not Found")</f>
        <v>0</v>
      </c>
      <c r="P150" s="67">
        <f ca="1">IFERROR(VLOOKUP($B150, Profile_helper_columns!$A$2:$Q$201,17, FALSE), "Date Not Found")</f>
        <v>0</v>
      </c>
      <c r="Q150" s="375">
        <f ca="1">IFERROR(VLOOKUP($B150, Profile_helper_columns!$A$2:$R$201,18, FALSE), "Date Not Found")</f>
        <v>45440</v>
      </c>
      <c r="U150" s="67" t="str">
        <f ca="1">IFERROR(VLOOKUP($B150, Profile_helper_columns!$A$2:$V$201,22, FALSE), "Date Not Found")</f>
        <v>Digital</v>
      </c>
      <c r="V150" s="67" t="str">
        <f ca="1">IFERROR(VLOOKUP($B150, Profile_helper_columns!$A$2:$W$201,23, FALSE), "Date Not Found")</f>
        <v>Web</v>
      </c>
      <c r="W150" s="67">
        <f ca="1">IFERROR(VLOOKUP($B150, Profile_helper_columns!$A$2:$X$201,24, FALSE), "Date Not Found")</f>
        <v>1</v>
      </c>
      <c r="X150" s="67">
        <f ca="1">IFERROR(VLOOKUP($B150, Profile_helper_columns!$A$2:$Y$201,25, FALSE), "Date Not Found")</f>
        <v>1</v>
      </c>
      <c r="Y150" s="67">
        <f ca="1">IFERROR(VLOOKUP($B150, Profile_helper_columns!$A$2:$Z$201,26, FALSE), "Date Not Found")</f>
        <v>0</v>
      </c>
      <c r="Z150" s="67">
        <f ca="1">IFERROR(VLOOKUP($B150, Profile_helper_columns!$A$2:$AA$201,27, FALSE), "Date Not Found")</f>
        <v>1</v>
      </c>
      <c r="AA150" s="67">
        <f ca="1">IFERROR(VLOOKUP($B150, Profile_helper_columns!$A$2:$AB$201,28, FALSE), "Date Not Found")</f>
        <v>0</v>
      </c>
      <c r="AB150" s="67">
        <f ca="1">IFERROR(VLOOKUP($B150, Profile_helper_columns!$A$2:$AC$201,29, FALSE), "Date Not Found")</f>
        <v>0</v>
      </c>
      <c r="AC150" s="67">
        <f ca="1">IFERROR(VLOOKUP($B150, Profile_helper_columns!$A$2:$AD$201,30, FALSE), "Date Not Found")</f>
        <v>1</v>
      </c>
      <c r="AD150" s="67">
        <f ca="1">IFERROR(VLOOKUP($B150, Profile_helper_columns!$A$2:$AE$201,31, FALSE), "Date Not Found")</f>
        <v>0</v>
      </c>
      <c r="AE150" s="67">
        <f ca="1">IFERROR(VLOOKUP($B150, Profile_helper_columns!$A$2:$AF$201,32, FALSE), "Date Not Found")</f>
        <v>0</v>
      </c>
      <c r="AF150" s="67">
        <f ca="1">IFERROR(VLOOKUP($B150, Profile_helper_columns!$A$2:$AG$201,33, FALSE), "Date Not Found")</f>
        <v>0</v>
      </c>
      <c r="AG150" s="67">
        <f ca="1">IFERROR(VLOOKUP($B150, Profile_helper_columns!$A$2:$AH$201,34, FALSE), "Date Not Found")</f>
        <v>1</v>
      </c>
      <c r="AH150" s="67">
        <f ca="1">IFERROR(VLOOKUP($B150, Profile_helper_columns!$A$2:$AI$201,35, FALSE), "Date Not Found")</f>
        <v>0</v>
      </c>
      <c r="AI150" s="67">
        <f ca="1">IFERROR(VLOOKUP($B150, Profile_helper_columns!$A$2:$AJ$201,36, FALSE), "Date Not Found")</f>
        <v>0</v>
      </c>
      <c r="AJ150" s="67">
        <f ca="1">IFERROR(VLOOKUP($B150, Profile_helper_columns!$A$2:$AK$201,37, FALSE), "Date Not Found")</f>
        <v>0</v>
      </c>
      <c r="AK150" s="67">
        <f ca="1">IFERROR(VLOOKUP($B150, Profile_helper_columns!$A$2:$AL$201,38, FALSE), "Date Not Found")</f>
        <v>0</v>
      </c>
      <c r="AL150" s="67">
        <f ca="1">IFERROR(VLOOKUP($B150, Profile_helper_columns!$A$2:$AM$201,39, FALSE), "Date Not Found")</f>
        <v>0</v>
      </c>
      <c r="AM150">
        <f ca="1"/>
        <v>9</v>
      </c>
      <c r="AN150">
        <f ca="1"/>
        <v>2024</v>
      </c>
      <c r="AO150" t="str" cm="1">
        <f t="array" aca="1" ref="AO150" ca="1">INDEX(Profile_helper_columns!$D$2:$D$201, MATCH(TRUE, Profile_helper_columns!$C$2:$C$201 &gt;= ROW(AN150)-1,0))</f>
        <v>AG0000002688</v>
      </c>
    </row>
    <row r="151" spans="1:41" ht="30.75">
      <c r="A151" s="67" t="str">
        <f t="shared" ca="1" si="2"/>
        <v>df4b683f-g14d3agfjg-8ea5-a2dd</v>
      </c>
      <c r="B151" t="str" cm="1">
        <f t="array" aca="1" ref="B151" ca="1">INDEX(Profile_helper_columns!$A$2:$A$201, MATCH(TRUE, Profile_helper_columns!$C$2:$C$201 &gt;= ROW(A151)-1,0))</f>
        <v>0001128792</v>
      </c>
      <c r="C151" t="str" cm="1">
        <f t="array" aca="1" ref="C151" ca="1">INDEX(Profile_helper_columns!$D$2:$D$201, MATCH(TRUE, Profile_helper_columns!$C$2:$C$201 &gt;= ROW(B151)-1,0))</f>
        <v>AG0000002688</v>
      </c>
      <c r="D151" s="315">
        <f ca="1">IFERROR(VLOOKUP($B151, Profile_helper_columns!$A$2:$E$201, 5, FALSE), "Date Not Found")</f>
        <v>45564</v>
      </c>
      <c r="E151">
        <f ca="1">IFERROR(VLOOKUP($B151, Profile_helper_columns!$A$2:$F$201,6, FALSE), "Date Not Found")</f>
        <v>858</v>
      </c>
      <c r="F151" s="315">
        <f ca="1">IFERROR(VLOOKUP($B151, Profile_helper_columns!$A$2:$G$201,7, FALSE), "Date Not Found")</f>
        <v>45021</v>
      </c>
      <c r="G151" s="315" t="str">
        <f ca="1">IFERROR(VLOOKUP($B151, Profile_helper_columns!$A$2:$H$201,8, FALSE), "Date Not Found")</f>
        <v>Former</v>
      </c>
      <c r="H151" s="315" t="str">
        <f ca="1">IFERROR(VLOOKUP($B151, Profile_helper_columns!$A$2:$I$201,9, FALSE), "Date Not Found")</f>
        <v>Boston</v>
      </c>
      <c r="I151" t="str">
        <f ca="1">IFERROR(VLOOKUP($B151, Profile_helper_columns!$A$2:$J$201,10, FALSE), "Date Not Found")</f>
        <v>R</v>
      </c>
      <c r="J151" s="67" t="str">
        <f ca="1">IFERROR(VLOOKUP($B151, Profile_helper_columns!$A$2:$K$201,11, FALSE), "Date Not Found")</f>
        <v>Apartments</v>
      </c>
      <c r="K151" s="67" t="str">
        <f ca="1">IFERROR(VLOOKUP($B151, Profile_helper_columns!$A$2:$L$201,12, FALSE), "Date Not Found")</f>
        <v>Y</v>
      </c>
      <c r="L151" s="67">
        <f ca="1">IFERROR(VLOOKUP($B151, Profile_helper_columns!$A$2:$M$201,13, FALSE), "Date Not Found")</f>
        <v>1</v>
      </c>
      <c r="M151" s="67">
        <f ca="1">IFERROR(VLOOKUP($B151, Profile_helper_columns!$A$2:$N$201,14, FALSE), "Date Not Found")</f>
        <v>1</v>
      </c>
      <c r="N151" s="67">
        <f ca="1">IFERROR(VLOOKUP($B151, Profile_helper_columns!$A$2:$O$201,15, FALSE), "Date Not Found")</f>
        <v>1</v>
      </c>
      <c r="O151" s="67">
        <f ca="1">IFERROR(VLOOKUP($B151, Profile_helper_columns!$A$2:$P$201,16, FALSE), "Date Not Found")</f>
        <v>0</v>
      </c>
      <c r="P151" s="67">
        <f ca="1">IFERROR(VLOOKUP($B151, Profile_helper_columns!$A$2:$Q$201,17, FALSE), "Date Not Found")</f>
        <v>0</v>
      </c>
      <c r="Q151" s="375">
        <f ca="1">IFERROR(VLOOKUP($B151, Profile_helper_columns!$A$2:$R$201,18, FALSE), "Date Not Found")</f>
        <v>45440</v>
      </c>
      <c r="U151" s="67" t="str">
        <f ca="1">IFERROR(VLOOKUP($B151, Profile_helper_columns!$A$2:$V$201,22, FALSE), "Date Not Found")</f>
        <v>Digital</v>
      </c>
      <c r="V151" s="67" t="str">
        <f ca="1">IFERROR(VLOOKUP($B151, Profile_helper_columns!$A$2:$W$201,23, FALSE), "Date Not Found")</f>
        <v>Web</v>
      </c>
      <c r="W151" s="67">
        <f ca="1">IFERROR(VLOOKUP($B151, Profile_helper_columns!$A$2:$X$201,24, FALSE), "Date Not Found")</f>
        <v>1</v>
      </c>
      <c r="X151" s="67">
        <f ca="1">IFERROR(VLOOKUP($B151, Profile_helper_columns!$A$2:$Y$201,25, FALSE), "Date Not Found")</f>
        <v>1</v>
      </c>
      <c r="Y151" s="67">
        <f ca="1">IFERROR(VLOOKUP($B151, Profile_helper_columns!$A$2:$Z$201,26, FALSE), "Date Not Found")</f>
        <v>0</v>
      </c>
      <c r="Z151" s="67">
        <f ca="1">IFERROR(VLOOKUP($B151, Profile_helper_columns!$A$2:$AA$201,27, FALSE), "Date Not Found")</f>
        <v>1</v>
      </c>
      <c r="AA151" s="67">
        <f ca="1">IFERROR(VLOOKUP($B151, Profile_helper_columns!$A$2:$AB$201,28, FALSE), "Date Not Found")</f>
        <v>0</v>
      </c>
      <c r="AB151" s="67">
        <f ca="1">IFERROR(VLOOKUP($B151, Profile_helper_columns!$A$2:$AC$201,29, FALSE), "Date Not Found")</f>
        <v>0</v>
      </c>
      <c r="AC151" s="67">
        <f ca="1">IFERROR(VLOOKUP($B151, Profile_helper_columns!$A$2:$AD$201,30, FALSE), "Date Not Found")</f>
        <v>1</v>
      </c>
      <c r="AD151" s="67">
        <f ca="1">IFERROR(VLOOKUP($B151, Profile_helper_columns!$A$2:$AE$201,31, FALSE), "Date Not Found")</f>
        <v>0</v>
      </c>
      <c r="AE151" s="67">
        <f ca="1">IFERROR(VLOOKUP($B151, Profile_helper_columns!$A$2:$AF$201,32, FALSE), "Date Not Found")</f>
        <v>0</v>
      </c>
      <c r="AF151" s="67">
        <f ca="1">IFERROR(VLOOKUP($B151, Profile_helper_columns!$A$2:$AG$201,33, FALSE), "Date Not Found")</f>
        <v>0</v>
      </c>
      <c r="AG151" s="67">
        <f ca="1">IFERROR(VLOOKUP($B151, Profile_helper_columns!$A$2:$AH$201,34, FALSE), "Date Not Found")</f>
        <v>1</v>
      </c>
      <c r="AH151" s="67">
        <f ca="1">IFERROR(VLOOKUP($B151, Profile_helper_columns!$A$2:$AI$201,35, FALSE), "Date Not Found")</f>
        <v>0</v>
      </c>
      <c r="AI151" s="67">
        <f ca="1">IFERROR(VLOOKUP($B151, Profile_helper_columns!$A$2:$AJ$201,36, FALSE), "Date Not Found")</f>
        <v>0</v>
      </c>
      <c r="AJ151" s="67">
        <f ca="1">IFERROR(VLOOKUP($B151, Profile_helper_columns!$A$2:$AK$201,37, FALSE), "Date Not Found")</f>
        <v>0</v>
      </c>
      <c r="AK151" s="67">
        <f ca="1">IFERROR(VLOOKUP($B151, Profile_helper_columns!$A$2:$AL$201,38, FALSE), "Date Not Found")</f>
        <v>0</v>
      </c>
      <c r="AL151" s="67">
        <f ca="1">IFERROR(VLOOKUP($B151, Profile_helper_columns!$A$2:$AM$201,39, FALSE), "Date Not Found")</f>
        <v>0</v>
      </c>
      <c r="AM151">
        <f ca="1"/>
        <v>9</v>
      </c>
      <c r="AN151">
        <f ca="1"/>
        <v>2024</v>
      </c>
      <c r="AO151" t="str" cm="1">
        <f t="array" aca="1" ref="AO151" ca="1">INDEX(Profile_helper_columns!$D$2:$D$201, MATCH(TRUE, Profile_helper_columns!$C$2:$C$201 &gt;= ROW(AN151)-1,0))</f>
        <v>AG0000002688</v>
      </c>
    </row>
    <row r="152" spans="1:41" ht="30.75">
      <c r="A152" s="67" t="str">
        <f t="shared" ca="1" si="2"/>
        <v>f900fe02-5bce7cgfjg-750a-a2dd</v>
      </c>
      <c r="B152" t="str" cm="1">
        <f t="array" aca="1" ref="B152" ca="1">INDEX(Profile_helper_columns!$A$2:$A$201, MATCH(TRUE, Profile_helper_columns!$C$2:$C$201 &gt;= ROW(A152)-1,0))</f>
        <v>0001125736</v>
      </c>
      <c r="C152" t="str" cm="1">
        <f t="array" aca="1" ref="C152" ca="1">INDEX(Profile_helper_columns!$D$2:$D$201, MATCH(TRUE, Profile_helper_columns!$C$2:$C$201 &gt;= ROW(B152)-1,0))</f>
        <v>AG0000002666</v>
      </c>
      <c r="D152" s="315">
        <f ca="1">IFERROR(VLOOKUP($B152, Profile_helper_columns!$A$2:$E$201, 5, FALSE), "Date Not Found")</f>
        <v>45077</v>
      </c>
      <c r="E152">
        <f ca="1">IFERROR(VLOOKUP($B152, Profile_helper_columns!$A$2:$F$201,6, FALSE), "Date Not Found")</f>
        <v>789</v>
      </c>
      <c r="F152" s="315">
        <f ca="1">IFERROR(VLOOKUP($B152, Profile_helper_columns!$A$2:$G$201,7, FALSE), "Date Not Found")</f>
        <v>45338</v>
      </c>
      <c r="G152" s="315" t="str">
        <f ca="1">IFERROR(VLOOKUP($B152, Profile_helper_columns!$A$2:$H$201,8, FALSE), "Date Not Found")</f>
        <v>Active</v>
      </c>
      <c r="H152" s="315" t="str">
        <f ca="1">IFERROR(VLOOKUP($B152, Profile_helper_columns!$A$2:$I$201,9, FALSE), "Date Not Found")</f>
        <v>San Francisco</v>
      </c>
      <c r="I152" t="str">
        <f ca="1">IFERROR(VLOOKUP($B152, Profile_helper_columns!$A$2:$J$201,10, FALSE), "Date Not Found")</f>
        <v>R</v>
      </c>
      <c r="J152" s="67" t="str">
        <f ca="1">IFERROR(VLOOKUP($B152, Profile_helper_columns!$A$2:$K$201,11, FALSE), "Date Not Found")</f>
        <v>Apartments</v>
      </c>
      <c r="K152" s="67" t="str">
        <f ca="1">IFERROR(VLOOKUP($B152, Profile_helper_columns!$A$2:$L$201,12, FALSE), "Date Not Found")</f>
        <v>Y</v>
      </c>
      <c r="L152" s="67">
        <f ca="1">IFERROR(VLOOKUP($B152, Profile_helper_columns!$A$2:$M$201,13, FALSE), "Date Not Found")</f>
        <v>1</v>
      </c>
      <c r="M152" s="67">
        <f ca="1">IFERROR(VLOOKUP($B152, Profile_helper_columns!$A$2:$N$201,14, FALSE), "Date Not Found")</f>
        <v>1</v>
      </c>
      <c r="N152" s="67">
        <f ca="1">IFERROR(VLOOKUP($B152, Profile_helper_columns!$A$2:$O$201,15, FALSE), "Date Not Found")</f>
        <v>1</v>
      </c>
      <c r="O152" s="67">
        <f ca="1">IFERROR(VLOOKUP($B152, Profile_helper_columns!$A$2:$P$201,16, FALSE), "Date Not Found")</f>
        <v>1</v>
      </c>
      <c r="P152" s="67">
        <f ca="1">IFERROR(VLOOKUP($B152, Profile_helper_columns!$A$2:$Q$201,17, FALSE), "Date Not Found")</f>
        <v>1</v>
      </c>
      <c r="Q152" s="375">
        <f ca="1">IFERROR(VLOOKUP($B152, Profile_helper_columns!$A$2:$R$201,18, FALSE), "Date Not Found")</f>
        <v>45063</v>
      </c>
      <c r="U152" s="67" t="str">
        <f ca="1">IFERROR(VLOOKUP($B152, Profile_helper_columns!$A$2:$V$201,22, FALSE), "Date Not Found")</f>
        <v>Digital</v>
      </c>
      <c r="V152" s="67" t="str">
        <f ca="1">IFERROR(VLOOKUP($B152, Profile_helper_columns!$A$2:$W$201,23, FALSE), "Date Not Found")</f>
        <v>App</v>
      </c>
      <c r="W152" s="67">
        <f ca="1">IFERROR(VLOOKUP($B152, Profile_helper_columns!$A$2:$X$201,24, FALSE), "Date Not Found")</f>
        <v>1</v>
      </c>
      <c r="X152" s="67">
        <f ca="1">IFERROR(VLOOKUP($B152, Profile_helper_columns!$A$2:$Y$201,25, FALSE), "Date Not Found")</f>
        <v>0</v>
      </c>
      <c r="Y152" s="67">
        <f ca="1">IFERROR(VLOOKUP($B152, Profile_helper_columns!$A$2:$Z$201,26, FALSE), "Date Not Found")</f>
        <v>1</v>
      </c>
      <c r="Z152" s="67">
        <f ca="1">IFERROR(VLOOKUP($B152, Profile_helper_columns!$A$2:$AA$201,27, FALSE), "Date Not Found")</f>
        <v>0</v>
      </c>
      <c r="AA152" s="67">
        <f ca="1">IFERROR(VLOOKUP($B152, Profile_helper_columns!$A$2:$AB$201,28, FALSE), "Date Not Found")</f>
        <v>0</v>
      </c>
      <c r="AB152" s="67">
        <f ca="1">IFERROR(VLOOKUP($B152, Profile_helper_columns!$A$2:$AC$201,29, FALSE), "Date Not Found")</f>
        <v>0</v>
      </c>
      <c r="AC152" s="67">
        <f ca="1">IFERROR(VLOOKUP($B152, Profile_helper_columns!$A$2:$AD$201,30, FALSE), "Date Not Found")</f>
        <v>1</v>
      </c>
      <c r="AD152" s="67">
        <f ca="1">IFERROR(VLOOKUP($B152, Profile_helper_columns!$A$2:$AE$201,31, FALSE), "Date Not Found")</f>
        <v>0</v>
      </c>
      <c r="AE152" s="67">
        <f ca="1">IFERROR(VLOOKUP($B152, Profile_helper_columns!$A$2:$AF$201,32, FALSE), "Date Not Found")</f>
        <v>1</v>
      </c>
      <c r="AF152" s="67">
        <f ca="1">IFERROR(VLOOKUP($B152, Profile_helper_columns!$A$2:$AG$201,33, FALSE), "Date Not Found")</f>
        <v>0</v>
      </c>
      <c r="AG152" s="67">
        <f ca="1">IFERROR(VLOOKUP($B152, Profile_helper_columns!$A$2:$AH$201,34, FALSE), "Date Not Found")</f>
        <v>0</v>
      </c>
      <c r="AH152" s="67">
        <f ca="1">IFERROR(VLOOKUP($B152, Profile_helper_columns!$A$2:$AI$201,35, FALSE), "Date Not Found")</f>
        <v>1</v>
      </c>
      <c r="AI152" s="67">
        <f ca="1">IFERROR(VLOOKUP($B152, Profile_helper_columns!$A$2:$AJ$201,36, FALSE), "Date Not Found")</f>
        <v>1</v>
      </c>
      <c r="AJ152" s="67">
        <f ca="1">IFERROR(VLOOKUP($B152, Profile_helper_columns!$A$2:$AK$201,37, FALSE), "Date Not Found")</f>
        <v>0</v>
      </c>
      <c r="AK152" s="67">
        <f ca="1">IFERROR(VLOOKUP($B152, Profile_helper_columns!$A$2:$AL$201,38, FALSE), "Date Not Found")</f>
        <v>1</v>
      </c>
      <c r="AL152" s="67">
        <f ca="1">IFERROR(VLOOKUP($B152, Profile_helper_columns!$A$2:$AM$201,39, FALSE), "Date Not Found")</f>
        <v>0</v>
      </c>
      <c r="AM152">
        <f ca="1"/>
        <v>5</v>
      </c>
      <c r="AN152">
        <f ca="1"/>
        <v>2023</v>
      </c>
      <c r="AO152" t="str" cm="1">
        <f t="array" aca="1" ref="AO152" ca="1">INDEX(Profile_helper_columns!$D$2:$D$201, MATCH(TRUE, Profile_helper_columns!$C$2:$C$201 &gt;= ROW(AN152)-1,0))</f>
        <v>AG0000002666</v>
      </c>
    </row>
    <row r="153" spans="1:41" ht="30.75">
      <c r="A153" s="67" t="str">
        <f t="shared" ca="1" si="2"/>
        <v>f8e4b728-3fa827gfjg-bf39-a2dd</v>
      </c>
      <c r="B153" t="str" cm="1">
        <f t="array" aca="1" ref="B153" ca="1">INDEX(Profile_helper_columns!$A$2:$A$201, MATCH(TRUE, Profile_helper_columns!$C$2:$C$201 &gt;= ROW(A153)-1,0))</f>
        <v>0001125736</v>
      </c>
      <c r="C153" t="str" cm="1">
        <f t="array" aca="1" ref="C153" ca="1">INDEX(Profile_helper_columns!$D$2:$D$201, MATCH(TRUE, Profile_helper_columns!$C$2:$C$201 &gt;= ROW(B153)-1,0))</f>
        <v>AG0000002666</v>
      </c>
      <c r="D153" s="315">
        <f ca="1">IFERROR(VLOOKUP($B153, Profile_helper_columns!$A$2:$E$201, 5, FALSE), "Date Not Found")</f>
        <v>45077</v>
      </c>
      <c r="E153">
        <f ca="1">IFERROR(VLOOKUP($B153, Profile_helper_columns!$A$2:$F$201,6, FALSE), "Date Not Found")</f>
        <v>789</v>
      </c>
      <c r="F153" s="315">
        <f ca="1">IFERROR(VLOOKUP($B153, Profile_helper_columns!$A$2:$G$201,7, FALSE), "Date Not Found")</f>
        <v>45338</v>
      </c>
      <c r="G153" s="315" t="str">
        <f ca="1">IFERROR(VLOOKUP($B153, Profile_helper_columns!$A$2:$H$201,8, FALSE), "Date Not Found")</f>
        <v>Active</v>
      </c>
      <c r="H153" s="315" t="str">
        <f ca="1">IFERROR(VLOOKUP($B153, Profile_helper_columns!$A$2:$I$201,9, FALSE), "Date Not Found")</f>
        <v>San Francisco</v>
      </c>
      <c r="I153" t="str">
        <f ca="1">IFERROR(VLOOKUP($B153, Profile_helper_columns!$A$2:$J$201,10, FALSE), "Date Not Found")</f>
        <v>R</v>
      </c>
      <c r="J153" s="67" t="str">
        <f ca="1">IFERROR(VLOOKUP($B153, Profile_helper_columns!$A$2:$K$201,11, FALSE), "Date Not Found")</f>
        <v>Apartments</v>
      </c>
      <c r="K153" s="67" t="str">
        <f ca="1">IFERROR(VLOOKUP($B153, Profile_helper_columns!$A$2:$L$201,12, FALSE), "Date Not Found")</f>
        <v>Y</v>
      </c>
      <c r="L153" s="67">
        <f ca="1">IFERROR(VLOOKUP($B153, Profile_helper_columns!$A$2:$M$201,13, FALSE), "Date Not Found")</f>
        <v>1</v>
      </c>
      <c r="M153" s="67">
        <f ca="1">IFERROR(VLOOKUP($B153, Profile_helper_columns!$A$2:$N$201,14, FALSE), "Date Not Found")</f>
        <v>1</v>
      </c>
      <c r="N153" s="67">
        <f ca="1">IFERROR(VLOOKUP($B153, Profile_helper_columns!$A$2:$O$201,15, FALSE), "Date Not Found")</f>
        <v>1</v>
      </c>
      <c r="O153" s="67">
        <f ca="1">IFERROR(VLOOKUP($B153, Profile_helper_columns!$A$2:$P$201,16, FALSE), "Date Not Found")</f>
        <v>1</v>
      </c>
      <c r="P153" s="67">
        <f ca="1">IFERROR(VLOOKUP($B153, Profile_helper_columns!$A$2:$Q$201,17, FALSE), "Date Not Found")</f>
        <v>1</v>
      </c>
      <c r="Q153" s="375">
        <f ca="1">IFERROR(VLOOKUP($B153, Profile_helper_columns!$A$2:$R$201,18, FALSE), "Date Not Found")</f>
        <v>45063</v>
      </c>
      <c r="U153" s="67" t="str">
        <f ca="1">IFERROR(VLOOKUP($B153, Profile_helper_columns!$A$2:$V$201,22, FALSE), "Date Not Found")</f>
        <v>Digital</v>
      </c>
      <c r="V153" s="67" t="str">
        <f ca="1">IFERROR(VLOOKUP($B153, Profile_helper_columns!$A$2:$W$201,23, FALSE), "Date Not Found")</f>
        <v>App</v>
      </c>
      <c r="W153" s="67">
        <f ca="1">IFERROR(VLOOKUP($B153, Profile_helper_columns!$A$2:$X$201,24, FALSE), "Date Not Found")</f>
        <v>1</v>
      </c>
      <c r="X153" s="67">
        <f ca="1">IFERROR(VLOOKUP($B153, Profile_helper_columns!$A$2:$Y$201,25, FALSE), "Date Not Found")</f>
        <v>0</v>
      </c>
      <c r="Y153" s="67">
        <f ca="1">IFERROR(VLOOKUP($B153, Profile_helper_columns!$A$2:$Z$201,26, FALSE), "Date Not Found")</f>
        <v>1</v>
      </c>
      <c r="Z153" s="67">
        <f ca="1">IFERROR(VLOOKUP($B153, Profile_helper_columns!$A$2:$AA$201,27, FALSE), "Date Not Found")</f>
        <v>0</v>
      </c>
      <c r="AA153" s="67">
        <f ca="1">IFERROR(VLOOKUP($B153, Profile_helper_columns!$A$2:$AB$201,28, FALSE), "Date Not Found")</f>
        <v>0</v>
      </c>
      <c r="AB153" s="67">
        <f ca="1">IFERROR(VLOOKUP($B153, Profile_helper_columns!$A$2:$AC$201,29, FALSE), "Date Not Found")</f>
        <v>0</v>
      </c>
      <c r="AC153" s="67">
        <f ca="1">IFERROR(VLOOKUP($B153, Profile_helper_columns!$A$2:$AD$201,30, FALSE), "Date Not Found")</f>
        <v>1</v>
      </c>
      <c r="AD153" s="67">
        <f ca="1">IFERROR(VLOOKUP($B153, Profile_helper_columns!$A$2:$AE$201,31, FALSE), "Date Not Found")</f>
        <v>0</v>
      </c>
      <c r="AE153" s="67">
        <f ca="1">IFERROR(VLOOKUP($B153, Profile_helper_columns!$A$2:$AF$201,32, FALSE), "Date Not Found")</f>
        <v>1</v>
      </c>
      <c r="AF153" s="67">
        <f ca="1">IFERROR(VLOOKUP($B153, Profile_helper_columns!$A$2:$AG$201,33, FALSE), "Date Not Found")</f>
        <v>0</v>
      </c>
      <c r="AG153" s="67">
        <f ca="1">IFERROR(VLOOKUP($B153, Profile_helper_columns!$A$2:$AH$201,34, FALSE), "Date Not Found")</f>
        <v>0</v>
      </c>
      <c r="AH153" s="67">
        <f ca="1">IFERROR(VLOOKUP($B153, Profile_helper_columns!$A$2:$AI$201,35, FALSE), "Date Not Found")</f>
        <v>1</v>
      </c>
      <c r="AI153" s="67">
        <f ca="1">IFERROR(VLOOKUP($B153, Profile_helper_columns!$A$2:$AJ$201,36, FALSE), "Date Not Found")</f>
        <v>1</v>
      </c>
      <c r="AJ153" s="67">
        <f ca="1">IFERROR(VLOOKUP($B153, Profile_helper_columns!$A$2:$AK$201,37, FALSE), "Date Not Found")</f>
        <v>0</v>
      </c>
      <c r="AK153" s="67">
        <f ca="1">IFERROR(VLOOKUP($B153, Profile_helper_columns!$A$2:$AL$201,38, FALSE), "Date Not Found")</f>
        <v>1</v>
      </c>
      <c r="AL153" s="67">
        <f ca="1">IFERROR(VLOOKUP($B153, Profile_helper_columns!$A$2:$AM$201,39, FALSE), "Date Not Found")</f>
        <v>0</v>
      </c>
      <c r="AM153">
        <f ca="1"/>
        <v>5</v>
      </c>
      <c r="AN153">
        <f ca="1"/>
        <v>2023</v>
      </c>
      <c r="AO153" t="str" cm="1">
        <f t="array" aca="1" ref="AO153" ca="1">INDEX(Profile_helper_columns!$D$2:$D$201, MATCH(TRUE, Profile_helper_columns!$C$2:$C$201 &gt;= ROW(AN153)-1,0))</f>
        <v>AG0000002666</v>
      </c>
    </row>
    <row r="154" spans="1:41" ht="30.75">
      <c r="A154" s="67" t="str">
        <f t="shared" ca="1" si="2"/>
        <v>dc5fd958-d2gb8dgfjg-84c6-a2dd</v>
      </c>
      <c r="B154" t="str" cm="1">
        <f t="array" aca="1" ref="B154" ca="1">INDEX(Profile_helper_columns!$A$2:$A$201, MATCH(TRUE, Profile_helper_columns!$C$2:$C$201 &gt;= ROW(A154)-1,0))</f>
        <v>0001125860</v>
      </c>
      <c r="C154" t="str" cm="1">
        <f t="array" aca="1" ref="C154" ca="1">INDEX(Profile_helper_columns!$D$2:$D$201, MATCH(TRUE, Profile_helper_columns!$C$2:$C$201 &gt;= ROW(B154)-1,0))</f>
        <v>AG0000002438</v>
      </c>
      <c r="D154" s="315">
        <f ca="1">IFERROR(VLOOKUP($B154, Profile_helper_columns!$A$2:$E$201, 5, FALSE), "Date Not Found")</f>
        <v>45336</v>
      </c>
      <c r="E154">
        <f ca="1">IFERROR(VLOOKUP($B154, Profile_helper_columns!$A$2:$F$201,6, FALSE), "Date Not Found")</f>
        <v>182</v>
      </c>
      <c r="F154" s="315">
        <f ca="1">IFERROR(VLOOKUP($B154, Profile_helper_columns!$A$2:$G$201,7, FALSE), "Date Not Found")</f>
        <v>45118</v>
      </c>
      <c r="G154" s="315" t="str">
        <f ca="1">IFERROR(VLOOKUP($B154, Profile_helper_columns!$A$2:$H$201,8, FALSE), "Date Not Found")</f>
        <v>Active</v>
      </c>
      <c r="H154" s="315" t="str">
        <f ca="1">IFERROR(VLOOKUP($B154, Profile_helper_columns!$A$2:$I$201,9, FALSE), "Date Not Found")</f>
        <v>Pheonix</v>
      </c>
      <c r="I154" t="str">
        <f ca="1">IFERROR(VLOOKUP($B154, Profile_helper_columns!$A$2:$J$201,10, FALSE), "Date Not Found")</f>
        <v>R</v>
      </c>
      <c r="J154" s="67" t="str">
        <f ca="1">IFERROR(VLOOKUP($B154, Profile_helper_columns!$A$2:$K$201,11, FALSE), "Date Not Found")</f>
        <v>Apartments</v>
      </c>
      <c r="K154" s="67" t="str">
        <f ca="1">IFERROR(VLOOKUP($B154, Profile_helper_columns!$A$2:$L$201,12, FALSE), "Date Not Found")</f>
        <v>N</v>
      </c>
      <c r="L154" s="67">
        <f ca="1">IFERROR(VLOOKUP($B154, Profile_helper_columns!$A$2:$M$201,13, FALSE), "Date Not Found")</f>
        <v>1</v>
      </c>
      <c r="M154" s="67">
        <f ca="1">IFERROR(VLOOKUP($B154, Profile_helper_columns!$A$2:$N$201,14, FALSE), "Date Not Found")</f>
        <v>1</v>
      </c>
      <c r="N154" s="67">
        <f ca="1">IFERROR(VLOOKUP($B154, Profile_helper_columns!$A$2:$O$201,15, FALSE), "Date Not Found")</f>
        <v>0</v>
      </c>
      <c r="O154" s="67">
        <f ca="1">IFERROR(VLOOKUP($B154, Profile_helper_columns!$A$2:$P$201,16, FALSE), "Date Not Found")</f>
        <v>1</v>
      </c>
      <c r="P154" s="67">
        <f ca="1">IFERROR(VLOOKUP($B154, Profile_helper_columns!$A$2:$Q$201,17, FALSE), "Date Not Found")</f>
        <v>0</v>
      </c>
      <c r="Q154" s="375">
        <f ca="1">IFERROR(VLOOKUP($B154, Profile_helper_columns!$A$2:$R$201,18, FALSE), "Date Not Found")</f>
        <v>45624</v>
      </c>
      <c r="U154" s="67" t="str">
        <f ca="1">IFERROR(VLOOKUP($B154, Profile_helper_columns!$A$2:$V$201,22, FALSE), "Date Not Found")</f>
        <v>Digital</v>
      </c>
      <c r="V154" s="67" t="str">
        <f ca="1">IFERROR(VLOOKUP($B154, Profile_helper_columns!$A$2:$W$201,23, FALSE), "Date Not Found")</f>
        <v>Web</v>
      </c>
      <c r="W154" s="67">
        <f ca="1">IFERROR(VLOOKUP($B154, Profile_helper_columns!$A$2:$X$201,24, FALSE), "Date Not Found")</f>
        <v>0</v>
      </c>
      <c r="X154" s="67">
        <f ca="1">IFERROR(VLOOKUP($B154, Profile_helper_columns!$A$2:$Y$201,25, FALSE), "Date Not Found")</f>
        <v>0</v>
      </c>
      <c r="Y154" s="67">
        <f ca="1">IFERROR(VLOOKUP($B154, Profile_helper_columns!$A$2:$Z$201,26, FALSE), "Date Not Found")</f>
        <v>1</v>
      </c>
      <c r="Z154" s="67">
        <f ca="1">IFERROR(VLOOKUP($B154, Profile_helper_columns!$A$2:$AA$201,27, FALSE), "Date Not Found")</f>
        <v>0</v>
      </c>
      <c r="AA154" s="67">
        <f ca="1">IFERROR(VLOOKUP($B154, Profile_helper_columns!$A$2:$AB$201,28, FALSE), "Date Not Found")</f>
        <v>0</v>
      </c>
      <c r="AB154" s="67">
        <f ca="1">IFERROR(VLOOKUP($B154, Profile_helper_columns!$A$2:$AC$201,29, FALSE), "Date Not Found")</f>
        <v>0</v>
      </c>
      <c r="AC154" s="67">
        <f ca="1">IFERROR(VLOOKUP($B154, Profile_helper_columns!$A$2:$AD$201,30, FALSE), "Date Not Found")</f>
        <v>0</v>
      </c>
      <c r="AD154" s="67">
        <f ca="1">IFERROR(VLOOKUP($B154, Profile_helper_columns!$A$2:$AE$201,31, FALSE), "Date Not Found")</f>
        <v>0</v>
      </c>
      <c r="AE154" s="67">
        <f ca="1">IFERROR(VLOOKUP($B154, Profile_helper_columns!$A$2:$AF$201,32, FALSE), "Date Not Found")</f>
        <v>1</v>
      </c>
      <c r="AF154" s="67">
        <f ca="1">IFERROR(VLOOKUP($B154, Profile_helper_columns!$A$2:$AG$201,33, FALSE), "Date Not Found")</f>
        <v>0</v>
      </c>
      <c r="AG154" s="67">
        <f ca="1">IFERROR(VLOOKUP($B154, Profile_helper_columns!$A$2:$AH$201,34, FALSE), "Date Not Found")</f>
        <v>0</v>
      </c>
      <c r="AH154" s="67">
        <f ca="1">IFERROR(VLOOKUP($B154, Profile_helper_columns!$A$2:$AI$201,35, FALSE), "Date Not Found")</f>
        <v>1</v>
      </c>
      <c r="AI154" s="67">
        <f ca="1">IFERROR(VLOOKUP($B154, Profile_helper_columns!$A$2:$AJ$201,36, FALSE), "Date Not Found")</f>
        <v>1</v>
      </c>
      <c r="AJ154" s="67">
        <f ca="1">IFERROR(VLOOKUP($B154, Profile_helper_columns!$A$2:$AK$201,37, FALSE), "Date Not Found")</f>
        <v>1</v>
      </c>
      <c r="AK154" s="67">
        <f ca="1">IFERROR(VLOOKUP($B154, Profile_helper_columns!$A$2:$AL$201,38, FALSE), "Date Not Found")</f>
        <v>0</v>
      </c>
      <c r="AL154" s="67">
        <f ca="1">IFERROR(VLOOKUP($B154, Profile_helper_columns!$A$2:$AM$201,39, FALSE), "Date Not Found")</f>
        <v>0</v>
      </c>
      <c r="AM154">
        <f ca="1"/>
        <v>2</v>
      </c>
      <c r="AN154">
        <f ca="1"/>
        <v>2024</v>
      </c>
      <c r="AO154" t="str" cm="1">
        <f t="array" aca="1" ref="AO154" ca="1">INDEX(Profile_helper_columns!$D$2:$D$201, MATCH(TRUE, Profile_helper_columns!$C$2:$C$201 &gt;= ROW(AN154)-1,0))</f>
        <v>AG0000002438</v>
      </c>
    </row>
    <row r="155" spans="1:41" ht="30.75">
      <c r="A155" s="67" t="str">
        <f t="shared" ca="1" si="2"/>
        <v>5b1e5c89-61ed76gfjg-136b-a2dd</v>
      </c>
      <c r="B155" t="str" cm="1">
        <f t="array" aca="1" ref="B155" ca="1">INDEX(Profile_helper_columns!$A$2:$A$201, MATCH(TRUE, Profile_helper_columns!$C$2:$C$201 &gt;= ROW(A155)-1,0))</f>
        <v>0001125860</v>
      </c>
      <c r="C155" t="str" cm="1">
        <f t="array" aca="1" ref="C155" ca="1">INDEX(Profile_helper_columns!$D$2:$D$201, MATCH(TRUE, Profile_helper_columns!$C$2:$C$201 &gt;= ROW(B155)-1,0))</f>
        <v>AG0000002438</v>
      </c>
      <c r="D155" s="315">
        <f ca="1">IFERROR(VLOOKUP($B155, Profile_helper_columns!$A$2:$E$201, 5, FALSE), "Date Not Found")</f>
        <v>45336</v>
      </c>
      <c r="E155">
        <f ca="1">IFERROR(VLOOKUP($B155, Profile_helper_columns!$A$2:$F$201,6, FALSE), "Date Not Found")</f>
        <v>182</v>
      </c>
      <c r="F155" s="315">
        <f ca="1">IFERROR(VLOOKUP($B155, Profile_helper_columns!$A$2:$G$201,7, FALSE), "Date Not Found")</f>
        <v>45118</v>
      </c>
      <c r="G155" s="315" t="str">
        <f ca="1">IFERROR(VLOOKUP($B155, Profile_helper_columns!$A$2:$H$201,8, FALSE), "Date Not Found")</f>
        <v>Active</v>
      </c>
      <c r="H155" s="315" t="str">
        <f ca="1">IFERROR(VLOOKUP($B155, Profile_helper_columns!$A$2:$I$201,9, FALSE), "Date Not Found")</f>
        <v>Pheonix</v>
      </c>
      <c r="I155" t="str">
        <f ca="1">IFERROR(VLOOKUP($B155, Profile_helper_columns!$A$2:$J$201,10, FALSE), "Date Not Found")</f>
        <v>R</v>
      </c>
      <c r="J155" s="67" t="str">
        <f ca="1">IFERROR(VLOOKUP($B155, Profile_helper_columns!$A$2:$K$201,11, FALSE), "Date Not Found")</f>
        <v>Apartments</v>
      </c>
      <c r="K155" s="67" t="str">
        <f ca="1">IFERROR(VLOOKUP($B155, Profile_helper_columns!$A$2:$L$201,12, FALSE), "Date Not Found")</f>
        <v>N</v>
      </c>
      <c r="L155" s="67">
        <f ca="1">IFERROR(VLOOKUP($B155, Profile_helper_columns!$A$2:$M$201,13, FALSE), "Date Not Found")</f>
        <v>1</v>
      </c>
      <c r="M155" s="67">
        <f ca="1">IFERROR(VLOOKUP($B155, Profile_helper_columns!$A$2:$N$201,14, FALSE), "Date Not Found")</f>
        <v>1</v>
      </c>
      <c r="N155" s="67">
        <f ca="1">IFERROR(VLOOKUP($B155, Profile_helper_columns!$A$2:$O$201,15, FALSE), "Date Not Found")</f>
        <v>0</v>
      </c>
      <c r="O155" s="67">
        <f ca="1">IFERROR(VLOOKUP($B155, Profile_helper_columns!$A$2:$P$201,16, FALSE), "Date Not Found")</f>
        <v>1</v>
      </c>
      <c r="P155" s="67">
        <f ca="1">IFERROR(VLOOKUP($B155, Profile_helper_columns!$A$2:$Q$201,17, FALSE), "Date Not Found")</f>
        <v>0</v>
      </c>
      <c r="Q155" s="375">
        <f ca="1">IFERROR(VLOOKUP($B155, Profile_helper_columns!$A$2:$R$201,18, FALSE), "Date Not Found")</f>
        <v>45624</v>
      </c>
      <c r="U155" s="67" t="str">
        <f ca="1">IFERROR(VLOOKUP($B155, Profile_helper_columns!$A$2:$V$201,22, FALSE), "Date Not Found")</f>
        <v>Digital</v>
      </c>
      <c r="V155" s="67" t="str">
        <f ca="1">IFERROR(VLOOKUP($B155, Profile_helper_columns!$A$2:$W$201,23, FALSE), "Date Not Found")</f>
        <v>Web</v>
      </c>
      <c r="W155" s="67">
        <f ca="1">IFERROR(VLOOKUP($B155, Profile_helper_columns!$A$2:$X$201,24, FALSE), "Date Not Found")</f>
        <v>0</v>
      </c>
      <c r="X155" s="67">
        <f ca="1">IFERROR(VLOOKUP($B155, Profile_helper_columns!$A$2:$Y$201,25, FALSE), "Date Not Found")</f>
        <v>0</v>
      </c>
      <c r="Y155" s="67">
        <f ca="1">IFERROR(VLOOKUP($B155, Profile_helper_columns!$A$2:$Z$201,26, FALSE), "Date Not Found")</f>
        <v>1</v>
      </c>
      <c r="Z155" s="67">
        <f ca="1">IFERROR(VLOOKUP($B155, Profile_helper_columns!$A$2:$AA$201,27, FALSE), "Date Not Found")</f>
        <v>0</v>
      </c>
      <c r="AA155" s="67">
        <f ca="1">IFERROR(VLOOKUP($B155, Profile_helper_columns!$A$2:$AB$201,28, FALSE), "Date Not Found")</f>
        <v>0</v>
      </c>
      <c r="AB155" s="67">
        <f ca="1">IFERROR(VLOOKUP($B155, Profile_helper_columns!$A$2:$AC$201,29, FALSE), "Date Not Found")</f>
        <v>0</v>
      </c>
      <c r="AC155" s="67">
        <f ca="1">IFERROR(VLOOKUP($B155, Profile_helper_columns!$A$2:$AD$201,30, FALSE), "Date Not Found")</f>
        <v>0</v>
      </c>
      <c r="AD155" s="67">
        <f ca="1">IFERROR(VLOOKUP($B155, Profile_helper_columns!$A$2:$AE$201,31, FALSE), "Date Not Found")</f>
        <v>0</v>
      </c>
      <c r="AE155" s="67">
        <f ca="1">IFERROR(VLOOKUP($B155, Profile_helper_columns!$A$2:$AF$201,32, FALSE), "Date Not Found")</f>
        <v>1</v>
      </c>
      <c r="AF155" s="67">
        <f ca="1">IFERROR(VLOOKUP($B155, Profile_helper_columns!$A$2:$AG$201,33, FALSE), "Date Not Found")</f>
        <v>0</v>
      </c>
      <c r="AG155" s="67">
        <f ca="1">IFERROR(VLOOKUP($B155, Profile_helper_columns!$A$2:$AH$201,34, FALSE), "Date Not Found")</f>
        <v>0</v>
      </c>
      <c r="AH155" s="67">
        <f ca="1">IFERROR(VLOOKUP($B155, Profile_helper_columns!$A$2:$AI$201,35, FALSE), "Date Not Found")</f>
        <v>1</v>
      </c>
      <c r="AI155" s="67">
        <f ca="1">IFERROR(VLOOKUP($B155, Profile_helper_columns!$A$2:$AJ$201,36, FALSE), "Date Not Found")</f>
        <v>1</v>
      </c>
      <c r="AJ155" s="67">
        <f ca="1">IFERROR(VLOOKUP($B155, Profile_helper_columns!$A$2:$AK$201,37, FALSE), "Date Not Found")</f>
        <v>1</v>
      </c>
      <c r="AK155" s="67">
        <f ca="1">IFERROR(VLOOKUP($B155, Profile_helper_columns!$A$2:$AL$201,38, FALSE), "Date Not Found")</f>
        <v>0</v>
      </c>
      <c r="AL155" s="67">
        <f ca="1">IFERROR(VLOOKUP($B155, Profile_helper_columns!$A$2:$AM$201,39, FALSE), "Date Not Found")</f>
        <v>0</v>
      </c>
      <c r="AM155">
        <f ca="1"/>
        <v>2</v>
      </c>
      <c r="AN155">
        <f ca="1"/>
        <v>2024</v>
      </c>
      <c r="AO155" t="str" cm="1">
        <f t="array" aca="1" ref="AO155" ca="1">INDEX(Profile_helper_columns!$D$2:$D$201, MATCH(TRUE, Profile_helper_columns!$C$2:$C$201 &gt;= ROW(AN155)-1,0))</f>
        <v>AG0000002438</v>
      </c>
    </row>
    <row r="156" spans="1:41" ht="30.75">
      <c r="A156" s="67" t="str">
        <f t="shared" ca="1" si="2"/>
        <v>efefbd09-55819fgfjg-69c3-a2dd</v>
      </c>
      <c r="B156" t="str" cm="1">
        <f t="array" aca="1" ref="B156" ca="1">INDEX(Profile_helper_columns!$A$2:$A$201, MATCH(TRUE, Profile_helper_columns!$C$2:$C$201 &gt;= ROW(A156)-1,0))</f>
        <v>0001126631</v>
      </c>
      <c r="C156" t="str" cm="1">
        <f t="array" aca="1" ref="C156" ca="1">INDEX(Profile_helper_columns!$D$2:$D$201, MATCH(TRUE, Profile_helper_columns!$C$2:$C$201 &gt;= ROW(B156)-1,0))</f>
        <v>AG0000007639</v>
      </c>
      <c r="D156" s="315">
        <f ca="1">IFERROR(VLOOKUP($B156, Profile_helper_columns!$A$2:$E$201, 5, FALSE), "Date Not Found")</f>
        <v>45311</v>
      </c>
      <c r="E156">
        <f ca="1">IFERROR(VLOOKUP($B156, Profile_helper_columns!$A$2:$F$201,6, FALSE), "Date Not Found")</f>
        <v>509</v>
      </c>
      <c r="F156" s="315">
        <f ca="1">IFERROR(VLOOKUP($B156, Profile_helper_columns!$A$2:$G$201,7, FALSE), "Date Not Found")</f>
        <v>45518</v>
      </c>
      <c r="G156" s="315" t="str">
        <f ca="1">IFERROR(VLOOKUP($B156, Profile_helper_columns!$A$2:$H$201,8, FALSE), "Date Not Found")</f>
        <v>Active</v>
      </c>
      <c r="H156" s="315" t="str">
        <f ca="1">IFERROR(VLOOKUP($B156, Profile_helper_columns!$A$2:$I$201,9, FALSE), "Date Not Found")</f>
        <v>Boston</v>
      </c>
      <c r="I156" t="str">
        <f ca="1">IFERROR(VLOOKUP($B156, Profile_helper_columns!$A$2:$J$201,10, FALSE), "Date Not Found")</f>
        <v>R</v>
      </c>
      <c r="J156" s="67" t="str">
        <f ca="1">IFERROR(VLOOKUP($B156, Profile_helper_columns!$A$2:$K$201,11, FALSE), "Date Not Found")</f>
        <v>Business</v>
      </c>
      <c r="K156" s="67" t="str">
        <f ca="1">IFERROR(VLOOKUP($B156, Profile_helper_columns!$A$2:$L$201,12, FALSE), "Date Not Found")</f>
        <v>Y</v>
      </c>
      <c r="L156" s="67">
        <f ca="1">IFERROR(VLOOKUP($B156, Profile_helper_columns!$A$2:$M$201,13, FALSE), "Date Not Found")</f>
        <v>1</v>
      </c>
      <c r="M156" s="67">
        <f ca="1">IFERROR(VLOOKUP($B156, Profile_helper_columns!$A$2:$N$201,14, FALSE), "Date Not Found")</f>
        <v>1</v>
      </c>
      <c r="N156" s="67">
        <f ca="1">IFERROR(VLOOKUP($B156, Profile_helper_columns!$A$2:$O$201,15, FALSE), "Date Not Found")</f>
        <v>1</v>
      </c>
      <c r="O156" s="67">
        <f ca="1">IFERROR(VLOOKUP($B156, Profile_helper_columns!$A$2:$P$201,16, FALSE), "Date Not Found")</f>
        <v>1</v>
      </c>
      <c r="P156" s="67">
        <f ca="1">IFERROR(VLOOKUP($B156, Profile_helper_columns!$A$2:$Q$201,17, FALSE), "Date Not Found")</f>
        <v>1</v>
      </c>
      <c r="Q156" s="375">
        <f ca="1">IFERROR(VLOOKUP($B156, Profile_helper_columns!$A$2:$R$201,18, FALSE), "Date Not Found")</f>
        <v>45651</v>
      </c>
      <c r="U156" s="67" t="str">
        <f ca="1">IFERROR(VLOOKUP($B156, Profile_helper_columns!$A$2:$V$201,22, FALSE), "Date Not Found")</f>
        <v>Offline</v>
      </c>
      <c r="V156" s="67" t="str">
        <f ca="1">IFERROR(VLOOKUP($B156, Profile_helper_columns!$A$2:$W$201,23, FALSE), "Date Not Found")</f>
        <v>Retail</v>
      </c>
      <c r="W156" s="67">
        <f ca="1">IFERROR(VLOOKUP($B156, Profile_helper_columns!$A$2:$X$201,24, FALSE), "Date Not Found")</f>
        <v>1</v>
      </c>
      <c r="X156" s="67">
        <f ca="1">IFERROR(VLOOKUP($B156, Profile_helper_columns!$A$2:$Y$201,25, FALSE), "Date Not Found")</f>
        <v>0</v>
      </c>
      <c r="Y156" s="67">
        <f ca="1">IFERROR(VLOOKUP($B156, Profile_helper_columns!$A$2:$Z$201,26, FALSE), "Date Not Found")</f>
        <v>1</v>
      </c>
      <c r="Z156" s="67">
        <f ca="1">IFERROR(VLOOKUP($B156, Profile_helper_columns!$A$2:$AA$201,27, FALSE), "Date Not Found")</f>
        <v>1</v>
      </c>
      <c r="AA156" s="67">
        <f ca="1">IFERROR(VLOOKUP($B156, Profile_helper_columns!$A$2:$AB$201,28, FALSE), "Date Not Found")</f>
        <v>0</v>
      </c>
      <c r="AB156" s="67">
        <f ca="1">IFERROR(VLOOKUP($B156, Profile_helper_columns!$A$2:$AC$201,29, FALSE), "Date Not Found")</f>
        <v>1</v>
      </c>
      <c r="AC156" s="67">
        <f ca="1">IFERROR(VLOOKUP($B156, Profile_helper_columns!$A$2:$AD$201,30, FALSE), "Date Not Found")</f>
        <v>1</v>
      </c>
      <c r="AD156" s="67">
        <f ca="1">IFERROR(VLOOKUP($B156, Profile_helper_columns!$A$2:$AE$201,31, FALSE), "Date Not Found")</f>
        <v>1</v>
      </c>
      <c r="AE156" s="67">
        <f ca="1">IFERROR(VLOOKUP($B156, Profile_helper_columns!$A$2:$AF$201,32, FALSE), "Date Not Found")</f>
        <v>0</v>
      </c>
      <c r="AF156" s="67">
        <f ca="1">IFERROR(VLOOKUP($B156, Profile_helper_columns!$A$2:$AG$201,33, FALSE), "Date Not Found")</f>
        <v>1</v>
      </c>
      <c r="AG156" s="67">
        <f ca="1">IFERROR(VLOOKUP($B156, Profile_helper_columns!$A$2:$AH$201,34, FALSE), "Date Not Found")</f>
        <v>1</v>
      </c>
      <c r="AH156" s="67">
        <f ca="1">IFERROR(VLOOKUP($B156, Profile_helper_columns!$A$2:$AI$201,35, FALSE), "Date Not Found")</f>
        <v>0</v>
      </c>
      <c r="AI156" s="67">
        <f ca="1">IFERROR(VLOOKUP($B156, Profile_helper_columns!$A$2:$AJ$201,36, FALSE), "Date Not Found")</f>
        <v>0</v>
      </c>
      <c r="AJ156" s="67">
        <f ca="1">IFERROR(VLOOKUP($B156, Profile_helper_columns!$A$2:$AK$201,37, FALSE), "Date Not Found")</f>
        <v>0</v>
      </c>
      <c r="AK156" s="67">
        <f ca="1">IFERROR(VLOOKUP($B156, Profile_helper_columns!$A$2:$AL$201,38, FALSE), "Date Not Found")</f>
        <v>0</v>
      </c>
      <c r="AL156" s="67">
        <f ca="1">IFERROR(VLOOKUP($B156, Profile_helper_columns!$A$2:$AM$201,39, FALSE), "Date Not Found")</f>
        <v>0</v>
      </c>
      <c r="AM156">
        <f ca="1"/>
        <v>1</v>
      </c>
      <c r="AN156">
        <f ca="1"/>
        <v>2024</v>
      </c>
      <c r="AO156" t="str" cm="1">
        <f t="array" aca="1" ref="AO156" ca="1">INDEX(Profile_helper_columns!$D$2:$D$201, MATCH(TRUE, Profile_helper_columns!$C$2:$C$201 &gt;= ROW(AN156)-1,0))</f>
        <v>AG0000007639</v>
      </c>
    </row>
    <row r="157" spans="1:41" ht="30.75">
      <c r="A157" s="67" t="str">
        <f t="shared" ca="1" si="2"/>
        <v>44e694e2-66g6c8gfjg-1c8e-a2dd</v>
      </c>
      <c r="B157" t="str" cm="1">
        <f t="array" aca="1" ref="B157" ca="1">INDEX(Profile_helper_columns!$A$2:$A$201, MATCH(TRUE, Profile_helper_columns!$C$2:$C$201 &gt;= ROW(A157)-1,0))</f>
        <v>0001122678</v>
      </c>
      <c r="C157" t="str" cm="1">
        <f t="array" aca="1" ref="C157" ca="1">INDEX(Profile_helper_columns!$D$2:$D$201, MATCH(TRUE, Profile_helper_columns!$C$2:$C$201 &gt;= ROW(B157)-1,0))</f>
        <v>AG0000004827</v>
      </c>
      <c r="D157" s="315">
        <f ca="1">IFERROR(VLOOKUP($B157, Profile_helper_columns!$A$2:$E$201, 5, FALSE), "Date Not Found")</f>
        <v>45629</v>
      </c>
      <c r="E157">
        <f ca="1">IFERROR(VLOOKUP($B157, Profile_helper_columns!$A$2:$F$201,6, FALSE), "Date Not Found")</f>
        <v>141</v>
      </c>
      <c r="F157" s="315">
        <f ca="1">IFERROR(VLOOKUP($B157, Profile_helper_columns!$A$2:$G$201,7, FALSE), "Date Not Found")</f>
        <v>45225</v>
      </c>
      <c r="G157" s="315" t="str">
        <f ca="1">IFERROR(VLOOKUP($B157, Profile_helper_columns!$A$2:$H$201,8, FALSE), "Date Not Found")</f>
        <v>Former</v>
      </c>
      <c r="H157" s="315" t="str">
        <f ca="1">IFERROR(VLOOKUP($B157, Profile_helper_columns!$A$2:$I$201,9, FALSE), "Date Not Found")</f>
        <v>Pheonix</v>
      </c>
      <c r="I157" t="str">
        <f ca="1">IFERROR(VLOOKUP($B157, Profile_helper_columns!$A$2:$J$201,10, FALSE), "Date Not Found")</f>
        <v>R</v>
      </c>
      <c r="J157" s="67" t="str">
        <f ca="1">IFERROR(VLOOKUP($B157, Profile_helper_columns!$A$2:$K$201,11, FALSE), "Date Not Found")</f>
        <v>Revenue Share -Apts</v>
      </c>
      <c r="K157" s="67" t="str">
        <f ca="1">IFERROR(VLOOKUP($B157, Profile_helper_columns!$A$2:$L$201,12, FALSE), "Date Not Found")</f>
        <v>N</v>
      </c>
      <c r="L157" s="67">
        <f ca="1">IFERROR(VLOOKUP($B157, Profile_helper_columns!$A$2:$M$201,13, FALSE), "Date Not Found")</f>
        <v>1</v>
      </c>
      <c r="M157" s="67">
        <f ca="1">IFERROR(VLOOKUP($B157, Profile_helper_columns!$A$2:$N$201,14, FALSE), "Date Not Found")</f>
        <v>1</v>
      </c>
      <c r="N157" s="67">
        <f ca="1">IFERROR(VLOOKUP($B157, Profile_helper_columns!$A$2:$O$201,15, FALSE), "Date Not Found")</f>
        <v>1</v>
      </c>
      <c r="O157" s="67">
        <f ca="1">IFERROR(VLOOKUP($B157, Profile_helper_columns!$A$2:$P$201,16, FALSE), "Date Not Found")</f>
        <v>1</v>
      </c>
      <c r="P157" s="67">
        <f ca="1">IFERROR(VLOOKUP($B157, Profile_helper_columns!$A$2:$Q$201,17, FALSE), "Date Not Found")</f>
        <v>1</v>
      </c>
      <c r="Q157" s="375">
        <f ca="1">IFERROR(VLOOKUP($B157, Profile_helper_columns!$A$2:$R$201,18, FALSE), "Date Not Found")</f>
        <v>45249</v>
      </c>
      <c r="U157" s="67" t="str">
        <f ca="1">IFERROR(VLOOKUP($B157, Profile_helper_columns!$A$2:$V$201,22, FALSE), "Date Not Found")</f>
        <v>Offline</v>
      </c>
      <c r="V157" s="67" t="str">
        <f ca="1">IFERROR(VLOOKUP($B157, Profile_helper_columns!$A$2:$W$201,23, FALSE), "Date Not Found")</f>
        <v>Retail</v>
      </c>
      <c r="W157" s="67">
        <f ca="1">IFERROR(VLOOKUP($B157, Profile_helper_columns!$A$2:$X$201,24, FALSE), "Date Not Found")</f>
        <v>0</v>
      </c>
      <c r="X157" s="67">
        <f ca="1">IFERROR(VLOOKUP($B157, Profile_helper_columns!$A$2:$Y$201,25, FALSE), "Date Not Found")</f>
        <v>0</v>
      </c>
      <c r="Y157" s="67">
        <f ca="1">IFERROR(VLOOKUP($B157, Profile_helper_columns!$A$2:$Z$201,26, FALSE), "Date Not Found")</f>
        <v>0</v>
      </c>
      <c r="Z157" s="67">
        <f ca="1">IFERROR(VLOOKUP($B157, Profile_helper_columns!$A$2:$AA$201,27, FALSE), "Date Not Found")</f>
        <v>1</v>
      </c>
      <c r="AA157" s="67">
        <f ca="1">IFERROR(VLOOKUP($B157, Profile_helper_columns!$A$2:$AB$201,28, FALSE), "Date Not Found")</f>
        <v>1</v>
      </c>
      <c r="AB157" s="67">
        <f ca="1">IFERROR(VLOOKUP($B157, Profile_helper_columns!$A$2:$AC$201,29, FALSE), "Date Not Found")</f>
        <v>1</v>
      </c>
      <c r="AC157" s="67">
        <f ca="1">IFERROR(VLOOKUP($B157, Profile_helper_columns!$A$2:$AD$201,30, FALSE), "Date Not Found")</f>
        <v>0</v>
      </c>
      <c r="AD157" s="67">
        <f ca="1">IFERROR(VLOOKUP($B157, Profile_helper_columns!$A$2:$AE$201,31, FALSE), "Date Not Found")</f>
        <v>0</v>
      </c>
      <c r="AE157" s="67">
        <f ca="1">IFERROR(VLOOKUP($B157, Profile_helper_columns!$A$2:$AF$201,32, FALSE), "Date Not Found")</f>
        <v>1</v>
      </c>
      <c r="AF157" s="67">
        <f ca="1">IFERROR(VLOOKUP($B157, Profile_helper_columns!$A$2:$AG$201,33, FALSE), "Date Not Found")</f>
        <v>1</v>
      </c>
      <c r="AG157" s="67">
        <f ca="1">IFERROR(VLOOKUP($B157, Profile_helper_columns!$A$2:$AH$201,34, FALSE), "Date Not Found")</f>
        <v>1</v>
      </c>
      <c r="AH157" s="67">
        <f ca="1">IFERROR(VLOOKUP($B157, Profile_helper_columns!$A$2:$AI$201,35, FALSE), "Date Not Found")</f>
        <v>0</v>
      </c>
      <c r="AI157" s="67">
        <f ca="1">IFERROR(VLOOKUP($B157, Profile_helper_columns!$A$2:$AJ$201,36, FALSE), "Date Not Found")</f>
        <v>1</v>
      </c>
      <c r="AJ157" s="67">
        <f ca="1">IFERROR(VLOOKUP($B157, Profile_helper_columns!$A$2:$AK$201,37, FALSE), "Date Not Found")</f>
        <v>1</v>
      </c>
      <c r="AK157" s="67">
        <f ca="1">IFERROR(VLOOKUP($B157, Profile_helper_columns!$A$2:$AL$201,38, FALSE), "Date Not Found")</f>
        <v>0</v>
      </c>
      <c r="AL157" s="67">
        <f ca="1">IFERROR(VLOOKUP($B157, Profile_helper_columns!$A$2:$AM$201,39, FALSE), "Date Not Found")</f>
        <v>1</v>
      </c>
      <c r="AM157">
        <f ca="1"/>
        <v>12</v>
      </c>
      <c r="AN157">
        <f ca="1"/>
        <v>2024</v>
      </c>
      <c r="AO157" t="str" cm="1">
        <f t="array" aca="1" ref="AO157" ca="1">INDEX(Profile_helper_columns!$D$2:$D$201, MATCH(TRUE, Profile_helper_columns!$C$2:$C$201 &gt;= ROW(AN157)-1,0))</f>
        <v>AG0000004827</v>
      </c>
    </row>
    <row r="158" spans="1:41" ht="30.75">
      <c r="A158" s="67" t="str">
        <f t="shared" ca="1" si="2"/>
        <v>02054542-88g75bgfjg-af52-a2dd</v>
      </c>
      <c r="B158" t="str" cm="1">
        <f t="array" aca="1" ref="B158" ca="1">INDEX(Profile_helper_columns!$A$2:$A$201, MATCH(TRUE, Profile_helper_columns!$C$2:$C$201 &gt;= ROW(A158)-1,0))</f>
        <v>0001126917</v>
      </c>
      <c r="C158" t="str" cm="1">
        <f t="array" aca="1" ref="C158" ca="1">INDEX(Profile_helper_columns!$D$2:$D$201, MATCH(TRUE, Profile_helper_columns!$C$2:$C$201 &gt;= ROW(B158)-1,0))</f>
        <v>AG0000005074</v>
      </c>
      <c r="D158" s="315">
        <f ca="1">IFERROR(VLOOKUP($B158, Profile_helper_columns!$A$2:$E$201, 5, FALSE), "Date Not Found")</f>
        <v>45225</v>
      </c>
      <c r="E158">
        <f ca="1">IFERROR(VLOOKUP($B158, Profile_helper_columns!$A$2:$F$201,6, FALSE), "Date Not Found")</f>
        <v>450</v>
      </c>
      <c r="F158" s="315">
        <f ca="1">IFERROR(VLOOKUP($B158, Profile_helper_columns!$A$2:$G$201,7, FALSE), "Date Not Found")</f>
        <v>45379</v>
      </c>
      <c r="G158" s="315" t="str">
        <f ca="1">IFERROR(VLOOKUP($B158, Profile_helper_columns!$A$2:$H$201,8, FALSE), "Date Not Found")</f>
        <v>Active</v>
      </c>
      <c r="H158" s="315" t="str">
        <f ca="1">IFERROR(VLOOKUP($B158, Profile_helper_columns!$A$2:$I$201,9, FALSE), "Date Not Found")</f>
        <v>Boston</v>
      </c>
      <c r="I158" t="str">
        <f ca="1">IFERROR(VLOOKUP($B158, Profile_helper_columns!$A$2:$J$201,10, FALSE), "Date Not Found")</f>
        <v>R</v>
      </c>
      <c r="J158" s="67" t="str">
        <f ca="1">IFERROR(VLOOKUP($B158, Profile_helper_columns!$A$2:$K$201,11, FALSE), "Date Not Found")</f>
        <v>Apartments</v>
      </c>
      <c r="K158" s="67" t="str">
        <f ca="1">IFERROR(VLOOKUP($B158, Profile_helper_columns!$A$2:$L$201,12, FALSE), "Date Not Found")</f>
        <v>N</v>
      </c>
      <c r="L158" s="67">
        <f ca="1">IFERROR(VLOOKUP($B158, Profile_helper_columns!$A$2:$M$201,13, FALSE), "Date Not Found")</f>
        <v>1</v>
      </c>
      <c r="M158" s="67">
        <f ca="1">IFERROR(VLOOKUP($B158, Profile_helper_columns!$A$2:$N$201,14, FALSE), "Date Not Found")</f>
        <v>0</v>
      </c>
      <c r="N158" s="67">
        <f ca="1">IFERROR(VLOOKUP($B158, Profile_helper_columns!$A$2:$O$201,15, FALSE), "Date Not Found")</f>
        <v>1</v>
      </c>
      <c r="O158" s="67">
        <f ca="1">IFERROR(VLOOKUP($B158, Profile_helper_columns!$A$2:$P$201,16, FALSE), "Date Not Found")</f>
        <v>0</v>
      </c>
      <c r="P158" s="67">
        <f ca="1">IFERROR(VLOOKUP($B158, Profile_helper_columns!$A$2:$Q$201,17, FALSE), "Date Not Found")</f>
        <v>0</v>
      </c>
      <c r="Q158" s="375">
        <f ca="1">IFERROR(VLOOKUP($B158, Profile_helper_columns!$A$2:$R$201,18, FALSE), "Date Not Found")</f>
        <v>45538</v>
      </c>
      <c r="U158" s="67" t="str">
        <f ca="1">IFERROR(VLOOKUP($B158, Profile_helper_columns!$A$2:$V$201,22, FALSE), "Date Not Found")</f>
        <v>Digital</v>
      </c>
      <c r="V158" s="67" t="str">
        <f ca="1">IFERROR(VLOOKUP($B158, Profile_helper_columns!$A$2:$W$201,23, FALSE), "Date Not Found")</f>
        <v>App</v>
      </c>
      <c r="W158" s="67">
        <f ca="1">IFERROR(VLOOKUP($B158, Profile_helper_columns!$A$2:$X$201,24, FALSE), "Date Not Found")</f>
        <v>1</v>
      </c>
      <c r="X158" s="67">
        <f ca="1">IFERROR(VLOOKUP($B158, Profile_helper_columns!$A$2:$Y$201,25, FALSE), "Date Not Found")</f>
        <v>0</v>
      </c>
      <c r="Y158" s="67">
        <f ca="1">IFERROR(VLOOKUP($B158, Profile_helper_columns!$A$2:$Z$201,26, FALSE), "Date Not Found")</f>
        <v>1</v>
      </c>
      <c r="Z158" s="67">
        <f ca="1">IFERROR(VLOOKUP($B158, Profile_helper_columns!$A$2:$AA$201,27, FALSE), "Date Not Found")</f>
        <v>0</v>
      </c>
      <c r="AA158" s="67">
        <f ca="1">IFERROR(VLOOKUP($B158, Profile_helper_columns!$A$2:$AB$201,28, FALSE), "Date Not Found")</f>
        <v>1</v>
      </c>
      <c r="AB158" s="67">
        <f ca="1">IFERROR(VLOOKUP($B158, Profile_helper_columns!$A$2:$AC$201,29, FALSE), "Date Not Found")</f>
        <v>1</v>
      </c>
      <c r="AC158" s="67">
        <f ca="1">IFERROR(VLOOKUP($B158, Profile_helper_columns!$A$2:$AD$201,30, FALSE), "Date Not Found")</f>
        <v>0</v>
      </c>
      <c r="AD158" s="67">
        <f ca="1">IFERROR(VLOOKUP($B158, Profile_helper_columns!$A$2:$AE$201,31, FALSE), "Date Not Found")</f>
        <v>1</v>
      </c>
      <c r="AE158" s="67">
        <f ca="1">IFERROR(VLOOKUP($B158, Profile_helper_columns!$A$2:$AF$201,32, FALSE), "Date Not Found")</f>
        <v>1</v>
      </c>
      <c r="AF158" s="67">
        <f ca="1">IFERROR(VLOOKUP($B158, Profile_helper_columns!$A$2:$AG$201,33, FALSE), "Date Not Found")</f>
        <v>0</v>
      </c>
      <c r="AG158" s="67">
        <f ca="1">IFERROR(VLOOKUP($B158, Profile_helper_columns!$A$2:$AH$201,34, FALSE), "Date Not Found")</f>
        <v>1</v>
      </c>
      <c r="AH158" s="67">
        <f ca="1">IFERROR(VLOOKUP($B158, Profile_helper_columns!$A$2:$AI$201,35, FALSE), "Date Not Found")</f>
        <v>0</v>
      </c>
      <c r="AI158" s="67">
        <f ca="1">IFERROR(VLOOKUP($B158, Profile_helper_columns!$A$2:$AJ$201,36, FALSE), "Date Not Found")</f>
        <v>1</v>
      </c>
      <c r="AJ158" s="67">
        <f ca="1">IFERROR(VLOOKUP($B158, Profile_helper_columns!$A$2:$AK$201,37, FALSE), "Date Not Found")</f>
        <v>0</v>
      </c>
      <c r="AK158" s="67">
        <f ca="1">IFERROR(VLOOKUP($B158, Profile_helper_columns!$A$2:$AL$201,38, FALSE), "Date Not Found")</f>
        <v>0</v>
      </c>
      <c r="AL158" s="67">
        <f ca="1">IFERROR(VLOOKUP($B158, Profile_helper_columns!$A$2:$AM$201,39, FALSE), "Date Not Found")</f>
        <v>0</v>
      </c>
      <c r="AM158">
        <f ca="1"/>
        <v>10</v>
      </c>
      <c r="AN158">
        <f ca="1"/>
        <v>2023</v>
      </c>
      <c r="AO158" t="str" cm="1">
        <f t="array" aca="1" ref="AO158" ca="1">INDEX(Profile_helper_columns!$D$2:$D$201, MATCH(TRUE, Profile_helper_columns!$C$2:$C$201 &gt;= ROW(AN158)-1,0))</f>
        <v>AG0000005074</v>
      </c>
    </row>
    <row r="159" spans="1:41" ht="30.75">
      <c r="A159" s="67" t="str">
        <f t="shared" ca="1" si="2"/>
        <v>96cd5b8e-a43ag8gfjg-931e-a2dd</v>
      </c>
      <c r="B159" t="str" cm="1">
        <f t="array" aca="1" ref="B159" ca="1">INDEX(Profile_helper_columns!$A$2:$A$201, MATCH(TRUE, Profile_helper_columns!$C$2:$C$201 &gt;= ROW(A159)-1,0))</f>
        <v>0001126917</v>
      </c>
      <c r="C159" t="str" cm="1">
        <f t="array" aca="1" ref="C159" ca="1">INDEX(Profile_helper_columns!$D$2:$D$201, MATCH(TRUE, Profile_helper_columns!$C$2:$C$201 &gt;= ROW(B159)-1,0))</f>
        <v>AG0000005074</v>
      </c>
      <c r="D159" s="315">
        <f ca="1">IFERROR(VLOOKUP($B159, Profile_helper_columns!$A$2:$E$201, 5, FALSE), "Date Not Found")</f>
        <v>45225</v>
      </c>
      <c r="E159">
        <f ca="1">IFERROR(VLOOKUP($B159, Profile_helper_columns!$A$2:$F$201,6, FALSE), "Date Not Found")</f>
        <v>450</v>
      </c>
      <c r="F159" s="315">
        <f ca="1">IFERROR(VLOOKUP($B159, Profile_helper_columns!$A$2:$G$201,7, FALSE), "Date Not Found")</f>
        <v>45379</v>
      </c>
      <c r="G159" s="315" t="str">
        <f ca="1">IFERROR(VLOOKUP($B159, Profile_helper_columns!$A$2:$H$201,8, FALSE), "Date Not Found")</f>
        <v>Active</v>
      </c>
      <c r="H159" s="315" t="str">
        <f ca="1">IFERROR(VLOOKUP($B159, Profile_helper_columns!$A$2:$I$201,9, FALSE), "Date Not Found")</f>
        <v>Boston</v>
      </c>
      <c r="I159" t="str">
        <f ca="1">IFERROR(VLOOKUP($B159, Profile_helper_columns!$A$2:$J$201,10, FALSE), "Date Not Found")</f>
        <v>R</v>
      </c>
      <c r="J159" s="67" t="str">
        <f ca="1">IFERROR(VLOOKUP($B159, Profile_helper_columns!$A$2:$K$201,11, FALSE), "Date Not Found")</f>
        <v>Apartments</v>
      </c>
      <c r="K159" s="67" t="str">
        <f ca="1">IFERROR(VLOOKUP($B159, Profile_helper_columns!$A$2:$L$201,12, FALSE), "Date Not Found")</f>
        <v>N</v>
      </c>
      <c r="L159" s="67">
        <f ca="1">IFERROR(VLOOKUP($B159, Profile_helper_columns!$A$2:$M$201,13, FALSE), "Date Not Found")</f>
        <v>1</v>
      </c>
      <c r="M159" s="67">
        <f ca="1">IFERROR(VLOOKUP($B159, Profile_helper_columns!$A$2:$N$201,14, FALSE), "Date Not Found")</f>
        <v>0</v>
      </c>
      <c r="N159" s="67">
        <f ca="1">IFERROR(VLOOKUP($B159, Profile_helper_columns!$A$2:$O$201,15, FALSE), "Date Not Found")</f>
        <v>1</v>
      </c>
      <c r="O159" s="67">
        <f ca="1">IFERROR(VLOOKUP($B159, Profile_helper_columns!$A$2:$P$201,16, FALSE), "Date Not Found")</f>
        <v>0</v>
      </c>
      <c r="P159" s="67">
        <f ca="1">IFERROR(VLOOKUP($B159, Profile_helper_columns!$A$2:$Q$201,17, FALSE), "Date Not Found")</f>
        <v>0</v>
      </c>
      <c r="Q159" s="375">
        <f ca="1">IFERROR(VLOOKUP($B159, Profile_helper_columns!$A$2:$R$201,18, FALSE), "Date Not Found")</f>
        <v>45538</v>
      </c>
      <c r="U159" s="67" t="str">
        <f ca="1">IFERROR(VLOOKUP($B159, Profile_helper_columns!$A$2:$V$201,22, FALSE), "Date Not Found")</f>
        <v>Digital</v>
      </c>
      <c r="V159" s="67" t="str">
        <f ca="1">IFERROR(VLOOKUP($B159, Profile_helper_columns!$A$2:$W$201,23, FALSE), "Date Not Found")</f>
        <v>App</v>
      </c>
      <c r="W159" s="67">
        <f ca="1">IFERROR(VLOOKUP($B159, Profile_helper_columns!$A$2:$X$201,24, FALSE), "Date Not Found")</f>
        <v>1</v>
      </c>
      <c r="X159" s="67">
        <f ca="1">IFERROR(VLOOKUP($B159, Profile_helper_columns!$A$2:$Y$201,25, FALSE), "Date Not Found")</f>
        <v>0</v>
      </c>
      <c r="Y159" s="67">
        <f ca="1">IFERROR(VLOOKUP($B159, Profile_helper_columns!$A$2:$Z$201,26, FALSE), "Date Not Found")</f>
        <v>1</v>
      </c>
      <c r="Z159" s="67">
        <f ca="1">IFERROR(VLOOKUP($B159, Profile_helper_columns!$A$2:$AA$201,27, FALSE), "Date Not Found")</f>
        <v>0</v>
      </c>
      <c r="AA159" s="67">
        <f ca="1">IFERROR(VLOOKUP($B159, Profile_helper_columns!$A$2:$AB$201,28, FALSE), "Date Not Found")</f>
        <v>1</v>
      </c>
      <c r="AB159" s="67">
        <f ca="1">IFERROR(VLOOKUP($B159, Profile_helper_columns!$A$2:$AC$201,29, FALSE), "Date Not Found")</f>
        <v>1</v>
      </c>
      <c r="AC159" s="67">
        <f ca="1">IFERROR(VLOOKUP($B159, Profile_helper_columns!$A$2:$AD$201,30, FALSE), "Date Not Found")</f>
        <v>0</v>
      </c>
      <c r="AD159" s="67">
        <f ca="1">IFERROR(VLOOKUP($B159, Profile_helper_columns!$A$2:$AE$201,31, FALSE), "Date Not Found")</f>
        <v>1</v>
      </c>
      <c r="AE159" s="67">
        <f ca="1">IFERROR(VLOOKUP($B159, Profile_helper_columns!$A$2:$AF$201,32, FALSE), "Date Not Found")</f>
        <v>1</v>
      </c>
      <c r="AF159" s="67">
        <f ca="1">IFERROR(VLOOKUP($B159, Profile_helper_columns!$A$2:$AG$201,33, FALSE), "Date Not Found")</f>
        <v>0</v>
      </c>
      <c r="AG159" s="67">
        <f ca="1">IFERROR(VLOOKUP($B159, Profile_helper_columns!$A$2:$AH$201,34, FALSE), "Date Not Found")</f>
        <v>1</v>
      </c>
      <c r="AH159" s="67">
        <f ca="1">IFERROR(VLOOKUP($B159, Profile_helper_columns!$A$2:$AI$201,35, FALSE), "Date Not Found")</f>
        <v>0</v>
      </c>
      <c r="AI159" s="67">
        <f ca="1">IFERROR(VLOOKUP($B159, Profile_helper_columns!$A$2:$AJ$201,36, FALSE), "Date Not Found")</f>
        <v>1</v>
      </c>
      <c r="AJ159" s="67">
        <f ca="1">IFERROR(VLOOKUP($B159, Profile_helper_columns!$A$2:$AK$201,37, FALSE), "Date Not Found")</f>
        <v>0</v>
      </c>
      <c r="AK159" s="67">
        <f ca="1">IFERROR(VLOOKUP($B159, Profile_helper_columns!$A$2:$AL$201,38, FALSE), "Date Not Found")</f>
        <v>0</v>
      </c>
      <c r="AL159" s="67">
        <f ca="1">IFERROR(VLOOKUP($B159, Profile_helper_columns!$A$2:$AM$201,39, FALSE), "Date Not Found")</f>
        <v>0</v>
      </c>
      <c r="AM159">
        <f ca="1"/>
        <v>10</v>
      </c>
      <c r="AN159">
        <f ca="1"/>
        <v>2023</v>
      </c>
      <c r="AO159" t="str" cm="1">
        <f t="array" aca="1" ref="AO159" ca="1">INDEX(Profile_helper_columns!$D$2:$D$201, MATCH(TRUE, Profile_helper_columns!$C$2:$C$201 &gt;= ROW(AN159)-1,0))</f>
        <v>AG0000005074</v>
      </c>
    </row>
    <row r="160" spans="1:41" ht="30.75">
      <c r="A160" s="67" t="str">
        <f t="shared" ca="1" si="2"/>
        <v>4056aa72-96b438gfjg-2c78-a2dd</v>
      </c>
      <c r="B160" t="str" cm="1">
        <f t="array" aca="1" ref="B160" ca="1">INDEX(Profile_helper_columns!$A$2:$A$201, MATCH(TRUE, Profile_helper_columns!$C$2:$C$201 &gt;= ROW(A160)-1,0))</f>
        <v>0001126608</v>
      </c>
      <c r="C160" t="str" cm="1">
        <f t="array" aca="1" ref="C160" ca="1">INDEX(Profile_helper_columns!$D$2:$D$201, MATCH(TRUE, Profile_helper_columns!$C$2:$C$201 &gt;= ROW(B160)-1,0))</f>
        <v>AG0000003823</v>
      </c>
      <c r="D160" s="315">
        <f ca="1">IFERROR(VLOOKUP($B160, Profile_helper_columns!$A$2:$E$201, 5, FALSE), "Date Not Found")</f>
        <v>45063</v>
      </c>
      <c r="E160">
        <f ca="1">IFERROR(VLOOKUP($B160, Profile_helper_columns!$A$2:$F$201,6, FALSE), "Date Not Found")</f>
        <v>176</v>
      </c>
      <c r="F160" s="315">
        <f ca="1">IFERROR(VLOOKUP($B160, Profile_helper_columns!$A$2:$G$201,7, FALSE), "Date Not Found")</f>
        <v>45008</v>
      </c>
      <c r="G160" s="315" t="str">
        <f ca="1">IFERROR(VLOOKUP($B160, Profile_helper_columns!$A$2:$H$201,8, FALSE), "Date Not Found")</f>
        <v>Active</v>
      </c>
      <c r="H160" s="315" t="str">
        <f ca="1">IFERROR(VLOOKUP($B160, Profile_helper_columns!$A$2:$I$201,9, FALSE), "Date Not Found")</f>
        <v>Boston</v>
      </c>
      <c r="I160" t="str">
        <f ca="1">IFERROR(VLOOKUP($B160, Profile_helper_columns!$A$2:$J$201,10, FALSE), "Date Not Found")</f>
        <v>R</v>
      </c>
      <c r="J160" s="67" t="str">
        <f ca="1">IFERROR(VLOOKUP($B160, Profile_helper_columns!$A$2:$K$201,11, FALSE), "Date Not Found")</f>
        <v>Revenue Share -Apts</v>
      </c>
      <c r="K160" s="67" t="str">
        <f ca="1">IFERROR(VLOOKUP($B160, Profile_helper_columns!$A$2:$L$201,12, FALSE), "Date Not Found")</f>
        <v>Y</v>
      </c>
      <c r="L160" s="67">
        <f ca="1">IFERROR(VLOOKUP($B160, Profile_helper_columns!$A$2:$M$201,13, FALSE), "Date Not Found")</f>
        <v>1</v>
      </c>
      <c r="M160" s="67">
        <f ca="1">IFERROR(VLOOKUP($B160, Profile_helper_columns!$A$2:$N$201,14, FALSE), "Date Not Found")</f>
        <v>0</v>
      </c>
      <c r="N160" s="67">
        <f ca="1">IFERROR(VLOOKUP($B160, Profile_helper_columns!$A$2:$O$201,15, FALSE), "Date Not Found")</f>
        <v>1</v>
      </c>
      <c r="O160" s="67">
        <f ca="1">IFERROR(VLOOKUP($B160, Profile_helper_columns!$A$2:$P$201,16, FALSE), "Date Not Found")</f>
        <v>0</v>
      </c>
      <c r="P160" s="67">
        <f ca="1">IFERROR(VLOOKUP($B160, Profile_helper_columns!$A$2:$Q$201,17, FALSE), "Date Not Found")</f>
        <v>0</v>
      </c>
      <c r="Q160" s="375">
        <f ca="1">IFERROR(VLOOKUP($B160, Profile_helper_columns!$A$2:$R$201,18, FALSE), "Date Not Found")</f>
        <v>45618</v>
      </c>
      <c r="U160" s="67" t="str">
        <f ca="1">IFERROR(VLOOKUP($B160, Profile_helper_columns!$A$2:$V$201,22, FALSE), "Date Not Found")</f>
        <v>Offline</v>
      </c>
      <c r="V160" s="67" t="str">
        <f ca="1">IFERROR(VLOOKUP($B160, Profile_helper_columns!$A$2:$W$201,23, FALSE), "Date Not Found")</f>
        <v>IVR</v>
      </c>
      <c r="W160" s="67">
        <f ca="1">IFERROR(VLOOKUP($B160, Profile_helper_columns!$A$2:$X$201,24, FALSE), "Date Not Found")</f>
        <v>0</v>
      </c>
      <c r="X160" s="67">
        <f ca="1">IFERROR(VLOOKUP($B160, Profile_helper_columns!$A$2:$Y$201,25, FALSE), "Date Not Found")</f>
        <v>1</v>
      </c>
      <c r="Y160" s="67">
        <f ca="1">IFERROR(VLOOKUP($B160, Profile_helper_columns!$A$2:$Z$201,26, FALSE), "Date Not Found")</f>
        <v>1</v>
      </c>
      <c r="Z160" s="67">
        <f ca="1">IFERROR(VLOOKUP($B160, Profile_helper_columns!$A$2:$AA$201,27, FALSE), "Date Not Found")</f>
        <v>1</v>
      </c>
      <c r="AA160" s="67">
        <f ca="1">IFERROR(VLOOKUP($B160, Profile_helper_columns!$A$2:$AB$201,28, FALSE), "Date Not Found")</f>
        <v>1</v>
      </c>
      <c r="AB160" s="67">
        <f ca="1">IFERROR(VLOOKUP($B160, Profile_helper_columns!$A$2:$AC$201,29, FALSE), "Date Not Found")</f>
        <v>0</v>
      </c>
      <c r="AC160" s="67">
        <f ca="1">IFERROR(VLOOKUP($B160, Profile_helper_columns!$A$2:$AD$201,30, FALSE), "Date Not Found")</f>
        <v>0</v>
      </c>
      <c r="AD160" s="67">
        <f ca="1">IFERROR(VLOOKUP($B160, Profile_helper_columns!$A$2:$AE$201,31, FALSE), "Date Not Found")</f>
        <v>0</v>
      </c>
      <c r="AE160" s="67">
        <f ca="1">IFERROR(VLOOKUP($B160, Profile_helper_columns!$A$2:$AF$201,32, FALSE), "Date Not Found")</f>
        <v>1</v>
      </c>
      <c r="AF160" s="67">
        <f ca="1">IFERROR(VLOOKUP($B160, Profile_helper_columns!$A$2:$AG$201,33, FALSE), "Date Not Found")</f>
        <v>0</v>
      </c>
      <c r="AG160" s="67">
        <f ca="1">IFERROR(VLOOKUP($B160, Profile_helper_columns!$A$2:$AH$201,34, FALSE), "Date Not Found")</f>
        <v>1</v>
      </c>
      <c r="AH160" s="67">
        <f ca="1">IFERROR(VLOOKUP($B160, Profile_helper_columns!$A$2:$AI$201,35, FALSE), "Date Not Found")</f>
        <v>1</v>
      </c>
      <c r="AI160" s="67">
        <f ca="1">IFERROR(VLOOKUP($B160, Profile_helper_columns!$A$2:$AJ$201,36, FALSE), "Date Not Found")</f>
        <v>0</v>
      </c>
      <c r="AJ160" s="67">
        <f ca="1">IFERROR(VLOOKUP($B160, Profile_helper_columns!$A$2:$AK$201,37, FALSE), "Date Not Found")</f>
        <v>0</v>
      </c>
      <c r="AK160" s="67">
        <f ca="1">IFERROR(VLOOKUP($B160, Profile_helper_columns!$A$2:$AL$201,38, FALSE), "Date Not Found")</f>
        <v>0</v>
      </c>
      <c r="AL160" s="67">
        <f ca="1">IFERROR(VLOOKUP($B160, Profile_helper_columns!$A$2:$AM$201,39, FALSE), "Date Not Found")</f>
        <v>0</v>
      </c>
      <c r="AM160">
        <f ca="1"/>
        <v>5</v>
      </c>
      <c r="AN160">
        <f ca="1"/>
        <v>2023</v>
      </c>
      <c r="AO160" t="str" cm="1">
        <f t="array" aca="1" ref="AO160" ca="1">INDEX(Profile_helper_columns!$D$2:$D$201, MATCH(TRUE, Profile_helper_columns!$C$2:$C$201 &gt;= ROW(AN160)-1,0))</f>
        <v>AG0000003823</v>
      </c>
    </row>
    <row r="161" spans="1:41" ht="30.75">
      <c r="A161" s="67" t="str">
        <f t="shared" ca="1" si="2"/>
        <v>f8a81fbe-69adgggfjg-329a-a2dd</v>
      </c>
      <c r="B161" t="str" cm="1">
        <f t="array" aca="1" ref="B161" ca="1">INDEX(Profile_helper_columns!$A$2:$A$201, MATCH(TRUE, Profile_helper_columns!$C$2:$C$201 &gt;= ROW(A161)-1,0))</f>
        <v>0001126608</v>
      </c>
      <c r="C161" t="str" cm="1">
        <f t="array" aca="1" ref="C161" ca="1">INDEX(Profile_helper_columns!$D$2:$D$201, MATCH(TRUE, Profile_helper_columns!$C$2:$C$201 &gt;= ROW(B161)-1,0))</f>
        <v>AG0000003823</v>
      </c>
      <c r="D161" s="315">
        <f ca="1">IFERROR(VLOOKUP($B161, Profile_helper_columns!$A$2:$E$201, 5, FALSE), "Date Not Found")</f>
        <v>45063</v>
      </c>
      <c r="E161">
        <f ca="1">IFERROR(VLOOKUP($B161, Profile_helper_columns!$A$2:$F$201,6, FALSE), "Date Not Found")</f>
        <v>176</v>
      </c>
      <c r="F161" s="315">
        <f ca="1">IFERROR(VLOOKUP($B161, Profile_helper_columns!$A$2:$G$201,7, FALSE), "Date Not Found")</f>
        <v>45008</v>
      </c>
      <c r="G161" s="315" t="str">
        <f ca="1">IFERROR(VLOOKUP($B161, Profile_helper_columns!$A$2:$H$201,8, FALSE), "Date Not Found")</f>
        <v>Active</v>
      </c>
      <c r="H161" s="315" t="str">
        <f ca="1">IFERROR(VLOOKUP($B161, Profile_helper_columns!$A$2:$I$201,9, FALSE), "Date Not Found")</f>
        <v>Boston</v>
      </c>
      <c r="I161" t="str">
        <f ca="1">IFERROR(VLOOKUP($B161, Profile_helper_columns!$A$2:$J$201,10, FALSE), "Date Not Found")</f>
        <v>R</v>
      </c>
      <c r="J161" s="67" t="str">
        <f ca="1">IFERROR(VLOOKUP($B161, Profile_helper_columns!$A$2:$K$201,11, FALSE), "Date Not Found")</f>
        <v>Revenue Share -Apts</v>
      </c>
      <c r="K161" s="67" t="str">
        <f ca="1">IFERROR(VLOOKUP($B161, Profile_helper_columns!$A$2:$L$201,12, FALSE), "Date Not Found")</f>
        <v>Y</v>
      </c>
      <c r="L161" s="67">
        <f ca="1">IFERROR(VLOOKUP($B161, Profile_helper_columns!$A$2:$M$201,13, FALSE), "Date Not Found")</f>
        <v>1</v>
      </c>
      <c r="M161" s="67">
        <f ca="1">IFERROR(VLOOKUP($B161, Profile_helper_columns!$A$2:$N$201,14, FALSE), "Date Not Found")</f>
        <v>0</v>
      </c>
      <c r="N161" s="67">
        <f ca="1">IFERROR(VLOOKUP($B161, Profile_helper_columns!$A$2:$O$201,15, FALSE), "Date Not Found")</f>
        <v>1</v>
      </c>
      <c r="O161" s="67">
        <f ca="1">IFERROR(VLOOKUP($B161, Profile_helper_columns!$A$2:$P$201,16, FALSE), "Date Not Found")</f>
        <v>0</v>
      </c>
      <c r="P161" s="67">
        <f ca="1">IFERROR(VLOOKUP($B161, Profile_helper_columns!$A$2:$Q$201,17, FALSE), "Date Not Found")</f>
        <v>0</v>
      </c>
      <c r="Q161" s="375">
        <f ca="1">IFERROR(VLOOKUP($B161, Profile_helper_columns!$A$2:$R$201,18, FALSE), "Date Not Found")</f>
        <v>45618</v>
      </c>
      <c r="U161" s="67" t="str">
        <f ca="1">IFERROR(VLOOKUP($B161, Profile_helper_columns!$A$2:$V$201,22, FALSE), "Date Not Found")</f>
        <v>Offline</v>
      </c>
      <c r="V161" s="67" t="str">
        <f ca="1">IFERROR(VLOOKUP($B161, Profile_helper_columns!$A$2:$W$201,23, FALSE), "Date Not Found")</f>
        <v>IVR</v>
      </c>
      <c r="W161" s="67">
        <f ca="1">IFERROR(VLOOKUP($B161, Profile_helper_columns!$A$2:$X$201,24, FALSE), "Date Not Found")</f>
        <v>0</v>
      </c>
      <c r="X161" s="67">
        <f ca="1">IFERROR(VLOOKUP($B161, Profile_helper_columns!$A$2:$Y$201,25, FALSE), "Date Not Found")</f>
        <v>1</v>
      </c>
      <c r="Y161" s="67">
        <f ca="1">IFERROR(VLOOKUP($B161, Profile_helper_columns!$A$2:$Z$201,26, FALSE), "Date Not Found")</f>
        <v>1</v>
      </c>
      <c r="Z161" s="67">
        <f ca="1">IFERROR(VLOOKUP($B161, Profile_helper_columns!$A$2:$AA$201,27, FALSE), "Date Not Found")</f>
        <v>1</v>
      </c>
      <c r="AA161" s="67">
        <f ca="1">IFERROR(VLOOKUP($B161, Profile_helper_columns!$A$2:$AB$201,28, FALSE), "Date Not Found")</f>
        <v>1</v>
      </c>
      <c r="AB161" s="67">
        <f ca="1">IFERROR(VLOOKUP($B161, Profile_helper_columns!$A$2:$AC$201,29, FALSE), "Date Not Found")</f>
        <v>0</v>
      </c>
      <c r="AC161" s="67">
        <f ca="1">IFERROR(VLOOKUP($B161, Profile_helper_columns!$A$2:$AD$201,30, FALSE), "Date Not Found")</f>
        <v>0</v>
      </c>
      <c r="AD161" s="67">
        <f ca="1">IFERROR(VLOOKUP($B161, Profile_helper_columns!$A$2:$AE$201,31, FALSE), "Date Not Found")</f>
        <v>0</v>
      </c>
      <c r="AE161" s="67">
        <f ca="1">IFERROR(VLOOKUP($B161, Profile_helper_columns!$A$2:$AF$201,32, FALSE), "Date Not Found")</f>
        <v>1</v>
      </c>
      <c r="AF161" s="67">
        <f ca="1">IFERROR(VLOOKUP($B161, Profile_helper_columns!$A$2:$AG$201,33, FALSE), "Date Not Found")</f>
        <v>0</v>
      </c>
      <c r="AG161" s="67">
        <f ca="1">IFERROR(VLOOKUP($B161, Profile_helper_columns!$A$2:$AH$201,34, FALSE), "Date Not Found")</f>
        <v>1</v>
      </c>
      <c r="AH161" s="67">
        <f ca="1">IFERROR(VLOOKUP($B161, Profile_helper_columns!$A$2:$AI$201,35, FALSE), "Date Not Found")</f>
        <v>1</v>
      </c>
      <c r="AI161" s="67">
        <f ca="1">IFERROR(VLOOKUP($B161, Profile_helper_columns!$A$2:$AJ$201,36, FALSE), "Date Not Found")</f>
        <v>0</v>
      </c>
      <c r="AJ161" s="67">
        <f ca="1">IFERROR(VLOOKUP($B161, Profile_helper_columns!$A$2:$AK$201,37, FALSE), "Date Not Found")</f>
        <v>0</v>
      </c>
      <c r="AK161" s="67">
        <f ca="1">IFERROR(VLOOKUP($B161, Profile_helper_columns!$A$2:$AL$201,38, FALSE), "Date Not Found")</f>
        <v>0</v>
      </c>
      <c r="AL161" s="67">
        <f ca="1">IFERROR(VLOOKUP($B161, Profile_helper_columns!$A$2:$AM$201,39, FALSE), "Date Not Found")</f>
        <v>0</v>
      </c>
      <c r="AM161">
        <f ca="1"/>
        <v>5</v>
      </c>
      <c r="AN161">
        <f ca="1"/>
        <v>2023</v>
      </c>
      <c r="AO161" t="str" cm="1">
        <f t="array" aca="1" ref="AO161" ca="1">INDEX(Profile_helper_columns!$D$2:$D$201, MATCH(TRUE, Profile_helper_columns!$C$2:$C$201 &gt;= ROW(AN161)-1,0))</f>
        <v>AG0000003823</v>
      </c>
    </row>
    <row r="162" spans="1:41" ht="30.75">
      <c r="A162" s="67" t="str">
        <f t="shared" ca="1" si="2"/>
        <v>35835ea9-2gad2cgfjg-d1a6-a2dd</v>
      </c>
      <c r="B162" t="str" cm="1">
        <f t="array" aca="1" ref="B162" ca="1">INDEX(Profile_helper_columns!$A$2:$A$201, MATCH(TRUE, Profile_helper_columns!$C$2:$C$201 &gt;= ROW(A162)-1,0))</f>
        <v>0001129575</v>
      </c>
      <c r="C162" t="str" cm="1">
        <f t="array" aca="1" ref="C162" ca="1">INDEX(Profile_helper_columns!$D$2:$D$201, MATCH(TRUE, Profile_helper_columns!$C$2:$C$201 &gt;= ROW(B162)-1,0))</f>
        <v>AG0000008880</v>
      </c>
      <c r="D162" s="315">
        <f ca="1">IFERROR(VLOOKUP($B162, Profile_helper_columns!$A$2:$E$201, 5, FALSE), "Date Not Found")</f>
        <v>45114</v>
      </c>
      <c r="E162">
        <f ca="1">IFERROR(VLOOKUP($B162, Profile_helper_columns!$A$2:$F$201,6, FALSE), "Date Not Found")</f>
        <v>504</v>
      </c>
      <c r="F162" s="315">
        <f ca="1">IFERROR(VLOOKUP($B162, Profile_helper_columns!$A$2:$G$201,7, FALSE), "Date Not Found")</f>
        <v>45161</v>
      </c>
      <c r="G162" s="315" t="str">
        <f ca="1">IFERROR(VLOOKUP($B162, Profile_helper_columns!$A$2:$H$201,8, FALSE), "Date Not Found")</f>
        <v>Active</v>
      </c>
      <c r="H162" s="315" t="str">
        <f ca="1">IFERROR(VLOOKUP($B162, Profile_helper_columns!$A$2:$I$201,9, FALSE), "Date Not Found")</f>
        <v>San Francisco</v>
      </c>
      <c r="I162" t="str">
        <f ca="1">IFERROR(VLOOKUP($B162, Profile_helper_columns!$A$2:$J$201,10, FALSE), "Date Not Found")</f>
        <v>R</v>
      </c>
      <c r="J162" s="67" t="str">
        <f ca="1">IFERROR(VLOOKUP($B162, Profile_helper_columns!$A$2:$K$201,11, FALSE), "Date Not Found")</f>
        <v>Apartments</v>
      </c>
      <c r="K162" s="67" t="str">
        <f ca="1">IFERROR(VLOOKUP($B162, Profile_helper_columns!$A$2:$L$201,12, FALSE), "Date Not Found")</f>
        <v>Y</v>
      </c>
      <c r="L162" s="67">
        <f ca="1">IFERROR(VLOOKUP($B162, Profile_helper_columns!$A$2:$M$201,13, FALSE), "Date Not Found")</f>
        <v>1</v>
      </c>
      <c r="M162" s="67">
        <f ca="1">IFERROR(VLOOKUP($B162, Profile_helper_columns!$A$2:$N$201,14, FALSE), "Date Not Found")</f>
        <v>1</v>
      </c>
      <c r="N162" s="67">
        <f ca="1">IFERROR(VLOOKUP($B162, Profile_helper_columns!$A$2:$O$201,15, FALSE), "Date Not Found")</f>
        <v>1</v>
      </c>
      <c r="O162" s="67">
        <f ca="1">IFERROR(VLOOKUP($B162, Profile_helper_columns!$A$2:$P$201,16, FALSE), "Date Not Found")</f>
        <v>1</v>
      </c>
      <c r="P162" s="67">
        <f ca="1">IFERROR(VLOOKUP($B162, Profile_helper_columns!$A$2:$Q$201,17, FALSE), "Date Not Found")</f>
        <v>1</v>
      </c>
      <c r="Q162" s="375">
        <f ca="1">IFERROR(VLOOKUP($B162, Profile_helper_columns!$A$2:$R$201,18, FALSE), "Date Not Found")</f>
        <v>45409</v>
      </c>
      <c r="U162" s="67" t="str">
        <f ca="1">IFERROR(VLOOKUP($B162, Profile_helper_columns!$A$2:$V$201,22, FALSE), "Date Not Found")</f>
        <v>Offline</v>
      </c>
      <c r="V162" s="67" t="str">
        <f ca="1">IFERROR(VLOOKUP($B162, Profile_helper_columns!$A$2:$W$201,23, FALSE), "Date Not Found")</f>
        <v>Retail</v>
      </c>
      <c r="W162" s="67">
        <f ca="1">IFERROR(VLOOKUP($B162, Profile_helper_columns!$A$2:$X$201,24, FALSE), "Date Not Found")</f>
        <v>1</v>
      </c>
      <c r="X162" s="67">
        <f ca="1">IFERROR(VLOOKUP($B162, Profile_helper_columns!$A$2:$Y$201,25, FALSE), "Date Not Found")</f>
        <v>1</v>
      </c>
      <c r="Y162" s="67">
        <f ca="1">IFERROR(VLOOKUP($B162, Profile_helper_columns!$A$2:$Z$201,26, FALSE), "Date Not Found")</f>
        <v>1</v>
      </c>
      <c r="Z162" s="67">
        <f ca="1">IFERROR(VLOOKUP($B162, Profile_helper_columns!$A$2:$AA$201,27, FALSE), "Date Not Found")</f>
        <v>1</v>
      </c>
      <c r="AA162" s="67">
        <f ca="1">IFERROR(VLOOKUP($B162, Profile_helper_columns!$A$2:$AB$201,28, FALSE), "Date Not Found")</f>
        <v>1</v>
      </c>
      <c r="AB162" s="67">
        <f ca="1">IFERROR(VLOOKUP($B162, Profile_helper_columns!$A$2:$AC$201,29, FALSE), "Date Not Found")</f>
        <v>1</v>
      </c>
      <c r="AC162" s="67">
        <f ca="1">IFERROR(VLOOKUP($B162, Profile_helper_columns!$A$2:$AD$201,30, FALSE), "Date Not Found")</f>
        <v>0</v>
      </c>
      <c r="AD162" s="67">
        <f ca="1">IFERROR(VLOOKUP($B162, Profile_helper_columns!$A$2:$AE$201,31, FALSE), "Date Not Found")</f>
        <v>0</v>
      </c>
      <c r="AE162" s="67">
        <f ca="1">IFERROR(VLOOKUP($B162, Profile_helper_columns!$A$2:$AF$201,32, FALSE), "Date Not Found")</f>
        <v>0</v>
      </c>
      <c r="AF162" s="67">
        <f ca="1">IFERROR(VLOOKUP($B162, Profile_helper_columns!$A$2:$AG$201,33, FALSE), "Date Not Found")</f>
        <v>1</v>
      </c>
      <c r="AG162" s="67">
        <f ca="1">IFERROR(VLOOKUP($B162, Profile_helper_columns!$A$2:$AH$201,34, FALSE), "Date Not Found")</f>
        <v>1</v>
      </c>
      <c r="AH162" s="67">
        <f ca="1">IFERROR(VLOOKUP($B162, Profile_helper_columns!$A$2:$AI$201,35, FALSE), "Date Not Found")</f>
        <v>1</v>
      </c>
      <c r="AI162" s="67">
        <f ca="1">IFERROR(VLOOKUP($B162, Profile_helper_columns!$A$2:$AJ$201,36, FALSE), "Date Not Found")</f>
        <v>1</v>
      </c>
      <c r="AJ162" s="67">
        <f ca="1">IFERROR(VLOOKUP($B162, Profile_helper_columns!$A$2:$AK$201,37, FALSE), "Date Not Found")</f>
        <v>0</v>
      </c>
      <c r="AK162" s="67">
        <f ca="1">IFERROR(VLOOKUP($B162, Profile_helper_columns!$A$2:$AL$201,38, FALSE), "Date Not Found")</f>
        <v>1</v>
      </c>
      <c r="AL162" s="67">
        <f ca="1">IFERROR(VLOOKUP($B162, Profile_helper_columns!$A$2:$AM$201,39, FALSE), "Date Not Found")</f>
        <v>1</v>
      </c>
      <c r="AM162">
        <f ca="1"/>
        <v>7</v>
      </c>
      <c r="AN162">
        <f ca="1"/>
        <v>2023</v>
      </c>
      <c r="AO162" t="str" cm="1">
        <f t="array" aca="1" ref="AO162" ca="1">INDEX(Profile_helper_columns!$D$2:$D$201, MATCH(TRUE, Profile_helper_columns!$C$2:$C$201 &gt;= ROW(AN162)-1,0))</f>
        <v>AG0000008880</v>
      </c>
    </row>
    <row r="163" spans="1:41" ht="30.75">
      <c r="A163" s="67" t="str">
        <f t="shared" ca="1" si="2"/>
        <v>a8be9e55-78cag4gfjg-4d79-a2dd</v>
      </c>
      <c r="B163" t="str" cm="1">
        <f t="array" aca="1" ref="B163" ca="1">INDEX(Profile_helper_columns!$A$2:$A$201, MATCH(TRUE, Profile_helper_columns!$C$2:$C$201 &gt;= ROW(A163)-1,0))</f>
        <v>0001123957</v>
      </c>
      <c r="C163" t="str" cm="1">
        <f t="array" aca="1" ref="C163" ca="1">INDEX(Profile_helper_columns!$D$2:$D$201, MATCH(TRUE, Profile_helper_columns!$C$2:$C$201 &gt;= ROW(B163)-1,0))</f>
        <v>AG0000004967</v>
      </c>
      <c r="D163" s="315">
        <f ca="1">IFERROR(VLOOKUP($B163, Profile_helper_columns!$A$2:$E$201, 5, FALSE), "Date Not Found")</f>
        <v>45291</v>
      </c>
      <c r="E163">
        <f ca="1">IFERROR(VLOOKUP($B163, Profile_helper_columns!$A$2:$F$201,6, FALSE), "Date Not Found")</f>
        <v>489</v>
      </c>
      <c r="F163" s="315">
        <f ca="1">IFERROR(VLOOKUP($B163, Profile_helper_columns!$A$2:$G$201,7, FALSE), "Date Not Found")</f>
        <v>45211</v>
      </c>
      <c r="G163" s="315" t="str">
        <f ca="1">IFERROR(VLOOKUP($B163, Profile_helper_columns!$A$2:$H$201,8, FALSE), "Date Not Found")</f>
        <v>Active</v>
      </c>
      <c r="H163" s="315" t="str">
        <f ca="1">IFERROR(VLOOKUP($B163, Profile_helper_columns!$A$2:$I$201,9, FALSE), "Date Not Found")</f>
        <v>Pheonix</v>
      </c>
      <c r="I163" t="str">
        <f ca="1">IFERROR(VLOOKUP($B163, Profile_helper_columns!$A$2:$J$201,10, FALSE), "Date Not Found")</f>
        <v>R</v>
      </c>
      <c r="J163" s="67" t="str">
        <f ca="1">IFERROR(VLOOKUP($B163, Profile_helper_columns!$A$2:$K$201,11, FALSE), "Date Not Found")</f>
        <v>Business</v>
      </c>
      <c r="K163" s="67" t="str">
        <f ca="1">IFERROR(VLOOKUP($B163, Profile_helper_columns!$A$2:$L$201,12, FALSE), "Date Not Found")</f>
        <v>N</v>
      </c>
      <c r="L163" s="67">
        <f ca="1">IFERROR(VLOOKUP($B163, Profile_helper_columns!$A$2:$M$201,13, FALSE), "Date Not Found")</f>
        <v>1</v>
      </c>
      <c r="M163" s="67">
        <f ca="1">IFERROR(VLOOKUP($B163, Profile_helper_columns!$A$2:$N$201,14, FALSE), "Date Not Found")</f>
        <v>0</v>
      </c>
      <c r="N163" s="67">
        <f ca="1">IFERROR(VLOOKUP($B163, Profile_helper_columns!$A$2:$O$201,15, FALSE), "Date Not Found")</f>
        <v>0</v>
      </c>
      <c r="O163" s="67">
        <f ca="1">IFERROR(VLOOKUP($B163, Profile_helper_columns!$A$2:$P$201,16, FALSE), "Date Not Found")</f>
        <v>0</v>
      </c>
      <c r="P163" s="67">
        <f ca="1">IFERROR(VLOOKUP($B163, Profile_helper_columns!$A$2:$Q$201,17, FALSE), "Date Not Found")</f>
        <v>0</v>
      </c>
      <c r="Q163" s="375">
        <f ca="1">IFERROR(VLOOKUP($B163, Profile_helper_columns!$A$2:$R$201,18, FALSE), "Date Not Found")</f>
        <v>45327</v>
      </c>
      <c r="U163" s="67" t="str">
        <f ca="1">IFERROR(VLOOKUP($B163, Profile_helper_columns!$A$2:$V$201,22, FALSE), "Date Not Found")</f>
        <v>Digital</v>
      </c>
      <c r="V163" s="67" t="str">
        <f ca="1">IFERROR(VLOOKUP($B163, Profile_helper_columns!$A$2:$W$201,23, FALSE), "Date Not Found")</f>
        <v>Web</v>
      </c>
      <c r="W163" s="67">
        <f ca="1">IFERROR(VLOOKUP($B163, Profile_helper_columns!$A$2:$X$201,24, FALSE), "Date Not Found")</f>
        <v>0</v>
      </c>
      <c r="X163" s="67">
        <f ca="1">IFERROR(VLOOKUP($B163, Profile_helper_columns!$A$2:$Y$201,25, FALSE), "Date Not Found")</f>
        <v>0</v>
      </c>
      <c r="Y163" s="67">
        <f ca="1">IFERROR(VLOOKUP($B163, Profile_helper_columns!$A$2:$Z$201,26, FALSE), "Date Not Found")</f>
        <v>1</v>
      </c>
      <c r="Z163" s="67">
        <f ca="1">IFERROR(VLOOKUP($B163, Profile_helper_columns!$A$2:$AA$201,27, FALSE), "Date Not Found")</f>
        <v>0</v>
      </c>
      <c r="AA163" s="67">
        <f ca="1">IFERROR(VLOOKUP($B163, Profile_helper_columns!$A$2:$AB$201,28, FALSE), "Date Not Found")</f>
        <v>1</v>
      </c>
      <c r="AB163" s="67">
        <f ca="1">IFERROR(VLOOKUP($B163, Profile_helper_columns!$A$2:$AC$201,29, FALSE), "Date Not Found")</f>
        <v>1</v>
      </c>
      <c r="AC163" s="67">
        <f ca="1">IFERROR(VLOOKUP($B163, Profile_helper_columns!$A$2:$AD$201,30, FALSE), "Date Not Found")</f>
        <v>1</v>
      </c>
      <c r="AD163" s="67">
        <f ca="1">IFERROR(VLOOKUP($B163, Profile_helper_columns!$A$2:$AE$201,31, FALSE), "Date Not Found")</f>
        <v>1</v>
      </c>
      <c r="AE163" s="67">
        <f ca="1">IFERROR(VLOOKUP($B163, Profile_helper_columns!$A$2:$AF$201,32, FALSE), "Date Not Found")</f>
        <v>1</v>
      </c>
      <c r="AF163" s="67">
        <f ca="1">IFERROR(VLOOKUP($B163, Profile_helper_columns!$A$2:$AG$201,33, FALSE), "Date Not Found")</f>
        <v>0</v>
      </c>
      <c r="AG163" s="67">
        <f ca="1">IFERROR(VLOOKUP($B163, Profile_helper_columns!$A$2:$AH$201,34, FALSE), "Date Not Found")</f>
        <v>1</v>
      </c>
      <c r="AH163" s="67">
        <f ca="1">IFERROR(VLOOKUP($B163, Profile_helper_columns!$A$2:$AI$201,35, FALSE), "Date Not Found")</f>
        <v>0</v>
      </c>
      <c r="AI163" s="67">
        <f ca="1">IFERROR(VLOOKUP($B163, Profile_helper_columns!$A$2:$AJ$201,36, FALSE), "Date Not Found")</f>
        <v>1</v>
      </c>
      <c r="AJ163" s="67">
        <f ca="1">IFERROR(VLOOKUP($B163, Profile_helper_columns!$A$2:$AK$201,37, FALSE), "Date Not Found")</f>
        <v>0</v>
      </c>
      <c r="AK163" s="67">
        <f ca="1">IFERROR(VLOOKUP($B163, Profile_helper_columns!$A$2:$AL$201,38, FALSE), "Date Not Found")</f>
        <v>0</v>
      </c>
      <c r="AL163" s="67">
        <f ca="1">IFERROR(VLOOKUP($B163, Profile_helper_columns!$A$2:$AM$201,39, FALSE), "Date Not Found")</f>
        <v>1</v>
      </c>
      <c r="AM163">
        <f ca="1"/>
        <v>12</v>
      </c>
      <c r="AN163">
        <f ca="1"/>
        <v>2023</v>
      </c>
      <c r="AO163" t="str" cm="1">
        <f t="array" aca="1" ref="AO163" ca="1">INDEX(Profile_helper_columns!$D$2:$D$201, MATCH(TRUE, Profile_helper_columns!$C$2:$C$201 &gt;= ROW(AN163)-1,0))</f>
        <v>AG0000004967</v>
      </c>
    </row>
    <row r="164" spans="1:41" ht="30.75">
      <c r="A164" s="67" t="str">
        <f t="shared" ca="1" si="2"/>
        <v>3309c3e2-218575gfjg-69b4-a2dd</v>
      </c>
      <c r="B164" t="str" cm="1">
        <f t="array" aca="1" ref="B164" ca="1">INDEX(Profile_helper_columns!$A$2:$A$201, MATCH(TRUE, Profile_helper_columns!$C$2:$C$201 &gt;= ROW(A164)-1,0))</f>
        <v>0001129789</v>
      </c>
      <c r="C164" t="str" cm="1">
        <f t="array" aca="1" ref="C164" ca="1">INDEX(Profile_helper_columns!$D$2:$D$201, MATCH(TRUE, Profile_helper_columns!$C$2:$C$201 &gt;= ROW(B164)-1,0))</f>
        <v>AG0000001806</v>
      </c>
      <c r="D164" s="315">
        <f ca="1">IFERROR(VLOOKUP($B164, Profile_helper_columns!$A$2:$E$201, 5, FALSE), "Date Not Found")</f>
        <v>45360</v>
      </c>
      <c r="E164">
        <f ca="1">IFERROR(VLOOKUP($B164, Profile_helper_columns!$A$2:$F$201,6, FALSE), "Date Not Found")</f>
        <v>504</v>
      </c>
      <c r="F164" s="315">
        <f ca="1">IFERROR(VLOOKUP($B164, Profile_helper_columns!$A$2:$G$201,7, FALSE), "Date Not Found")</f>
        <v>45203</v>
      </c>
      <c r="G164" s="315" t="str">
        <f ca="1">IFERROR(VLOOKUP($B164, Profile_helper_columns!$A$2:$H$201,8, FALSE), "Date Not Found")</f>
        <v>Active</v>
      </c>
      <c r="H164" s="315" t="str">
        <f ca="1">IFERROR(VLOOKUP($B164, Profile_helper_columns!$A$2:$I$201,9, FALSE), "Date Not Found")</f>
        <v>San Francisco</v>
      </c>
      <c r="I164" t="str">
        <f ca="1">IFERROR(VLOOKUP($B164, Profile_helper_columns!$A$2:$J$201,10, FALSE), "Date Not Found")</f>
        <v>R</v>
      </c>
      <c r="J164" s="67" t="str">
        <f ca="1">IFERROR(VLOOKUP($B164, Profile_helper_columns!$A$2:$K$201,11, FALSE), "Date Not Found")</f>
        <v>Apartments</v>
      </c>
      <c r="K164" s="67" t="str">
        <f ca="1">IFERROR(VLOOKUP($B164, Profile_helper_columns!$A$2:$L$201,12, FALSE), "Date Not Found")</f>
        <v>Y</v>
      </c>
      <c r="L164" s="67">
        <f ca="1">IFERROR(VLOOKUP($B164, Profile_helper_columns!$A$2:$M$201,13, FALSE), "Date Not Found")</f>
        <v>0</v>
      </c>
      <c r="M164" s="67">
        <f ca="1">IFERROR(VLOOKUP($B164, Profile_helper_columns!$A$2:$N$201,14, FALSE), "Date Not Found")</f>
        <v>0</v>
      </c>
      <c r="N164" s="67">
        <f ca="1">IFERROR(VLOOKUP($B164, Profile_helper_columns!$A$2:$O$201,15, FALSE), "Date Not Found")</f>
        <v>0</v>
      </c>
      <c r="O164" s="67">
        <f ca="1">IFERROR(VLOOKUP($B164, Profile_helper_columns!$A$2:$P$201,16, FALSE), "Date Not Found")</f>
        <v>0</v>
      </c>
      <c r="P164" s="67">
        <f ca="1">IFERROR(VLOOKUP($B164, Profile_helper_columns!$A$2:$Q$201,17, FALSE), "Date Not Found")</f>
        <v>0</v>
      </c>
      <c r="Q164" s="375" t="str">
        <f ca="1">IFERROR(VLOOKUP($B164, Profile_helper_columns!$A$2:$R$201,18, FALSE), "Date Not Found")</f>
        <v/>
      </c>
      <c r="U164" s="67" t="str">
        <f ca="1">IFERROR(VLOOKUP($B164, Profile_helper_columns!$A$2:$V$201,22, FALSE), "Date Not Found")</f>
        <v>Offline</v>
      </c>
      <c r="V164" s="67" t="str">
        <f ca="1">IFERROR(VLOOKUP($B164, Profile_helper_columns!$A$2:$W$201,23, FALSE), "Date Not Found")</f>
        <v>IVR</v>
      </c>
      <c r="W164" s="67">
        <f ca="1">IFERROR(VLOOKUP($B164, Profile_helper_columns!$A$2:$X$201,24, FALSE), "Date Not Found")</f>
        <v>0</v>
      </c>
      <c r="X164" s="67">
        <f ca="1">IFERROR(VLOOKUP($B164, Profile_helper_columns!$A$2:$Y$201,25, FALSE), "Date Not Found")</f>
        <v>0</v>
      </c>
      <c r="Y164" s="67">
        <f ca="1">IFERROR(VLOOKUP($B164, Profile_helper_columns!$A$2:$Z$201,26, FALSE), "Date Not Found")</f>
        <v>1</v>
      </c>
      <c r="Z164" s="67">
        <f ca="1">IFERROR(VLOOKUP($B164, Profile_helper_columns!$A$2:$AA$201,27, FALSE), "Date Not Found")</f>
        <v>0</v>
      </c>
      <c r="AA164" s="67">
        <f ca="1">IFERROR(VLOOKUP($B164, Profile_helper_columns!$A$2:$AB$201,28, FALSE), "Date Not Found")</f>
        <v>1</v>
      </c>
      <c r="AB164" s="67">
        <f ca="1">IFERROR(VLOOKUP($B164, Profile_helper_columns!$A$2:$AC$201,29, FALSE), "Date Not Found")</f>
        <v>1</v>
      </c>
      <c r="AC164" s="67">
        <f ca="1">IFERROR(VLOOKUP($B164, Profile_helper_columns!$A$2:$AD$201,30, FALSE), "Date Not Found")</f>
        <v>0</v>
      </c>
      <c r="AD164" s="67">
        <f ca="1">IFERROR(VLOOKUP($B164, Profile_helper_columns!$A$2:$AE$201,31, FALSE), "Date Not Found")</f>
        <v>0</v>
      </c>
      <c r="AE164" s="67">
        <f ca="1">IFERROR(VLOOKUP($B164, Profile_helper_columns!$A$2:$AF$201,32, FALSE), "Date Not Found")</f>
        <v>1</v>
      </c>
      <c r="AF164" s="67">
        <f ca="1">IFERROR(VLOOKUP($B164, Profile_helper_columns!$A$2:$AG$201,33, FALSE), "Date Not Found")</f>
        <v>0</v>
      </c>
      <c r="AG164" s="67">
        <f ca="1">IFERROR(VLOOKUP($B164, Profile_helper_columns!$A$2:$AH$201,34, FALSE), "Date Not Found")</f>
        <v>1</v>
      </c>
      <c r="AH164" s="67">
        <f ca="1">IFERROR(VLOOKUP($B164, Profile_helper_columns!$A$2:$AI$201,35, FALSE), "Date Not Found")</f>
        <v>0</v>
      </c>
      <c r="AI164" s="67">
        <f ca="1">IFERROR(VLOOKUP($B164, Profile_helper_columns!$A$2:$AJ$201,36, FALSE), "Date Not Found")</f>
        <v>1</v>
      </c>
      <c r="AJ164" s="67">
        <f ca="1">IFERROR(VLOOKUP($B164, Profile_helper_columns!$A$2:$AK$201,37, FALSE), "Date Not Found")</f>
        <v>1</v>
      </c>
      <c r="AK164" s="67">
        <f ca="1">IFERROR(VLOOKUP($B164, Profile_helper_columns!$A$2:$AL$201,38, FALSE), "Date Not Found")</f>
        <v>1</v>
      </c>
      <c r="AL164" s="67">
        <f ca="1">IFERROR(VLOOKUP($B164, Profile_helper_columns!$A$2:$AM$201,39, FALSE), "Date Not Found")</f>
        <v>0</v>
      </c>
      <c r="AM164">
        <f ca="1"/>
        <v>3</v>
      </c>
      <c r="AN164">
        <f ca="1"/>
        <v>2024</v>
      </c>
      <c r="AO164" t="str" cm="1">
        <f t="array" aca="1" ref="AO164" ca="1">INDEX(Profile_helper_columns!$D$2:$D$201, MATCH(TRUE, Profile_helper_columns!$C$2:$C$201 &gt;= ROW(AN164)-1,0))</f>
        <v>AG0000001806</v>
      </c>
    </row>
    <row r="165" spans="1:41" ht="30.75">
      <c r="A165" s="67" t="str">
        <f t="shared" ca="1" si="2"/>
        <v>7d98df9d-68b8f2gfjg-80a1-a2dd</v>
      </c>
      <c r="B165" t="str" cm="1">
        <f t="array" aca="1" ref="B165" ca="1">INDEX(Profile_helper_columns!$A$2:$A$201, MATCH(TRUE, Profile_helper_columns!$C$2:$C$201 &gt;= ROW(A165)-1,0))</f>
        <v>0001125922</v>
      </c>
      <c r="C165" t="str" cm="1">
        <f t="array" aca="1" ref="C165" ca="1">INDEX(Profile_helper_columns!$D$2:$D$201, MATCH(TRUE, Profile_helper_columns!$C$2:$C$201 &gt;= ROW(B165)-1,0))</f>
        <v>AG0000009333</v>
      </c>
      <c r="D165" s="315">
        <f ca="1">IFERROR(VLOOKUP($B165, Profile_helper_columns!$A$2:$E$201, 5, FALSE), "Date Not Found")</f>
        <v>45169</v>
      </c>
      <c r="E165">
        <f ca="1">IFERROR(VLOOKUP($B165, Profile_helper_columns!$A$2:$F$201,6, FALSE), "Date Not Found")</f>
        <v>375</v>
      </c>
      <c r="F165" s="315">
        <f ca="1">IFERROR(VLOOKUP($B165, Profile_helper_columns!$A$2:$G$201,7, FALSE), "Date Not Found")</f>
        <v>45474</v>
      </c>
      <c r="G165" s="315" t="str">
        <f ca="1">IFERROR(VLOOKUP($B165, Profile_helper_columns!$A$2:$H$201,8, FALSE), "Date Not Found")</f>
        <v>Active</v>
      </c>
      <c r="H165" s="315" t="str">
        <f ca="1">IFERROR(VLOOKUP($B165, Profile_helper_columns!$A$2:$I$201,9, FALSE), "Date Not Found")</f>
        <v>Boston</v>
      </c>
      <c r="I165" t="str">
        <f ca="1">IFERROR(VLOOKUP($B165, Profile_helper_columns!$A$2:$J$201,10, FALSE), "Date Not Found")</f>
        <v>R</v>
      </c>
      <c r="J165" s="67" t="str">
        <f ca="1">IFERROR(VLOOKUP($B165, Profile_helper_columns!$A$2:$K$201,11, FALSE), "Date Not Found")</f>
        <v>Condominiums</v>
      </c>
      <c r="K165" s="67" t="str">
        <f ca="1">IFERROR(VLOOKUP($B165, Profile_helper_columns!$A$2:$L$201,12, FALSE), "Date Not Found")</f>
        <v>Y</v>
      </c>
      <c r="L165" s="67">
        <f ca="1">IFERROR(VLOOKUP($B165, Profile_helper_columns!$A$2:$M$201,13, FALSE), "Date Not Found")</f>
        <v>1</v>
      </c>
      <c r="M165" s="67">
        <f ca="1">IFERROR(VLOOKUP($B165, Profile_helper_columns!$A$2:$N$201,14, FALSE), "Date Not Found")</f>
        <v>0</v>
      </c>
      <c r="N165" s="67">
        <f ca="1">IFERROR(VLOOKUP($B165, Profile_helper_columns!$A$2:$O$201,15, FALSE), "Date Not Found")</f>
        <v>1</v>
      </c>
      <c r="O165" s="67">
        <f ca="1">IFERROR(VLOOKUP($B165, Profile_helper_columns!$A$2:$P$201,16, FALSE), "Date Not Found")</f>
        <v>0</v>
      </c>
      <c r="P165" s="67">
        <f ca="1">IFERROR(VLOOKUP($B165, Profile_helper_columns!$A$2:$Q$201,17, FALSE), "Date Not Found")</f>
        <v>0</v>
      </c>
      <c r="Q165" s="375">
        <f ca="1">IFERROR(VLOOKUP($B165, Profile_helper_columns!$A$2:$R$201,18, FALSE), "Date Not Found")</f>
        <v>45251</v>
      </c>
      <c r="U165" s="67" t="str">
        <f ca="1">IFERROR(VLOOKUP($B165, Profile_helper_columns!$A$2:$V$201,22, FALSE), "Date Not Found")</f>
        <v>Offline</v>
      </c>
      <c r="V165" s="67" t="str">
        <f ca="1">IFERROR(VLOOKUP($B165, Profile_helper_columns!$A$2:$W$201,23, FALSE), "Date Not Found")</f>
        <v>Retail</v>
      </c>
      <c r="W165" s="67">
        <f ca="1">IFERROR(VLOOKUP($B165, Profile_helper_columns!$A$2:$X$201,24, FALSE), "Date Not Found")</f>
        <v>1</v>
      </c>
      <c r="X165" s="67">
        <f ca="1">IFERROR(VLOOKUP($B165, Profile_helper_columns!$A$2:$Y$201,25, FALSE), "Date Not Found")</f>
        <v>1</v>
      </c>
      <c r="Y165" s="67">
        <f ca="1">IFERROR(VLOOKUP($B165, Profile_helper_columns!$A$2:$Z$201,26, FALSE), "Date Not Found")</f>
        <v>1</v>
      </c>
      <c r="Z165" s="67">
        <f ca="1">IFERROR(VLOOKUP($B165, Profile_helper_columns!$A$2:$AA$201,27, FALSE), "Date Not Found")</f>
        <v>0</v>
      </c>
      <c r="AA165" s="67">
        <f ca="1">IFERROR(VLOOKUP($B165, Profile_helper_columns!$A$2:$AB$201,28, FALSE), "Date Not Found")</f>
        <v>1</v>
      </c>
      <c r="AB165" s="67">
        <f ca="1">IFERROR(VLOOKUP($B165, Profile_helper_columns!$A$2:$AC$201,29, FALSE), "Date Not Found")</f>
        <v>1</v>
      </c>
      <c r="AC165" s="67">
        <f ca="1">IFERROR(VLOOKUP($B165, Profile_helper_columns!$A$2:$AD$201,30, FALSE), "Date Not Found")</f>
        <v>1</v>
      </c>
      <c r="AD165" s="67">
        <f ca="1">IFERROR(VLOOKUP($B165, Profile_helper_columns!$A$2:$AE$201,31, FALSE), "Date Not Found")</f>
        <v>1</v>
      </c>
      <c r="AE165" s="67">
        <f ca="1">IFERROR(VLOOKUP($B165, Profile_helper_columns!$A$2:$AF$201,32, FALSE), "Date Not Found")</f>
        <v>1</v>
      </c>
      <c r="AF165" s="67">
        <f ca="1">IFERROR(VLOOKUP($B165, Profile_helper_columns!$A$2:$AG$201,33, FALSE), "Date Not Found")</f>
        <v>0</v>
      </c>
      <c r="AG165" s="67">
        <f ca="1">IFERROR(VLOOKUP($B165, Profile_helper_columns!$A$2:$AH$201,34, FALSE), "Date Not Found")</f>
        <v>0</v>
      </c>
      <c r="AH165" s="67">
        <f ca="1">IFERROR(VLOOKUP($B165, Profile_helper_columns!$A$2:$AI$201,35, FALSE), "Date Not Found")</f>
        <v>1</v>
      </c>
      <c r="AI165" s="67">
        <f ca="1">IFERROR(VLOOKUP($B165, Profile_helper_columns!$A$2:$AJ$201,36, FALSE), "Date Not Found")</f>
        <v>0</v>
      </c>
      <c r="AJ165" s="67">
        <f ca="1">IFERROR(VLOOKUP($B165, Profile_helper_columns!$A$2:$AK$201,37, FALSE), "Date Not Found")</f>
        <v>0</v>
      </c>
      <c r="AK165" s="67">
        <f ca="1">IFERROR(VLOOKUP($B165, Profile_helper_columns!$A$2:$AL$201,38, FALSE), "Date Not Found")</f>
        <v>0</v>
      </c>
      <c r="AL165" s="67">
        <f ca="1">IFERROR(VLOOKUP($B165, Profile_helper_columns!$A$2:$AM$201,39, FALSE), "Date Not Found")</f>
        <v>0</v>
      </c>
      <c r="AM165">
        <f ca="1"/>
        <v>8</v>
      </c>
      <c r="AN165">
        <f ca="1"/>
        <v>2023</v>
      </c>
      <c r="AO165" t="str" cm="1">
        <f t="array" aca="1" ref="AO165" ca="1">INDEX(Profile_helper_columns!$D$2:$D$201, MATCH(TRUE, Profile_helper_columns!$C$2:$C$201 &gt;= ROW(AN165)-1,0))</f>
        <v>AG0000009333</v>
      </c>
    </row>
    <row r="166" spans="1:41" ht="30.75">
      <c r="A166" s="67" t="str">
        <f t="shared" ca="1" si="2"/>
        <v>9cf3f424-6576b4gfjg-9ae4-a2dd</v>
      </c>
      <c r="B166" t="str" cm="1">
        <f t="array" aca="1" ref="B166" ca="1">INDEX(Profile_helper_columns!$A$2:$A$201, MATCH(TRUE, Profile_helper_columns!$C$2:$C$201 &gt;= ROW(A166)-1,0))</f>
        <v>0001125922</v>
      </c>
      <c r="C166" t="str" cm="1">
        <f t="array" aca="1" ref="C166" ca="1">INDEX(Profile_helper_columns!$D$2:$D$201, MATCH(TRUE, Profile_helper_columns!$C$2:$C$201 &gt;= ROW(B166)-1,0))</f>
        <v>AG0000009333</v>
      </c>
      <c r="D166" s="315">
        <f ca="1">IFERROR(VLOOKUP($B166, Profile_helper_columns!$A$2:$E$201, 5, FALSE), "Date Not Found")</f>
        <v>45169</v>
      </c>
      <c r="E166">
        <f ca="1">IFERROR(VLOOKUP($B166, Profile_helper_columns!$A$2:$F$201,6, FALSE), "Date Not Found")</f>
        <v>375</v>
      </c>
      <c r="F166" s="315">
        <f ca="1">IFERROR(VLOOKUP($B166, Profile_helper_columns!$A$2:$G$201,7, FALSE), "Date Not Found")</f>
        <v>45474</v>
      </c>
      <c r="G166" s="315" t="str">
        <f ca="1">IFERROR(VLOOKUP($B166, Profile_helper_columns!$A$2:$H$201,8, FALSE), "Date Not Found")</f>
        <v>Active</v>
      </c>
      <c r="H166" s="315" t="str">
        <f ca="1">IFERROR(VLOOKUP($B166, Profile_helper_columns!$A$2:$I$201,9, FALSE), "Date Not Found")</f>
        <v>Boston</v>
      </c>
      <c r="I166" t="str">
        <f ca="1">IFERROR(VLOOKUP($B166, Profile_helper_columns!$A$2:$J$201,10, FALSE), "Date Not Found")</f>
        <v>R</v>
      </c>
      <c r="J166" s="67" t="str">
        <f ca="1">IFERROR(VLOOKUP($B166, Profile_helper_columns!$A$2:$K$201,11, FALSE), "Date Not Found")</f>
        <v>Condominiums</v>
      </c>
      <c r="K166" s="67" t="str">
        <f ca="1">IFERROR(VLOOKUP($B166, Profile_helper_columns!$A$2:$L$201,12, FALSE), "Date Not Found")</f>
        <v>Y</v>
      </c>
      <c r="L166" s="67">
        <f ca="1">IFERROR(VLOOKUP($B166, Profile_helper_columns!$A$2:$M$201,13, FALSE), "Date Not Found")</f>
        <v>1</v>
      </c>
      <c r="M166" s="67">
        <f ca="1">IFERROR(VLOOKUP($B166, Profile_helper_columns!$A$2:$N$201,14, FALSE), "Date Not Found")</f>
        <v>0</v>
      </c>
      <c r="N166" s="67">
        <f ca="1">IFERROR(VLOOKUP($B166, Profile_helper_columns!$A$2:$O$201,15, FALSE), "Date Not Found")</f>
        <v>1</v>
      </c>
      <c r="O166" s="67">
        <f ca="1">IFERROR(VLOOKUP($B166, Profile_helper_columns!$A$2:$P$201,16, FALSE), "Date Not Found")</f>
        <v>0</v>
      </c>
      <c r="P166" s="67">
        <f ca="1">IFERROR(VLOOKUP($B166, Profile_helper_columns!$A$2:$Q$201,17, FALSE), "Date Not Found")</f>
        <v>0</v>
      </c>
      <c r="Q166" s="375">
        <f ca="1">IFERROR(VLOOKUP($B166, Profile_helper_columns!$A$2:$R$201,18, FALSE), "Date Not Found")</f>
        <v>45251</v>
      </c>
      <c r="U166" s="67" t="str">
        <f ca="1">IFERROR(VLOOKUP($B166, Profile_helper_columns!$A$2:$V$201,22, FALSE), "Date Not Found")</f>
        <v>Offline</v>
      </c>
      <c r="V166" s="67" t="str">
        <f ca="1">IFERROR(VLOOKUP($B166, Profile_helper_columns!$A$2:$W$201,23, FALSE), "Date Not Found")</f>
        <v>Retail</v>
      </c>
      <c r="W166" s="67">
        <f ca="1">IFERROR(VLOOKUP($B166, Profile_helper_columns!$A$2:$X$201,24, FALSE), "Date Not Found")</f>
        <v>1</v>
      </c>
      <c r="X166" s="67">
        <f ca="1">IFERROR(VLOOKUP($B166, Profile_helper_columns!$A$2:$Y$201,25, FALSE), "Date Not Found")</f>
        <v>1</v>
      </c>
      <c r="Y166" s="67">
        <f ca="1">IFERROR(VLOOKUP($B166, Profile_helper_columns!$A$2:$Z$201,26, FALSE), "Date Not Found")</f>
        <v>1</v>
      </c>
      <c r="Z166" s="67">
        <f ca="1">IFERROR(VLOOKUP($B166, Profile_helper_columns!$A$2:$AA$201,27, FALSE), "Date Not Found")</f>
        <v>0</v>
      </c>
      <c r="AA166" s="67">
        <f ca="1">IFERROR(VLOOKUP($B166, Profile_helper_columns!$A$2:$AB$201,28, FALSE), "Date Not Found")</f>
        <v>1</v>
      </c>
      <c r="AB166" s="67">
        <f ca="1">IFERROR(VLOOKUP($B166, Profile_helper_columns!$A$2:$AC$201,29, FALSE), "Date Not Found")</f>
        <v>1</v>
      </c>
      <c r="AC166" s="67">
        <f ca="1">IFERROR(VLOOKUP($B166, Profile_helper_columns!$A$2:$AD$201,30, FALSE), "Date Not Found")</f>
        <v>1</v>
      </c>
      <c r="AD166" s="67">
        <f ca="1">IFERROR(VLOOKUP($B166, Profile_helper_columns!$A$2:$AE$201,31, FALSE), "Date Not Found")</f>
        <v>1</v>
      </c>
      <c r="AE166" s="67">
        <f ca="1">IFERROR(VLOOKUP($B166, Profile_helper_columns!$A$2:$AF$201,32, FALSE), "Date Not Found")</f>
        <v>1</v>
      </c>
      <c r="AF166" s="67">
        <f ca="1">IFERROR(VLOOKUP($B166, Profile_helper_columns!$A$2:$AG$201,33, FALSE), "Date Not Found")</f>
        <v>0</v>
      </c>
      <c r="AG166" s="67">
        <f ca="1">IFERROR(VLOOKUP($B166, Profile_helper_columns!$A$2:$AH$201,34, FALSE), "Date Not Found")</f>
        <v>0</v>
      </c>
      <c r="AH166" s="67">
        <f ca="1">IFERROR(VLOOKUP($B166, Profile_helper_columns!$A$2:$AI$201,35, FALSE), "Date Not Found")</f>
        <v>1</v>
      </c>
      <c r="AI166" s="67">
        <f ca="1">IFERROR(VLOOKUP($B166, Profile_helper_columns!$A$2:$AJ$201,36, FALSE), "Date Not Found")</f>
        <v>0</v>
      </c>
      <c r="AJ166" s="67">
        <f ca="1">IFERROR(VLOOKUP($B166, Profile_helper_columns!$A$2:$AK$201,37, FALSE), "Date Not Found")</f>
        <v>0</v>
      </c>
      <c r="AK166" s="67">
        <f ca="1">IFERROR(VLOOKUP($B166, Profile_helper_columns!$A$2:$AL$201,38, FALSE), "Date Not Found")</f>
        <v>0</v>
      </c>
      <c r="AL166" s="67">
        <f ca="1">IFERROR(VLOOKUP($B166, Profile_helper_columns!$A$2:$AM$201,39, FALSE), "Date Not Found")</f>
        <v>0</v>
      </c>
      <c r="AM166">
        <f ca="1"/>
        <v>8</v>
      </c>
      <c r="AN166">
        <f ca="1"/>
        <v>2023</v>
      </c>
      <c r="AO166" t="str" cm="1">
        <f t="array" aca="1" ref="AO166" ca="1">INDEX(Profile_helper_columns!$D$2:$D$201, MATCH(TRUE, Profile_helper_columns!$C$2:$C$201 &gt;= ROW(AN166)-1,0))</f>
        <v>AG0000009333</v>
      </c>
    </row>
    <row r="167" spans="1:41" ht="30.75">
      <c r="A167" s="67" t="str">
        <f t="shared" ca="1" si="2"/>
        <v>4cfce3d9-e16758gfjg-b96d-a2dd</v>
      </c>
      <c r="B167" t="str" cm="1">
        <f t="array" aca="1" ref="B167" ca="1">INDEX(Profile_helper_columns!$A$2:$A$201, MATCH(TRUE, Profile_helper_columns!$C$2:$C$201 &gt;= ROW(A167)-1,0))</f>
        <v>0001129038</v>
      </c>
      <c r="C167" t="str" cm="1">
        <f t="array" aca="1" ref="C167" ca="1">INDEX(Profile_helper_columns!$D$2:$D$201, MATCH(TRUE, Profile_helper_columns!$C$2:$C$201 &gt;= ROW(B167)-1,0))</f>
        <v>AG0000005742</v>
      </c>
      <c r="D167" s="315">
        <f ca="1">IFERROR(VLOOKUP($B167, Profile_helper_columns!$A$2:$E$201, 5, FALSE), "Date Not Found")</f>
        <v>45512</v>
      </c>
      <c r="E167">
        <f ca="1">IFERROR(VLOOKUP($B167, Profile_helper_columns!$A$2:$F$201,6, FALSE), "Date Not Found")</f>
        <v>348</v>
      </c>
      <c r="F167" s="315">
        <f ca="1">IFERROR(VLOOKUP($B167, Profile_helper_columns!$A$2:$G$201,7, FALSE), "Date Not Found")</f>
        <v>45456</v>
      </c>
      <c r="G167" s="315" t="str">
        <f ca="1">IFERROR(VLOOKUP($B167, Profile_helper_columns!$A$2:$H$201,8, FALSE), "Date Not Found")</f>
        <v>Former</v>
      </c>
      <c r="H167" s="315" t="str">
        <f ca="1">IFERROR(VLOOKUP($B167, Profile_helper_columns!$A$2:$I$201,9, FALSE), "Date Not Found")</f>
        <v>Boston</v>
      </c>
      <c r="I167" t="str">
        <f ca="1">IFERROR(VLOOKUP($B167, Profile_helper_columns!$A$2:$J$201,10, FALSE), "Date Not Found")</f>
        <v>R</v>
      </c>
      <c r="J167" s="67" t="str">
        <f ca="1">IFERROR(VLOOKUP($B167, Profile_helper_columns!$A$2:$K$201,11, FALSE), "Date Not Found")</f>
        <v>House</v>
      </c>
      <c r="K167" s="67" t="str">
        <f ca="1">IFERROR(VLOOKUP($B167, Profile_helper_columns!$A$2:$L$201,12, FALSE), "Date Not Found")</f>
        <v>N</v>
      </c>
      <c r="L167" s="67">
        <f ca="1">IFERROR(VLOOKUP($B167, Profile_helper_columns!$A$2:$M$201,13, FALSE), "Date Not Found")</f>
        <v>0</v>
      </c>
      <c r="M167" s="67">
        <f ca="1">IFERROR(VLOOKUP($B167, Profile_helper_columns!$A$2:$N$201,14, FALSE), "Date Not Found")</f>
        <v>1</v>
      </c>
      <c r="N167" s="67">
        <f ca="1">IFERROR(VLOOKUP($B167, Profile_helper_columns!$A$2:$O$201,15, FALSE), "Date Not Found")</f>
        <v>0</v>
      </c>
      <c r="O167" s="67">
        <f ca="1">IFERROR(VLOOKUP($B167, Profile_helper_columns!$A$2:$P$201,16, FALSE), "Date Not Found")</f>
        <v>1</v>
      </c>
      <c r="P167" s="67">
        <f ca="1">IFERROR(VLOOKUP($B167, Profile_helper_columns!$A$2:$Q$201,17, FALSE), "Date Not Found")</f>
        <v>0</v>
      </c>
      <c r="Q167" s="375" t="str">
        <f ca="1">IFERROR(VLOOKUP($B167, Profile_helper_columns!$A$2:$R$201,18, FALSE), "Date Not Found")</f>
        <v/>
      </c>
      <c r="U167" s="67" t="str">
        <f ca="1">IFERROR(VLOOKUP($B167, Profile_helper_columns!$A$2:$V$201,22, FALSE), "Date Not Found")</f>
        <v>Digital</v>
      </c>
      <c r="V167" s="67" t="str">
        <f ca="1">IFERROR(VLOOKUP($B167, Profile_helper_columns!$A$2:$W$201,23, FALSE), "Date Not Found")</f>
        <v>App</v>
      </c>
      <c r="W167" s="67">
        <f ca="1">IFERROR(VLOOKUP($B167, Profile_helper_columns!$A$2:$X$201,24, FALSE), "Date Not Found")</f>
        <v>0</v>
      </c>
      <c r="X167" s="67">
        <f ca="1">IFERROR(VLOOKUP($B167, Profile_helper_columns!$A$2:$Y$201,25, FALSE), "Date Not Found")</f>
        <v>0</v>
      </c>
      <c r="Y167" s="67">
        <f ca="1">IFERROR(VLOOKUP($B167, Profile_helper_columns!$A$2:$Z$201,26, FALSE), "Date Not Found")</f>
        <v>0</v>
      </c>
      <c r="Z167" s="67">
        <f ca="1">IFERROR(VLOOKUP($B167, Profile_helper_columns!$A$2:$AA$201,27, FALSE), "Date Not Found")</f>
        <v>1</v>
      </c>
      <c r="AA167" s="67">
        <f ca="1">IFERROR(VLOOKUP($B167, Profile_helper_columns!$A$2:$AB$201,28, FALSE), "Date Not Found")</f>
        <v>0</v>
      </c>
      <c r="AB167" s="67">
        <f ca="1">IFERROR(VLOOKUP($B167, Profile_helper_columns!$A$2:$AC$201,29, FALSE), "Date Not Found")</f>
        <v>0</v>
      </c>
      <c r="AC167" s="67">
        <f ca="1">IFERROR(VLOOKUP($B167, Profile_helper_columns!$A$2:$AD$201,30, FALSE), "Date Not Found")</f>
        <v>0</v>
      </c>
      <c r="AD167" s="67">
        <f ca="1">IFERROR(VLOOKUP($B167, Profile_helper_columns!$A$2:$AE$201,31, FALSE), "Date Not Found")</f>
        <v>1</v>
      </c>
      <c r="AE167" s="67">
        <f ca="1">IFERROR(VLOOKUP($B167, Profile_helper_columns!$A$2:$AF$201,32, FALSE), "Date Not Found")</f>
        <v>1</v>
      </c>
      <c r="AF167" s="67">
        <f ca="1">IFERROR(VLOOKUP($B167, Profile_helper_columns!$A$2:$AG$201,33, FALSE), "Date Not Found")</f>
        <v>0</v>
      </c>
      <c r="AG167" s="67">
        <f ca="1">IFERROR(VLOOKUP($B167, Profile_helper_columns!$A$2:$AH$201,34, FALSE), "Date Not Found")</f>
        <v>1</v>
      </c>
      <c r="AH167" s="67">
        <f ca="1">IFERROR(VLOOKUP($B167, Profile_helper_columns!$A$2:$AI$201,35, FALSE), "Date Not Found")</f>
        <v>0</v>
      </c>
      <c r="AI167" s="67">
        <f ca="1">IFERROR(VLOOKUP($B167, Profile_helper_columns!$A$2:$AJ$201,36, FALSE), "Date Not Found")</f>
        <v>0</v>
      </c>
      <c r="AJ167" s="67">
        <f ca="1">IFERROR(VLOOKUP($B167, Profile_helper_columns!$A$2:$AK$201,37, FALSE), "Date Not Found")</f>
        <v>0</v>
      </c>
      <c r="AK167" s="67">
        <f ca="1">IFERROR(VLOOKUP($B167, Profile_helper_columns!$A$2:$AL$201,38, FALSE), "Date Not Found")</f>
        <v>0</v>
      </c>
      <c r="AL167" s="67">
        <f ca="1">IFERROR(VLOOKUP($B167, Profile_helper_columns!$A$2:$AM$201,39, FALSE), "Date Not Found")</f>
        <v>0</v>
      </c>
      <c r="AM167">
        <f ca="1"/>
        <v>8</v>
      </c>
      <c r="AN167">
        <f ca="1"/>
        <v>2024</v>
      </c>
      <c r="AO167" t="str" cm="1">
        <f t="array" aca="1" ref="AO167" ca="1">INDEX(Profile_helper_columns!$D$2:$D$201, MATCH(TRUE, Profile_helper_columns!$C$2:$C$201 &gt;= ROW(AN167)-1,0))</f>
        <v>AG0000005742</v>
      </c>
    </row>
    <row r="168" spans="1:41" ht="30.75">
      <c r="A168" s="67" t="str">
        <f t="shared" ca="1" si="2"/>
        <v>17a29de0-8efe11gfjg-1ef4-a2dd</v>
      </c>
      <c r="B168" t="str" cm="1">
        <f t="array" aca="1" ref="B168" ca="1">INDEX(Profile_helper_columns!$A$2:$A$201, MATCH(TRUE, Profile_helper_columns!$C$2:$C$201 &gt;= ROW(A168)-1,0))</f>
        <v>0001122174</v>
      </c>
      <c r="C168" t="str" cm="1">
        <f t="array" aca="1" ref="C168" ca="1">INDEX(Profile_helper_columns!$D$2:$D$201, MATCH(TRUE, Profile_helper_columns!$C$2:$C$201 &gt;= ROW(B168)-1,0))</f>
        <v>AG0000001599</v>
      </c>
      <c r="D168" s="315">
        <f ca="1">IFERROR(VLOOKUP($B168, Profile_helper_columns!$A$2:$E$201, 5, FALSE), "Date Not Found")</f>
        <v>45166</v>
      </c>
      <c r="E168">
        <f ca="1">IFERROR(VLOOKUP($B168, Profile_helper_columns!$A$2:$F$201,6, FALSE), "Date Not Found")</f>
        <v>728</v>
      </c>
      <c r="F168" s="315">
        <f ca="1">IFERROR(VLOOKUP($B168, Profile_helper_columns!$A$2:$G$201,7, FALSE), "Date Not Found")</f>
        <v>45097</v>
      </c>
      <c r="G168" s="315" t="str">
        <f ca="1">IFERROR(VLOOKUP($B168, Profile_helper_columns!$A$2:$H$201,8, FALSE), "Date Not Found")</f>
        <v>Former</v>
      </c>
      <c r="H168" s="315" t="str">
        <f ca="1">IFERROR(VLOOKUP($B168, Profile_helper_columns!$A$2:$I$201,9, FALSE), "Date Not Found")</f>
        <v>San Francisco</v>
      </c>
      <c r="I168" t="str">
        <f ca="1">IFERROR(VLOOKUP($B168, Profile_helper_columns!$A$2:$J$201,10, FALSE), "Date Not Found")</f>
        <v>R</v>
      </c>
      <c r="J168" s="67" t="str">
        <f ca="1">IFERROR(VLOOKUP($B168, Profile_helper_columns!$A$2:$K$201,11, FALSE), "Date Not Found")</f>
        <v>Condominiums</v>
      </c>
      <c r="K168" s="67" t="str">
        <f ca="1">IFERROR(VLOOKUP($B168, Profile_helper_columns!$A$2:$L$201,12, FALSE), "Date Not Found")</f>
        <v>N</v>
      </c>
      <c r="L168" s="67">
        <f ca="1">IFERROR(VLOOKUP($B168, Profile_helper_columns!$A$2:$M$201,13, FALSE), "Date Not Found")</f>
        <v>0</v>
      </c>
      <c r="M168" s="67">
        <f ca="1">IFERROR(VLOOKUP($B168, Profile_helper_columns!$A$2:$N$201,14, FALSE), "Date Not Found")</f>
        <v>1</v>
      </c>
      <c r="N168" s="67">
        <f ca="1">IFERROR(VLOOKUP($B168, Profile_helper_columns!$A$2:$O$201,15, FALSE), "Date Not Found")</f>
        <v>0</v>
      </c>
      <c r="O168" s="67">
        <f ca="1">IFERROR(VLOOKUP($B168, Profile_helper_columns!$A$2:$P$201,16, FALSE), "Date Not Found")</f>
        <v>0</v>
      </c>
      <c r="P168" s="67">
        <f ca="1">IFERROR(VLOOKUP($B168, Profile_helper_columns!$A$2:$Q$201,17, FALSE), "Date Not Found")</f>
        <v>0</v>
      </c>
      <c r="Q168" s="375" t="str">
        <f ca="1">IFERROR(VLOOKUP($B168, Profile_helper_columns!$A$2:$R$201,18, FALSE), "Date Not Found")</f>
        <v/>
      </c>
      <c r="U168" s="67" t="str">
        <f ca="1">IFERROR(VLOOKUP($B168, Profile_helper_columns!$A$2:$V$201,22, FALSE), "Date Not Found")</f>
        <v>Digital</v>
      </c>
      <c r="V168" s="67" t="str">
        <f ca="1">IFERROR(VLOOKUP($B168, Profile_helper_columns!$A$2:$W$201,23, FALSE), "Date Not Found")</f>
        <v>Web</v>
      </c>
      <c r="W168" s="67">
        <f ca="1">IFERROR(VLOOKUP($B168, Profile_helper_columns!$A$2:$X$201,24, FALSE), "Date Not Found")</f>
        <v>1</v>
      </c>
      <c r="X168" s="67">
        <f ca="1">IFERROR(VLOOKUP($B168, Profile_helper_columns!$A$2:$Y$201,25, FALSE), "Date Not Found")</f>
        <v>1</v>
      </c>
      <c r="Y168" s="67">
        <f ca="1">IFERROR(VLOOKUP($B168, Profile_helper_columns!$A$2:$Z$201,26, FALSE), "Date Not Found")</f>
        <v>1</v>
      </c>
      <c r="Z168" s="67">
        <f ca="1">IFERROR(VLOOKUP($B168, Profile_helper_columns!$A$2:$AA$201,27, FALSE), "Date Not Found")</f>
        <v>1</v>
      </c>
      <c r="AA168" s="67">
        <f ca="1">IFERROR(VLOOKUP($B168, Profile_helper_columns!$A$2:$AB$201,28, FALSE), "Date Not Found")</f>
        <v>1</v>
      </c>
      <c r="AB168" s="67">
        <f ca="1">IFERROR(VLOOKUP($B168, Profile_helper_columns!$A$2:$AC$201,29, FALSE), "Date Not Found")</f>
        <v>0</v>
      </c>
      <c r="AC168" s="67">
        <f ca="1">IFERROR(VLOOKUP($B168, Profile_helper_columns!$A$2:$AD$201,30, FALSE), "Date Not Found")</f>
        <v>0</v>
      </c>
      <c r="AD168" s="67">
        <f ca="1">IFERROR(VLOOKUP($B168, Profile_helper_columns!$A$2:$AE$201,31, FALSE), "Date Not Found")</f>
        <v>1</v>
      </c>
      <c r="AE168" s="67">
        <f ca="1">IFERROR(VLOOKUP($B168, Profile_helper_columns!$A$2:$AF$201,32, FALSE), "Date Not Found")</f>
        <v>1</v>
      </c>
      <c r="AF168" s="67">
        <f ca="1">IFERROR(VLOOKUP($B168, Profile_helper_columns!$A$2:$AG$201,33, FALSE), "Date Not Found")</f>
        <v>1</v>
      </c>
      <c r="AG168" s="67">
        <f ca="1">IFERROR(VLOOKUP($B168, Profile_helper_columns!$A$2:$AH$201,34, FALSE), "Date Not Found")</f>
        <v>0</v>
      </c>
      <c r="AH168" s="67">
        <f ca="1">IFERROR(VLOOKUP($B168, Profile_helper_columns!$A$2:$AI$201,35, FALSE), "Date Not Found")</f>
        <v>0</v>
      </c>
      <c r="AI168" s="67">
        <f ca="1">IFERROR(VLOOKUP($B168, Profile_helper_columns!$A$2:$AJ$201,36, FALSE), "Date Not Found")</f>
        <v>1</v>
      </c>
      <c r="AJ168" s="67">
        <f ca="1">IFERROR(VLOOKUP($B168, Profile_helper_columns!$A$2:$AK$201,37, FALSE), "Date Not Found")</f>
        <v>1</v>
      </c>
      <c r="AK168" s="67">
        <f ca="1">IFERROR(VLOOKUP($B168, Profile_helper_columns!$A$2:$AL$201,38, FALSE), "Date Not Found")</f>
        <v>1</v>
      </c>
      <c r="AL168" s="67">
        <f ca="1">IFERROR(VLOOKUP($B168, Profile_helper_columns!$A$2:$AM$201,39, FALSE), "Date Not Found")</f>
        <v>0</v>
      </c>
      <c r="AM168">
        <f ca="1"/>
        <v>8</v>
      </c>
      <c r="AN168">
        <f ca="1"/>
        <v>2023</v>
      </c>
      <c r="AO168" t="str" cm="1">
        <f t="array" aca="1" ref="AO168" ca="1">INDEX(Profile_helper_columns!$D$2:$D$201, MATCH(TRUE, Profile_helper_columns!$C$2:$C$201 &gt;= ROW(AN168)-1,0))</f>
        <v>AG0000001599</v>
      </c>
    </row>
    <row r="169" spans="1:41" ht="30.75">
      <c r="A169" s="67" t="str">
        <f t="shared" ca="1" si="2"/>
        <v>cb19adb3-8eg4fggfjg-6929-a2dd</v>
      </c>
      <c r="B169" t="str" cm="1">
        <f t="array" aca="1" ref="B169" ca="1">INDEX(Profile_helper_columns!$A$2:$A$201, MATCH(TRUE, Profile_helper_columns!$C$2:$C$201 &gt;= ROW(A169)-1,0))</f>
        <v>0001122033</v>
      </c>
      <c r="C169" t="str" cm="1">
        <f t="array" aca="1" ref="C169" ca="1">INDEX(Profile_helper_columns!$D$2:$D$201, MATCH(TRUE, Profile_helper_columns!$C$2:$C$201 &gt;= ROW(B169)-1,0))</f>
        <v>AG0000001206</v>
      </c>
      <c r="D169" s="315">
        <f ca="1">IFERROR(VLOOKUP($B169, Profile_helper_columns!$A$2:$E$201, 5, FALSE), "Date Not Found")</f>
        <v>44984</v>
      </c>
      <c r="E169">
        <f ca="1">IFERROR(VLOOKUP($B169, Profile_helper_columns!$A$2:$F$201,6, FALSE), "Date Not Found")</f>
        <v>117</v>
      </c>
      <c r="F169" s="315">
        <f ca="1">IFERROR(VLOOKUP($B169, Profile_helper_columns!$A$2:$G$201,7, FALSE), "Date Not Found")</f>
        <v>44945</v>
      </c>
      <c r="G169" s="315" t="str">
        <f ca="1">IFERROR(VLOOKUP($B169, Profile_helper_columns!$A$2:$H$201,8, FALSE), "Date Not Found")</f>
        <v>Active</v>
      </c>
      <c r="H169" s="315" t="str">
        <f ca="1">IFERROR(VLOOKUP($B169, Profile_helper_columns!$A$2:$I$201,9, FALSE), "Date Not Found")</f>
        <v>San Francisco</v>
      </c>
      <c r="I169" t="str">
        <f ca="1">IFERROR(VLOOKUP($B169, Profile_helper_columns!$A$2:$J$201,10, FALSE), "Date Not Found")</f>
        <v>R</v>
      </c>
      <c r="J169" s="67" t="str">
        <f ca="1">IFERROR(VLOOKUP($B169, Profile_helper_columns!$A$2:$K$201,11, FALSE), "Date Not Found")</f>
        <v>Apartments</v>
      </c>
      <c r="K169" s="67" t="str">
        <f ca="1">IFERROR(VLOOKUP($B169, Profile_helper_columns!$A$2:$L$201,12, FALSE), "Date Not Found")</f>
        <v>Y</v>
      </c>
      <c r="L169" s="67">
        <f ca="1">IFERROR(VLOOKUP($B169, Profile_helper_columns!$A$2:$M$201,13, FALSE), "Date Not Found")</f>
        <v>1</v>
      </c>
      <c r="M169" s="67">
        <f ca="1">IFERROR(VLOOKUP($B169, Profile_helper_columns!$A$2:$N$201,14, FALSE), "Date Not Found")</f>
        <v>0</v>
      </c>
      <c r="N169" s="67">
        <f ca="1">IFERROR(VLOOKUP($B169, Profile_helper_columns!$A$2:$O$201,15, FALSE), "Date Not Found")</f>
        <v>0</v>
      </c>
      <c r="O169" s="67">
        <f ca="1">IFERROR(VLOOKUP($B169, Profile_helper_columns!$A$2:$P$201,16, FALSE), "Date Not Found")</f>
        <v>0</v>
      </c>
      <c r="P169" s="67">
        <f ca="1">IFERROR(VLOOKUP($B169, Profile_helper_columns!$A$2:$Q$201,17, FALSE), "Date Not Found")</f>
        <v>0</v>
      </c>
      <c r="Q169" s="375">
        <f ca="1">IFERROR(VLOOKUP($B169, Profile_helper_columns!$A$2:$R$201,18, FALSE), "Date Not Found")</f>
        <v>45491</v>
      </c>
      <c r="U169" s="67" t="str">
        <f ca="1">IFERROR(VLOOKUP($B169, Profile_helper_columns!$A$2:$V$201,22, FALSE), "Date Not Found")</f>
        <v>Offline</v>
      </c>
      <c r="V169" s="67" t="str">
        <f ca="1">IFERROR(VLOOKUP($B169, Profile_helper_columns!$A$2:$W$201,23, FALSE), "Date Not Found")</f>
        <v>IVR</v>
      </c>
      <c r="W169" s="67">
        <f ca="1">IFERROR(VLOOKUP($B169, Profile_helper_columns!$A$2:$X$201,24, FALSE), "Date Not Found")</f>
        <v>1</v>
      </c>
      <c r="X169" s="67">
        <f ca="1">IFERROR(VLOOKUP($B169, Profile_helper_columns!$A$2:$Y$201,25, FALSE), "Date Not Found")</f>
        <v>1</v>
      </c>
      <c r="Y169" s="67">
        <f ca="1">IFERROR(VLOOKUP($B169, Profile_helper_columns!$A$2:$Z$201,26, FALSE), "Date Not Found")</f>
        <v>1</v>
      </c>
      <c r="Z169" s="67">
        <f ca="1">IFERROR(VLOOKUP($B169, Profile_helper_columns!$A$2:$AA$201,27, FALSE), "Date Not Found")</f>
        <v>1</v>
      </c>
      <c r="AA169" s="67">
        <f ca="1">IFERROR(VLOOKUP($B169, Profile_helper_columns!$A$2:$AB$201,28, FALSE), "Date Not Found")</f>
        <v>0</v>
      </c>
      <c r="AB169" s="67">
        <f ca="1">IFERROR(VLOOKUP($B169, Profile_helper_columns!$A$2:$AC$201,29, FALSE), "Date Not Found")</f>
        <v>0</v>
      </c>
      <c r="AC169" s="67">
        <f ca="1">IFERROR(VLOOKUP($B169, Profile_helper_columns!$A$2:$AD$201,30, FALSE), "Date Not Found")</f>
        <v>1</v>
      </c>
      <c r="AD169" s="67">
        <f ca="1">IFERROR(VLOOKUP($B169, Profile_helper_columns!$A$2:$AE$201,31, FALSE), "Date Not Found")</f>
        <v>1</v>
      </c>
      <c r="AE169" s="67">
        <f ca="1">IFERROR(VLOOKUP($B169, Profile_helper_columns!$A$2:$AF$201,32, FALSE), "Date Not Found")</f>
        <v>1</v>
      </c>
      <c r="AF169" s="67">
        <f ca="1">IFERROR(VLOOKUP($B169, Profile_helper_columns!$A$2:$AG$201,33, FALSE), "Date Not Found")</f>
        <v>0</v>
      </c>
      <c r="AG169" s="67">
        <f ca="1">IFERROR(VLOOKUP($B169, Profile_helper_columns!$A$2:$AH$201,34, FALSE), "Date Not Found")</f>
        <v>0</v>
      </c>
      <c r="AH169" s="67">
        <f ca="1">IFERROR(VLOOKUP($B169, Profile_helper_columns!$A$2:$AI$201,35, FALSE), "Date Not Found")</f>
        <v>0</v>
      </c>
      <c r="AI169" s="67">
        <f ca="1">IFERROR(VLOOKUP($B169, Profile_helper_columns!$A$2:$AJ$201,36, FALSE), "Date Not Found")</f>
        <v>1</v>
      </c>
      <c r="AJ169" s="67">
        <f ca="1">IFERROR(VLOOKUP($B169, Profile_helper_columns!$A$2:$AK$201,37, FALSE), "Date Not Found")</f>
        <v>1</v>
      </c>
      <c r="AK169" s="67">
        <f ca="1">IFERROR(VLOOKUP($B169, Profile_helper_columns!$A$2:$AL$201,38, FALSE), "Date Not Found")</f>
        <v>1</v>
      </c>
      <c r="AL169" s="67">
        <f ca="1">IFERROR(VLOOKUP($B169, Profile_helper_columns!$A$2:$AM$201,39, FALSE), "Date Not Found")</f>
        <v>1</v>
      </c>
      <c r="AM169">
        <f ca="1"/>
        <v>2</v>
      </c>
      <c r="AN169">
        <f ca="1"/>
        <v>2023</v>
      </c>
      <c r="AO169" t="str" cm="1">
        <f t="array" aca="1" ref="AO169" ca="1">INDEX(Profile_helper_columns!$D$2:$D$201, MATCH(TRUE, Profile_helper_columns!$C$2:$C$201 &gt;= ROW(AN169)-1,0))</f>
        <v>AG0000001206</v>
      </c>
    </row>
    <row r="170" spans="1:41" ht="30.75">
      <c r="A170" s="67" t="str">
        <f t="shared" ca="1" si="2"/>
        <v>b8c91a14-5f39b6gfjg-9128-a2dd</v>
      </c>
      <c r="B170" t="str" cm="1">
        <f t="array" aca="1" ref="B170" ca="1">INDEX(Profile_helper_columns!$A$2:$A$201, MATCH(TRUE, Profile_helper_columns!$C$2:$C$201 &gt;= ROW(A170)-1,0))</f>
        <v>0001123260</v>
      </c>
      <c r="C170" t="str" cm="1">
        <f t="array" aca="1" ref="C170" ca="1">INDEX(Profile_helper_columns!$D$2:$D$201, MATCH(TRUE, Profile_helper_columns!$C$2:$C$201 &gt;= ROW(B170)-1,0))</f>
        <v>AG0000008449</v>
      </c>
      <c r="D170" s="315">
        <f ca="1">IFERROR(VLOOKUP($B170, Profile_helper_columns!$A$2:$E$201, 5, FALSE), "Date Not Found")</f>
        <v>45382</v>
      </c>
      <c r="E170">
        <f ca="1">IFERROR(VLOOKUP($B170, Profile_helper_columns!$A$2:$F$201,6, FALSE), "Date Not Found")</f>
        <v>709</v>
      </c>
      <c r="F170" s="315">
        <f ca="1">IFERROR(VLOOKUP($B170, Profile_helper_columns!$A$2:$G$201,7, FALSE), "Date Not Found")</f>
        <v>45169</v>
      </c>
      <c r="G170" s="315" t="str">
        <f ca="1">IFERROR(VLOOKUP($B170, Profile_helper_columns!$A$2:$H$201,8, FALSE), "Date Not Found")</f>
        <v>Active</v>
      </c>
      <c r="H170" s="315" t="str">
        <f ca="1">IFERROR(VLOOKUP($B170, Profile_helper_columns!$A$2:$I$201,9, FALSE), "Date Not Found")</f>
        <v>Pheonix</v>
      </c>
      <c r="I170" t="str">
        <f ca="1">IFERROR(VLOOKUP($B170, Profile_helper_columns!$A$2:$J$201,10, FALSE), "Date Not Found")</f>
        <v>R</v>
      </c>
      <c r="J170" s="67" t="str">
        <f ca="1">IFERROR(VLOOKUP($B170, Profile_helper_columns!$A$2:$K$201,11, FALSE), "Date Not Found")</f>
        <v>Revenue Share -Apts</v>
      </c>
      <c r="K170" s="67" t="str">
        <f ca="1">IFERROR(VLOOKUP($B170, Profile_helper_columns!$A$2:$L$201,12, FALSE), "Date Not Found")</f>
        <v>Y</v>
      </c>
      <c r="L170" s="67">
        <f ca="1">IFERROR(VLOOKUP($B170, Profile_helper_columns!$A$2:$M$201,13, FALSE), "Date Not Found")</f>
        <v>0</v>
      </c>
      <c r="M170" s="67">
        <f ca="1">IFERROR(VLOOKUP($B170, Profile_helper_columns!$A$2:$N$201,14, FALSE), "Date Not Found")</f>
        <v>1</v>
      </c>
      <c r="N170" s="67">
        <f ca="1">IFERROR(VLOOKUP($B170, Profile_helper_columns!$A$2:$O$201,15, FALSE), "Date Not Found")</f>
        <v>0</v>
      </c>
      <c r="O170" s="67">
        <f ca="1">IFERROR(VLOOKUP($B170, Profile_helper_columns!$A$2:$P$201,16, FALSE), "Date Not Found")</f>
        <v>1</v>
      </c>
      <c r="P170" s="67">
        <f ca="1">IFERROR(VLOOKUP($B170, Profile_helper_columns!$A$2:$Q$201,17, FALSE), "Date Not Found")</f>
        <v>0</v>
      </c>
      <c r="Q170" s="375" t="str">
        <f ca="1">IFERROR(VLOOKUP($B170, Profile_helper_columns!$A$2:$R$201,18, FALSE), "Date Not Found")</f>
        <v/>
      </c>
      <c r="U170" s="67" t="str">
        <f ca="1">IFERROR(VLOOKUP($B170, Profile_helper_columns!$A$2:$V$201,22, FALSE), "Date Not Found")</f>
        <v>Digital</v>
      </c>
      <c r="V170" s="67" t="str">
        <f ca="1">IFERROR(VLOOKUP($B170, Profile_helper_columns!$A$2:$W$201,23, FALSE), "Date Not Found")</f>
        <v>Web</v>
      </c>
      <c r="W170" s="67">
        <f ca="1">IFERROR(VLOOKUP($B170, Profile_helper_columns!$A$2:$X$201,24, FALSE), "Date Not Found")</f>
        <v>0</v>
      </c>
      <c r="X170" s="67">
        <f ca="1">IFERROR(VLOOKUP($B170, Profile_helper_columns!$A$2:$Y$201,25, FALSE), "Date Not Found")</f>
        <v>1</v>
      </c>
      <c r="Y170" s="67">
        <f ca="1">IFERROR(VLOOKUP($B170, Profile_helper_columns!$A$2:$Z$201,26, FALSE), "Date Not Found")</f>
        <v>0</v>
      </c>
      <c r="Z170" s="67">
        <f ca="1">IFERROR(VLOOKUP($B170, Profile_helper_columns!$A$2:$AA$201,27, FALSE), "Date Not Found")</f>
        <v>0</v>
      </c>
      <c r="AA170" s="67">
        <f ca="1">IFERROR(VLOOKUP($B170, Profile_helper_columns!$A$2:$AB$201,28, FALSE), "Date Not Found")</f>
        <v>0</v>
      </c>
      <c r="AB170" s="67">
        <f ca="1">IFERROR(VLOOKUP($B170, Profile_helper_columns!$A$2:$AC$201,29, FALSE), "Date Not Found")</f>
        <v>1</v>
      </c>
      <c r="AC170" s="67">
        <f ca="1">IFERROR(VLOOKUP($B170, Profile_helper_columns!$A$2:$AD$201,30, FALSE), "Date Not Found")</f>
        <v>1</v>
      </c>
      <c r="AD170" s="67">
        <f ca="1">IFERROR(VLOOKUP($B170, Profile_helper_columns!$A$2:$AE$201,31, FALSE), "Date Not Found")</f>
        <v>0</v>
      </c>
      <c r="AE170" s="67">
        <f ca="1">IFERROR(VLOOKUP($B170, Profile_helper_columns!$A$2:$AF$201,32, FALSE), "Date Not Found")</f>
        <v>0</v>
      </c>
      <c r="AF170" s="67">
        <f ca="1">IFERROR(VLOOKUP($B170, Profile_helper_columns!$A$2:$AG$201,33, FALSE), "Date Not Found")</f>
        <v>0</v>
      </c>
      <c r="AG170" s="67">
        <f ca="1">IFERROR(VLOOKUP($B170, Profile_helper_columns!$A$2:$AH$201,34, FALSE), "Date Not Found")</f>
        <v>0</v>
      </c>
      <c r="AH170" s="67">
        <f ca="1">IFERROR(VLOOKUP($B170, Profile_helper_columns!$A$2:$AI$201,35, FALSE), "Date Not Found")</f>
        <v>0</v>
      </c>
      <c r="AI170" s="67">
        <f ca="1">IFERROR(VLOOKUP($B170, Profile_helper_columns!$A$2:$AJ$201,36, FALSE), "Date Not Found")</f>
        <v>0</v>
      </c>
      <c r="AJ170" s="67">
        <f ca="1">IFERROR(VLOOKUP($B170, Profile_helper_columns!$A$2:$AK$201,37, FALSE), "Date Not Found")</f>
        <v>0</v>
      </c>
      <c r="AK170" s="67">
        <f ca="1">IFERROR(VLOOKUP($B170, Profile_helper_columns!$A$2:$AL$201,38, FALSE), "Date Not Found")</f>
        <v>0</v>
      </c>
      <c r="AL170" s="67">
        <f ca="1">IFERROR(VLOOKUP($B170, Profile_helper_columns!$A$2:$AM$201,39, FALSE), "Date Not Found")</f>
        <v>0</v>
      </c>
      <c r="AM170">
        <f ca="1"/>
        <v>3</v>
      </c>
      <c r="AN170">
        <f ca="1"/>
        <v>2024</v>
      </c>
      <c r="AO170" t="str" cm="1">
        <f t="array" aca="1" ref="AO170" ca="1">INDEX(Profile_helper_columns!$D$2:$D$201, MATCH(TRUE, Profile_helper_columns!$C$2:$C$201 &gt;= ROW(AN170)-1,0))</f>
        <v>AG0000008449</v>
      </c>
    </row>
    <row r="171" spans="1:41" ht="30.75">
      <c r="A171" s="67" t="str">
        <f t="shared" ca="1" si="2"/>
        <v>74cf1c5e-41ga81gfjg-05d8-a2dd</v>
      </c>
      <c r="B171" t="str" cm="1">
        <f t="array" aca="1" ref="B171" ca="1">INDEX(Profile_helper_columns!$A$2:$A$201, MATCH(TRUE, Profile_helper_columns!$C$2:$C$201 &gt;= ROW(A171)-1,0))</f>
        <v>0001129640</v>
      </c>
      <c r="C171" t="str" cm="1">
        <f t="array" aca="1" ref="C171" ca="1">INDEX(Profile_helper_columns!$D$2:$D$201, MATCH(TRUE, Profile_helper_columns!$C$2:$C$201 &gt;= ROW(B171)-1,0))</f>
        <v>AG0000008138</v>
      </c>
      <c r="D171" s="315">
        <f ca="1">IFERROR(VLOOKUP($B171, Profile_helper_columns!$A$2:$E$201, 5, FALSE), "Date Not Found")</f>
        <v>45240</v>
      </c>
      <c r="E171">
        <f ca="1">IFERROR(VLOOKUP($B171, Profile_helper_columns!$A$2:$F$201,6, FALSE), "Date Not Found")</f>
        <v>944</v>
      </c>
      <c r="F171" s="315">
        <f ca="1">IFERROR(VLOOKUP($B171, Profile_helper_columns!$A$2:$G$201,7, FALSE), "Date Not Found")</f>
        <v>45139</v>
      </c>
      <c r="G171" s="315" t="str">
        <f ca="1">IFERROR(VLOOKUP($B171, Profile_helper_columns!$A$2:$H$201,8, FALSE), "Date Not Found")</f>
        <v>Former</v>
      </c>
      <c r="H171" s="315" t="str">
        <f ca="1">IFERROR(VLOOKUP($B171, Profile_helper_columns!$A$2:$I$201,9, FALSE), "Date Not Found")</f>
        <v>Pheonix</v>
      </c>
      <c r="I171" t="str">
        <f ca="1">IFERROR(VLOOKUP($B171, Profile_helper_columns!$A$2:$J$201,10, FALSE), "Date Not Found")</f>
        <v>R</v>
      </c>
      <c r="J171" s="67" t="str">
        <f ca="1">IFERROR(VLOOKUP($B171, Profile_helper_columns!$A$2:$K$201,11, FALSE), "Date Not Found")</f>
        <v>House</v>
      </c>
      <c r="K171" s="67" t="str">
        <f ca="1">IFERROR(VLOOKUP($B171, Profile_helper_columns!$A$2:$L$201,12, FALSE), "Date Not Found")</f>
        <v>N</v>
      </c>
      <c r="L171" s="67">
        <f ca="1">IFERROR(VLOOKUP($B171, Profile_helper_columns!$A$2:$M$201,13, FALSE), "Date Not Found")</f>
        <v>0</v>
      </c>
      <c r="M171" s="67">
        <f ca="1">IFERROR(VLOOKUP($B171, Profile_helper_columns!$A$2:$N$201,14, FALSE), "Date Not Found")</f>
        <v>1</v>
      </c>
      <c r="N171" s="67">
        <f ca="1">IFERROR(VLOOKUP($B171, Profile_helper_columns!$A$2:$O$201,15, FALSE), "Date Not Found")</f>
        <v>0</v>
      </c>
      <c r="O171" s="67">
        <f ca="1">IFERROR(VLOOKUP($B171, Profile_helper_columns!$A$2:$P$201,16, FALSE), "Date Not Found")</f>
        <v>0</v>
      </c>
      <c r="P171" s="67">
        <f ca="1">IFERROR(VLOOKUP($B171, Profile_helper_columns!$A$2:$Q$201,17, FALSE), "Date Not Found")</f>
        <v>0</v>
      </c>
      <c r="Q171" s="375" t="str">
        <f ca="1">IFERROR(VLOOKUP($B171, Profile_helper_columns!$A$2:$R$201,18, FALSE), "Date Not Found")</f>
        <v/>
      </c>
      <c r="U171" s="67" t="str">
        <f ca="1">IFERROR(VLOOKUP($B171, Profile_helper_columns!$A$2:$V$201,22, FALSE), "Date Not Found")</f>
        <v>Offline</v>
      </c>
      <c r="V171" s="67" t="str">
        <f ca="1">IFERROR(VLOOKUP($B171, Profile_helper_columns!$A$2:$W$201,23, FALSE), "Date Not Found")</f>
        <v>IVR</v>
      </c>
      <c r="W171" s="67">
        <f ca="1">IFERROR(VLOOKUP($B171, Profile_helper_columns!$A$2:$X$201,24, FALSE), "Date Not Found")</f>
        <v>0</v>
      </c>
      <c r="X171" s="67">
        <f ca="1">IFERROR(VLOOKUP($B171, Profile_helper_columns!$A$2:$Y$201,25, FALSE), "Date Not Found")</f>
        <v>0</v>
      </c>
      <c r="Y171" s="67">
        <f ca="1">IFERROR(VLOOKUP($B171, Profile_helper_columns!$A$2:$Z$201,26, FALSE), "Date Not Found")</f>
        <v>0</v>
      </c>
      <c r="Z171" s="67">
        <f ca="1">IFERROR(VLOOKUP($B171, Profile_helper_columns!$A$2:$AA$201,27, FALSE), "Date Not Found")</f>
        <v>1</v>
      </c>
      <c r="AA171" s="67">
        <f ca="1">IFERROR(VLOOKUP($B171, Profile_helper_columns!$A$2:$AB$201,28, FALSE), "Date Not Found")</f>
        <v>1</v>
      </c>
      <c r="AB171" s="67">
        <f ca="1">IFERROR(VLOOKUP($B171, Profile_helper_columns!$A$2:$AC$201,29, FALSE), "Date Not Found")</f>
        <v>0</v>
      </c>
      <c r="AC171" s="67">
        <f ca="1">IFERROR(VLOOKUP($B171, Profile_helper_columns!$A$2:$AD$201,30, FALSE), "Date Not Found")</f>
        <v>1</v>
      </c>
      <c r="AD171" s="67">
        <f ca="1">IFERROR(VLOOKUP($B171, Profile_helper_columns!$A$2:$AE$201,31, FALSE), "Date Not Found")</f>
        <v>1</v>
      </c>
      <c r="AE171" s="67">
        <f ca="1">IFERROR(VLOOKUP($B171, Profile_helper_columns!$A$2:$AF$201,32, FALSE), "Date Not Found")</f>
        <v>1</v>
      </c>
      <c r="AF171" s="67">
        <f ca="1">IFERROR(VLOOKUP($B171, Profile_helper_columns!$A$2:$AG$201,33, FALSE), "Date Not Found")</f>
        <v>0</v>
      </c>
      <c r="AG171" s="67">
        <f ca="1">IFERROR(VLOOKUP($B171, Profile_helper_columns!$A$2:$AH$201,34, FALSE), "Date Not Found")</f>
        <v>1</v>
      </c>
      <c r="AH171" s="67">
        <f ca="1">IFERROR(VLOOKUP($B171, Profile_helper_columns!$A$2:$AI$201,35, FALSE), "Date Not Found")</f>
        <v>0</v>
      </c>
      <c r="AI171" s="67">
        <f ca="1">IFERROR(VLOOKUP($B171, Profile_helper_columns!$A$2:$AJ$201,36, FALSE), "Date Not Found")</f>
        <v>1</v>
      </c>
      <c r="AJ171" s="67">
        <f ca="1">IFERROR(VLOOKUP($B171, Profile_helper_columns!$A$2:$AK$201,37, FALSE), "Date Not Found")</f>
        <v>1</v>
      </c>
      <c r="AK171" s="67">
        <f ca="1">IFERROR(VLOOKUP($B171, Profile_helper_columns!$A$2:$AL$201,38, FALSE), "Date Not Found")</f>
        <v>1</v>
      </c>
      <c r="AL171" s="67">
        <f ca="1">IFERROR(VLOOKUP($B171, Profile_helper_columns!$A$2:$AM$201,39, FALSE), "Date Not Found")</f>
        <v>1</v>
      </c>
      <c r="AM171">
        <f ca="1"/>
        <v>11</v>
      </c>
      <c r="AN171">
        <f ca="1"/>
        <v>2023</v>
      </c>
      <c r="AO171" t="str" cm="1">
        <f t="array" aca="1" ref="AO171" ca="1">INDEX(Profile_helper_columns!$D$2:$D$201, MATCH(TRUE, Profile_helper_columns!$C$2:$C$201 &gt;= ROW(AN171)-1,0))</f>
        <v>AG0000008138</v>
      </c>
    </row>
    <row r="172" spans="1:41" ht="30.75">
      <c r="A172" s="67" t="str">
        <f t="shared" ca="1" si="2"/>
        <v>1dd5be26-1d7335gfjg-afc6-a2dd</v>
      </c>
      <c r="B172" t="str" cm="1">
        <f t="array" aca="1" ref="B172" ca="1">INDEX(Profile_helper_columns!$A$2:$A$201, MATCH(TRUE, Profile_helper_columns!$C$2:$C$201 &gt;= ROW(A172)-1,0))</f>
        <v>0001129640</v>
      </c>
      <c r="C172" t="str" cm="1">
        <f t="array" aca="1" ref="C172" ca="1">INDEX(Profile_helper_columns!$D$2:$D$201, MATCH(TRUE, Profile_helper_columns!$C$2:$C$201 &gt;= ROW(B172)-1,0))</f>
        <v>AG0000008138</v>
      </c>
      <c r="D172" s="315">
        <f ca="1">IFERROR(VLOOKUP($B172, Profile_helper_columns!$A$2:$E$201, 5, FALSE), "Date Not Found")</f>
        <v>45240</v>
      </c>
      <c r="E172">
        <f ca="1">IFERROR(VLOOKUP($B172, Profile_helper_columns!$A$2:$F$201,6, FALSE), "Date Not Found")</f>
        <v>944</v>
      </c>
      <c r="F172" s="315">
        <f ca="1">IFERROR(VLOOKUP($B172, Profile_helper_columns!$A$2:$G$201,7, FALSE), "Date Not Found")</f>
        <v>45139</v>
      </c>
      <c r="G172" s="315" t="str">
        <f ca="1">IFERROR(VLOOKUP($B172, Profile_helper_columns!$A$2:$H$201,8, FALSE), "Date Not Found")</f>
        <v>Former</v>
      </c>
      <c r="H172" s="315" t="str">
        <f ca="1">IFERROR(VLOOKUP($B172, Profile_helper_columns!$A$2:$I$201,9, FALSE), "Date Not Found")</f>
        <v>Pheonix</v>
      </c>
      <c r="I172" t="str">
        <f ca="1">IFERROR(VLOOKUP($B172, Profile_helper_columns!$A$2:$J$201,10, FALSE), "Date Not Found")</f>
        <v>R</v>
      </c>
      <c r="J172" s="67" t="str">
        <f ca="1">IFERROR(VLOOKUP($B172, Profile_helper_columns!$A$2:$K$201,11, FALSE), "Date Not Found")</f>
        <v>House</v>
      </c>
      <c r="K172" s="67" t="str">
        <f ca="1">IFERROR(VLOOKUP($B172, Profile_helper_columns!$A$2:$L$201,12, FALSE), "Date Not Found")</f>
        <v>N</v>
      </c>
      <c r="L172" s="67">
        <f ca="1">IFERROR(VLOOKUP($B172, Profile_helper_columns!$A$2:$M$201,13, FALSE), "Date Not Found")</f>
        <v>0</v>
      </c>
      <c r="M172" s="67">
        <f ca="1">IFERROR(VLOOKUP($B172, Profile_helper_columns!$A$2:$N$201,14, FALSE), "Date Not Found")</f>
        <v>1</v>
      </c>
      <c r="N172" s="67">
        <f ca="1">IFERROR(VLOOKUP($B172, Profile_helper_columns!$A$2:$O$201,15, FALSE), "Date Not Found")</f>
        <v>0</v>
      </c>
      <c r="O172" s="67">
        <f ca="1">IFERROR(VLOOKUP($B172, Profile_helper_columns!$A$2:$P$201,16, FALSE), "Date Not Found")</f>
        <v>0</v>
      </c>
      <c r="P172" s="67">
        <f ca="1">IFERROR(VLOOKUP($B172, Profile_helper_columns!$A$2:$Q$201,17, FALSE), "Date Not Found")</f>
        <v>0</v>
      </c>
      <c r="Q172" s="375" t="str">
        <f ca="1">IFERROR(VLOOKUP($B172, Profile_helper_columns!$A$2:$R$201,18, FALSE), "Date Not Found")</f>
        <v/>
      </c>
      <c r="U172" s="67" t="str">
        <f ca="1">IFERROR(VLOOKUP($B172, Profile_helper_columns!$A$2:$V$201,22, FALSE), "Date Not Found")</f>
        <v>Offline</v>
      </c>
      <c r="V172" s="67" t="str">
        <f ca="1">IFERROR(VLOOKUP($B172, Profile_helper_columns!$A$2:$W$201,23, FALSE), "Date Not Found")</f>
        <v>IVR</v>
      </c>
      <c r="W172" s="67">
        <f ca="1">IFERROR(VLOOKUP($B172, Profile_helper_columns!$A$2:$X$201,24, FALSE), "Date Not Found")</f>
        <v>0</v>
      </c>
      <c r="X172" s="67">
        <f ca="1">IFERROR(VLOOKUP($B172, Profile_helper_columns!$A$2:$Y$201,25, FALSE), "Date Not Found")</f>
        <v>0</v>
      </c>
      <c r="Y172" s="67">
        <f ca="1">IFERROR(VLOOKUP($B172, Profile_helper_columns!$A$2:$Z$201,26, FALSE), "Date Not Found")</f>
        <v>0</v>
      </c>
      <c r="Z172" s="67">
        <f ca="1">IFERROR(VLOOKUP($B172, Profile_helper_columns!$A$2:$AA$201,27, FALSE), "Date Not Found")</f>
        <v>1</v>
      </c>
      <c r="AA172" s="67">
        <f ca="1">IFERROR(VLOOKUP($B172, Profile_helper_columns!$A$2:$AB$201,28, FALSE), "Date Not Found")</f>
        <v>1</v>
      </c>
      <c r="AB172" s="67">
        <f ca="1">IFERROR(VLOOKUP($B172, Profile_helper_columns!$A$2:$AC$201,29, FALSE), "Date Not Found")</f>
        <v>0</v>
      </c>
      <c r="AC172" s="67">
        <f ca="1">IFERROR(VLOOKUP($B172, Profile_helper_columns!$A$2:$AD$201,30, FALSE), "Date Not Found")</f>
        <v>1</v>
      </c>
      <c r="AD172" s="67">
        <f ca="1">IFERROR(VLOOKUP($B172, Profile_helper_columns!$A$2:$AE$201,31, FALSE), "Date Not Found")</f>
        <v>1</v>
      </c>
      <c r="AE172" s="67">
        <f ca="1">IFERROR(VLOOKUP($B172, Profile_helper_columns!$A$2:$AF$201,32, FALSE), "Date Not Found")</f>
        <v>1</v>
      </c>
      <c r="AF172" s="67">
        <f ca="1">IFERROR(VLOOKUP($B172, Profile_helper_columns!$A$2:$AG$201,33, FALSE), "Date Not Found")</f>
        <v>0</v>
      </c>
      <c r="AG172" s="67">
        <f ca="1">IFERROR(VLOOKUP($B172, Profile_helper_columns!$A$2:$AH$201,34, FALSE), "Date Not Found")</f>
        <v>1</v>
      </c>
      <c r="AH172" s="67">
        <f ca="1">IFERROR(VLOOKUP($B172, Profile_helper_columns!$A$2:$AI$201,35, FALSE), "Date Not Found")</f>
        <v>0</v>
      </c>
      <c r="AI172" s="67">
        <f ca="1">IFERROR(VLOOKUP($B172, Profile_helper_columns!$A$2:$AJ$201,36, FALSE), "Date Not Found")</f>
        <v>1</v>
      </c>
      <c r="AJ172" s="67">
        <f ca="1">IFERROR(VLOOKUP($B172, Profile_helper_columns!$A$2:$AK$201,37, FALSE), "Date Not Found")</f>
        <v>1</v>
      </c>
      <c r="AK172" s="67">
        <f ca="1">IFERROR(VLOOKUP($B172, Profile_helper_columns!$A$2:$AL$201,38, FALSE), "Date Not Found")</f>
        <v>1</v>
      </c>
      <c r="AL172" s="67">
        <f ca="1">IFERROR(VLOOKUP($B172, Profile_helper_columns!$A$2:$AM$201,39, FALSE), "Date Not Found")</f>
        <v>1</v>
      </c>
      <c r="AM172">
        <f ca="1"/>
        <v>11</v>
      </c>
      <c r="AN172">
        <f ca="1"/>
        <v>2023</v>
      </c>
      <c r="AO172" t="str" cm="1">
        <f t="array" aca="1" ref="AO172" ca="1">INDEX(Profile_helper_columns!$D$2:$D$201, MATCH(TRUE, Profile_helper_columns!$C$2:$C$201 &gt;= ROW(AN172)-1,0))</f>
        <v>AG0000008138</v>
      </c>
    </row>
    <row r="173" spans="1:41" ht="30.75">
      <c r="A173" s="67" t="str">
        <f t="shared" ca="1" si="2"/>
        <v>c2deb304-db5271gfjg-fb4d-a2dd</v>
      </c>
      <c r="B173" t="str" cm="1">
        <f t="array" aca="1" ref="B173" ca="1">INDEX(Profile_helper_columns!$A$2:$A$201, MATCH(TRUE, Profile_helper_columns!$C$2:$C$201 &gt;= ROW(A173)-1,0))</f>
        <v>0001121753</v>
      </c>
      <c r="C173" t="str" cm="1">
        <f t="array" aca="1" ref="C173" ca="1">INDEX(Profile_helper_columns!$D$2:$D$201, MATCH(TRUE, Profile_helper_columns!$C$2:$C$201 &gt;= ROW(B173)-1,0))</f>
        <v>AG0000005266</v>
      </c>
      <c r="D173" s="315">
        <f ca="1">IFERROR(VLOOKUP($B173, Profile_helper_columns!$A$2:$E$201, 5, FALSE), "Date Not Found")</f>
        <v>45547</v>
      </c>
      <c r="E173">
        <f ca="1">IFERROR(VLOOKUP($B173, Profile_helper_columns!$A$2:$F$201,6, FALSE), "Date Not Found")</f>
        <v>323</v>
      </c>
      <c r="F173" s="315">
        <f ca="1">IFERROR(VLOOKUP($B173, Profile_helper_columns!$A$2:$G$201,7, FALSE), "Date Not Found")</f>
        <v>45185</v>
      </c>
      <c r="G173" s="315" t="str">
        <f ca="1">IFERROR(VLOOKUP($B173, Profile_helper_columns!$A$2:$H$201,8, FALSE), "Date Not Found")</f>
        <v>Former</v>
      </c>
      <c r="H173" s="315" t="str">
        <f ca="1">IFERROR(VLOOKUP($B173, Profile_helper_columns!$A$2:$I$201,9, FALSE), "Date Not Found")</f>
        <v>San Francisco</v>
      </c>
      <c r="I173" t="str">
        <f ca="1">IFERROR(VLOOKUP($B173, Profile_helper_columns!$A$2:$J$201,10, FALSE), "Date Not Found")</f>
        <v>R</v>
      </c>
      <c r="J173" s="67" t="str">
        <f ca="1">IFERROR(VLOOKUP($B173, Profile_helper_columns!$A$2:$K$201,11, FALSE), "Date Not Found")</f>
        <v>Revenue Share -Apts</v>
      </c>
      <c r="K173" s="67" t="str">
        <f ca="1">IFERROR(VLOOKUP($B173, Profile_helper_columns!$A$2:$L$201,12, FALSE), "Date Not Found")</f>
        <v>N</v>
      </c>
      <c r="L173" s="67">
        <f ca="1">IFERROR(VLOOKUP($B173, Profile_helper_columns!$A$2:$M$201,13, FALSE), "Date Not Found")</f>
        <v>0</v>
      </c>
      <c r="M173" s="67">
        <f ca="1">IFERROR(VLOOKUP($B173, Profile_helper_columns!$A$2:$N$201,14, FALSE), "Date Not Found")</f>
        <v>0</v>
      </c>
      <c r="N173" s="67">
        <f ca="1">IFERROR(VLOOKUP($B173, Profile_helper_columns!$A$2:$O$201,15, FALSE), "Date Not Found")</f>
        <v>0</v>
      </c>
      <c r="O173" s="67">
        <f ca="1">IFERROR(VLOOKUP($B173, Profile_helper_columns!$A$2:$P$201,16, FALSE), "Date Not Found")</f>
        <v>0</v>
      </c>
      <c r="P173" s="67">
        <f ca="1">IFERROR(VLOOKUP($B173, Profile_helper_columns!$A$2:$Q$201,17, FALSE), "Date Not Found")</f>
        <v>0</v>
      </c>
      <c r="Q173" s="375" t="str">
        <f ca="1">IFERROR(VLOOKUP($B173, Profile_helper_columns!$A$2:$R$201,18, FALSE), "Date Not Found")</f>
        <v/>
      </c>
      <c r="U173" s="67" t="str">
        <f ca="1">IFERROR(VLOOKUP($B173, Profile_helper_columns!$A$2:$V$201,22, FALSE), "Date Not Found")</f>
        <v>Offline</v>
      </c>
      <c r="V173" s="67" t="str">
        <f ca="1">IFERROR(VLOOKUP($B173, Profile_helper_columns!$A$2:$W$201,23, FALSE), "Date Not Found")</f>
        <v>Retail</v>
      </c>
      <c r="W173" s="67">
        <f ca="1">IFERROR(VLOOKUP($B173, Profile_helper_columns!$A$2:$X$201,24, FALSE), "Date Not Found")</f>
        <v>1</v>
      </c>
      <c r="X173" s="67">
        <f ca="1">IFERROR(VLOOKUP($B173, Profile_helper_columns!$A$2:$Y$201,25, FALSE), "Date Not Found")</f>
        <v>1</v>
      </c>
      <c r="Y173" s="67">
        <f ca="1">IFERROR(VLOOKUP($B173, Profile_helper_columns!$A$2:$Z$201,26, FALSE), "Date Not Found")</f>
        <v>0</v>
      </c>
      <c r="Z173" s="67">
        <f ca="1">IFERROR(VLOOKUP($B173, Profile_helper_columns!$A$2:$AA$201,27, FALSE), "Date Not Found")</f>
        <v>0</v>
      </c>
      <c r="AA173" s="67">
        <f ca="1">IFERROR(VLOOKUP($B173, Profile_helper_columns!$A$2:$AB$201,28, FALSE), "Date Not Found")</f>
        <v>1</v>
      </c>
      <c r="AB173" s="67">
        <f ca="1">IFERROR(VLOOKUP($B173, Profile_helper_columns!$A$2:$AC$201,29, FALSE), "Date Not Found")</f>
        <v>0</v>
      </c>
      <c r="AC173" s="67">
        <f ca="1">IFERROR(VLOOKUP($B173, Profile_helper_columns!$A$2:$AD$201,30, FALSE), "Date Not Found")</f>
        <v>0</v>
      </c>
      <c r="AD173" s="67">
        <f ca="1">IFERROR(VLOOKUP($B173, Profile_helper_columns!$A$2:$AE$201,31, FALSE), "Date Not Found")</f>
        <v>1</v>
      </c>
      <c r="AE173" s="67">
        <f ca="1">IFERROR(VLOOKUP($B173, Profile_helper_columns!$A$2:$AF$201,32, FALSE), "Date Not Found")</f>
        <v>1</v>
      </c>
      <c r="AF173" s="67">
        <f ca="1">IFERROR(VLOOKUP($B173, Profile_helper_columns!$A$2:$AG$201,33, FALSE), "Date Not Found")</f>
        <v>1</v>
      </c>
      <c r="AG173" s="67">
        <f ca="1">IFERROR(VLOOKUP($B173, Profile_helper_columns!$A$2:$AH$201,34, FALSE), "Date Not Found")</f>
        <v>0</v>
      </c>
      <c r="AH173" s="67">
        <f ca="1">IFERROR(VLOOKUP($B173, Profile_helper_columns!$A$2:$AI$201,35, FALSE), "Date Not Found")</f>
        <v>0</v>
      </c>
      <c r="AI173" s="67">
        <f ca="1">IFERROR(VLOOKUP($B173, Profile_helper_columns!$A$2:$AJ$201,36, FALSE), "Date Not Found")</f>
        <v>0</v>
      </c>
      <c r="AJ173" s="67">
        <f ca="1">IFERROR(VLOOKUP($B173, Profile_helper_columns!$A$2:$AK$201,37, FALSE), "Date Not Found")</f>
        <v>0</v>
      </c>
      <c r="AK173" s="67">
        <f ca="1">IFERROR(VLOOKUP($B173, Profile_helper_columns!$A$2:$AL$201,38, FALSE), "Date Not Found")</f>
        <v>0</v>
      </c>
      <c r="AL173" s="67">
        <f ca="1">IFERROR(VLOOKUP($B173, Profile_helper_columns!$A$2:$AM$201,39, FALSE), "Date Not Found")</f>
        <v>0</v>
      </c>
      <c r="AM173">
        <f ca="1"/>
        <v>9</v>
      </c>
      <c r="AN173">
        <f ca="1"/>
        <v>2024</v>
      </c>
      <c r="AO173" t="str" cm="1">
        <f t="array" aca="1" ref="AO173" ca="1">INDEX(Profile_helper_columns!$D$2:$D$201, MATCH(TRUE, Profile_helper_columns!$C$2:$C$201 &gt;= ROW(AN173)-1,0))</f>
        <v>AG0000005266</v>
      </c>
    </row>
    <row r="174" spans="1:41" ht="30.75">
      <c r="A174" s="67" t="str">
        <f t="shared" ca="1" si="2"/>
        <v>8d74fdf4-aba485gfjg-551d-a2dd</v>
      </c>
      <c r="B174" t="str" cm="1">
        <f t="array" aca="1" ref="B174" ca="1">INDEX(Profile_helper_columns!$A$2:$A$201, MATCH(TRUE, Profile_helper_columns!$C$2:$C$201 &gt;= ROW(A174)-1,0))</f>
        <v>0001121753</v>
      </c>
      <c r="C174" t="str" cm="1">
        <f t="array" aca="1" ref="C174" ca="1">INDEX(Profile_helper_columns!$D$2:$D$201, MATCH(TRUE, Profile_helper_columns!$C$2:$C$201 &gt;= ROW(B174)-1,0))</f>
        <v>AG0000005266</v>
      </c>
      <c r="D174" s="315">
        <f ca="1">IFERROR(VLOOKUP($B174, Profile_helper_columns!$A$2:$E$201, 5, FALSE), "Date Not Found")</f>
        <v>45547</v>
      </c>
      <c r="E174">
        <f ca="1">IFERROR(VLOOKUP($B174, Profile_helper_columns!$A$2:$F$201,6, FALSE), "Date Not Found")</f>
        <v>323</v>
      </c>
      <c r="F174" s="315">
        <f ca="1">IFERROR(VLOOKUP($B174, Profile_helper_columns!$A$2:$G$201,7, FALSE), "Date Not Found")</f>
        <v>45185</v>
      </c>
      <c r="G174" s="315" t="str">
        <f ca="1">IFERROR(VLOOKUP($B174, Profile_helper_columns!$A$2:$H$201,8, FALSE), "Date Not Found")</f>
        <v>Former</v>
      </c>
      <c r="H174" s="315" t="str">
        <f ca="1">IFERROR(VLOOKUP($B174, Profile_helper_columns!$A$2:$I$201,9, FALSE), "Date Not Found")</f>
        <v>San Francisco</v>
      </c>
      <c r="I174" t="str">
        <f ca="1">IFERROR(VLOOKUP($B174, Profile_helper_columns!$A$2:$J$201,10, FALSE), "Date Not Found")</f>
        <v>R</v>
      </c>
      <c r="J174" s="67" t="str">
        <f ca="1">IFERROR(VLOOKUP($B174, Profile_helper_columns!$A$2:$K$201,11, FALSE), "Date Not Found")</f>
        <v>Revenue Share -Apts</v>
      </c>
      <c r="K174" s="67" t="str">
        <f ca="1">IFERROR(VLOOKUP($B174, Profile_helper_columns!$A$2:$L$201,12, FALSE), "Date Not Found")</f>
        <v>N</v>
      </c>
      <c r="L174" s="67">
        <f ca="1">IFERROR(VLOOKUP($B174, Profile_helper_columns!$A$2:$M$201,13, FALSE), "Date Not Found")</f>
        <v>0</v>
      </c>
      <c r="M174" s="67">
        <f ca="1">IFERROR(VLOOKUP($B174, Profile_helper_columns!$A$2:$N$201,14, FALSE), "Date Not Found")</f>
        <v>0</v>
      </c>
      <c r="N174" s="67">
        <f ca="1">IFERROR(VLOOKUP($B174, Profile_helper_columns!$A$2:$O$201,15, FALSE), "Date Not Found")</f>
        <v>0</v>
      </c>
      <c r="O174" s="67">
        <f ca="1">IFERROR(VLOOKUP($B174, Profile_helper_columns!$A$2:$P$201,16, FALSE), "Date Not Found")</f>
        <v>0</v>
      </c>
      <c r="P174" s="67">
        <f ca="1">IFERROR(VLOOKUP($B174, Profile_helper_columns!$A$2:$Q$201,17, FALSE), "Date Not Found")</f>
        <v>0</v>
      </c>
      <c r="Q174" s="375" t="str">
        <f ca="1">IFERROR(VLOOKUP($B174, Profile_helper_columns!$A$2:$R$201,18, FALSE), "Date Not Found")</f>
        <v/>
      </c>
      <c r="U174" s="67" t="str">
        <f ca="1">IFERROR(VLOOKUP($B174, Profile_helper_columns!$A$2:$V$201,22, FALSE), "Date Not Found")</f>
        <v>Offline</v>
      </c>
      <c r="V174" s="67" t="str">
        <f ca="1">IFERROR(VLOOKUP($B174, Profile_helper_columns!$A$2:$W$201,23, FALSE), "Date Not Found")</f>
        <v>Retail</v>
      </c>
      <c r="W174" s="67">
        <f ca="1">IFERROR(VLOOKUP($B174, Profile_helper_columns!$A$2:$X$201,24, FALSE), "Date Not Found")</f>
        <v>1</v>
      </c>
      <c r="X174" s="67">
        <f ca="1">IFERROR(VLOOKUP($B174, Profile_helper_columns!$A$2:$Y$201,25, FALSE), "Date Not Found")</f>
        <v>1</v>
      </c>
      <c r="Y174" s="67">
        <f ca="1">IFERROR(VLOOKUP($B174, Profile_helper_columns!$A$2:$Z$201,26, FALSE), "Date Not Found")</f>
        <v>0</v>
      </c>
      <c r="Z174" s="67">
        <f ca="1">IFERROR(VLOOKUP($B174, Profile_helper_columns!$A$2:$AA$201,27, FALSE), "Date Not Found")</f>
        <v>0</v>
      </c>
      <c r="AA174" s="67">
        <f ca="1">IFERROR(VLOOKUP($B174, Profile_helper_columns!$A$2:$AB$201,28, FALSE), "Date Not Found")</f>
        <v>1</v>
      </c>
      <c r="AB174" s="67">
        <f ca="1">IFERROR(VLOOKUP($B174, Profile_helper_columns!$A$2:$AC$201,29, FALSE), "Date Not Found")</f>
        <v>0</v>
      </c>
      <c r="AC174" s="67">
        <f ca="1">IFERROR(VLOOKUP($B174, Profile_helper_columns!$A$2:$AD$201,30, FALSE), "Date Not Found")</f>
        <v>0</v>
      </c>
      <c r="AD174" s="67">
        <f ca="1">IFERROR(VLOOKUP($B174, Profile_helper_columns!$A$2:$AE$201,31, FALSE), "Date Not Found")</f>
        <v>1</v>
      </c>
      <c r="AE174" s="67">
        <f ca="1">IFERROR(VLOOKUP($B174, Profile_helper_columns!$A$2:$AF$201,32, FALSE), "Date Not Found")</f>
        <v>1</v>
      </c>
      <c r="AF174" s="67">
        <f ca="1">IFERROR(VLOOKUP($B174, Profile_helper_columns!$A$2:$AG$201,33, FALSE), "Date Not Found")</f>
        <v>1</v>
      </c>
      <c r="AG174" s="67">
        <f ca="1">IFERROR(VLOOKUP($B174, Profile_helper_columns!$A$2:$AH$201,34, FALSE), "Date Not Found")</f>
        <v>0</v>
      </c>
      <c r="AH174" s="67">
        <f ca="1">IFERROR(VLOOKUP($B174, Profile_helper_columns!$A$2:$AI$201,35, FALSE), "Date Not Found")</f>
        <v>0</v>
      </c>
      <c r="AI174" s="67">
        <f ca="1">IFERROR(VLOOKUP($B174, Profile_helper_columns!$A$2:$AJ$201,36, FALSE), "Date Not Found")</f>
        <v>0</v>
      </c>
      <c r="AJ174" s="67">
        <f ca="1">IFERROR(VLOOKUP($B174, Profile_helper_columns!$A$2:$AK$201,37, FALSE), "Date Not Found")</f>
        <v>0</v>
      </c>
      <c r="AK174" s="67">
        <f ca="1">IFERROR(VLOOKUP($B174, Profile_helper_columns!$A$2:$AL$201,38, FALSE), "Date Not Found")</f>
        <v>0</v>
      </c>
      <c r="AL174" s="67">
        <f ca="1">IFERROR(VLOOKUP($B174, Profile_helper_columns!$A$2:$AM$201,39, FALSE), "Date Not Found")</f>
        <v>0</v>
      </c>
      <c r="AM174">
        <f ca="1"/>
        <v>9</v>
      </c>
      <c r="AN174">
        <f ca="1"/>
        <v>2024</v>
      </c>
      <c r="AO174" t="str" cm="1">
        <f t="array" aca="1" ref="AO174" ca="1">INDEX(Profile_helper_columns!$D$2:$D$201, MATCH(TRUE, Profile_helper_columns!$C$2:$C$201 &gt;= ROW(AN174)-1,0))</f>
        <v>AG0000005266</v>
      </c>
    </row>
    <row r="175" spans="1:41" ht="30.75">
      <c r="A175" s="67" t="str">
        <f t="shared" ca="1" si="2"/>
        <v>8600e1dc-ea5a17gfjg-881c-a2dd</v>
      </c>
      <c r="B175" t="str" cm="1">
        <f t="array" aca="1" ref="B175" ca="1">INDEX(Profile_helper_columns!$A$2:$A$201, MATCH(TRUE, Profile_helper_columns!$C$2:$C$201 &gt;= ROW(A175)-1,0))</f>
        <v>0001121000</v>
      </c>
      <c r="C175" t="str" cm="1">
        <f t="array" aca="1" ref="C175" ca="1">INDEX(Profile_helper_columns!$D$2:$D$201, MATCH(TRUE, Profile_helper_columns!$C$2:$C$201 &gt;= ROW(B175)-1,0))</f>
        <v>AG0000008418</v>
      </c>
      <c r="D175" s="315">
        <f ca="1">IFERROR(VLOOKUP($B175, Profile_helper_columns!$A$2:$E$201, 5, FALSE), "Date Not Found")</f>
        <v>45135</v>
      </c>
      <c r="E175">
        <f ca="1">IFERROR(VLOOKUP($B175, Profile_helper_columns!$A$2:$F$201,6, FALSE), "Date Not Found")</f>
        <v>464</v>
      </c>
      <c r="F175" s="315">
        <f ca="1">IFERROR(VLOOKUP($B175, Profile_helper_columns!$A$2:$G$201,7, FALSE), "Date Not Found")</f>
        <v>44927</v>
      </c>
      <c r="G175" s="315" t="str">
        <f ca="1">IFERROR(VLOOKUP($B175, Profile_helper_columns!$A$2:$H$201,8, FALSE), "Date Not Found")</f>
        <v>Active</v>
      </c>
      <c r="H175" s="315" t="str">
        <f ca="1">IFERROR(VLOOKUP($B175, Profile_helper_columns!$A$2:$I$201,9, FALSE), "Date Not Found")</f>
        <v>Boston</v>
      </c>
      <c r="I175" t="str">
        <f ca="1">IFERROR(VLOOKUP($B175, Profile_helper_columns!$A$2:$J$201,10, FALSE), "Date Not Found")</f>
        <v>R</v>
      </c>
      <c r="J175" s="67" t="str">
        <f ca="1">IFERROR(VLOOKUP($B175, Profile_helper_columns!$A$2:$K$201,11, FALSE), "Date Not Found")</f>
        <v>Condominiums</v>
      </c>
      <c r="K175" s="67" t="str">
        <f ca="1">IFERROR(VLOOKUP($B175, Profile_helper_columns!$A$2:$L$201,12, FALSE), "Date Not Found")</f>
        <v>Y</v>
      </c>
      <c r="L175" s="67">
        <f ca="1">IFERROR(VLOOKUP($B175, Profile_helper_columns!$A$2:$M$201,13, FALSE), "Date Not Found")</f>
        <v>0</v>
      </c>
      <c r="M175" s="67">
        <f ca="1">IFERROR(VLOOKUP($B175, Profile_helper_columns!$A$2:$N$201,14, FALSE), "Date Not Found")</f>
        <v>1</v>
      </c>
      <c r="N175" s="67">
        <f ca="1">IFERROR(VLOOKUP($B175, Profile_helper_columns!$A$2:$O$201,15, FALSE), "Date Not Found")</f>
        <v>0</v>
      </c>
      <c r="O175" s="67">
        <f ca="1">IFERROR(VLOOKUP($B175, Profile_helper_columns!$A$2:$P$201,16, FALSE), "Date Not Found")</f>
        <v>1</v>
      </c>
      <c r="P175" s="67">
        <f ca="1">IFERROR(VLOOKUP($B175, Profile_helper_columns!$A$2:$Q$201,17, FALSE), "Date Not Found")</f>
        <v>0</v>
      </c>
      <c r="Q175" s="375" t="str">
        <f ca="1">IFERROR(VLOOKUP($B175, Profile_helper_columns!$A$2:$R$201,18, FALSE), "Date Not Found")</f>
        <v/>
      </c>
      <c r="U175" s="67" t="str">
        <f ca="1">IFERROR(VLOOKUP($B175, Profile_helper_columns!$A$2:$V$201,22, FALSE), "Date Not Found")</f>
        <v>Digital</v>
      </c>
      <c r="V175" s="67" t="str">
        <f ca="1">IFERROR(VLOOKUP($B175, Profile_helper_columns!$A$2:$W$201,23, FALSE), "Date Not Found")</f>
        <v>Web</v>
      </c>
      <c r="W175" s="67">
        <f ca="1">IFERROR(VLOOKUP($B175, Profile_helper_columns!$A$2:$X$201,24, FALSE), "Date Not Found")</f>
        <v>1</v>
      </c>
      <c r="X175" s="67">
        <f ca="1">IFERROR(VLOOKUP($B175, Profile_helper_columns!$A$2:$Y$201,25, FALSE), "Date Not Found")</f>
        <v>1</v>
      </c>
      <c r="Y175" s="67">
        <f ca="1">IFERROR(VLOOKUP($B175, Profile_helper_columns!$A$2:$Z$201,26, FALSE), "Date Not Found")</f>
        <v>1</v>
      </c>
      <c r="Z175" s="67">
        <f ca="1">IFERROR(VLOOKUP($B175, Profile_helper_columns!$A$2:$AA$201,27, FALSE), "Date Not Found")</f>
        <v>0</v>
      </c>
      <c r="AA175" s="67">
        <f ca="1">IFERROR(VLOOKUP($B175, Profile_helper_columns!$A$2:$AB$201,28, FALSE), "Date Not Found")</f>
        <v>1</v>
      </c>
      <c r="AB175" s="67">
        <f ca="1">IFERROR(VLOOKUP($B175, Profile_helper_columns!$A$2:$AC$201,29, FALSE), "Date Not Found")</f>
        <v>1</v>
      </c>
      <c r="AC175" s="67">
        <f ca="1">IFERROR(VLOOKUP($B175, Profile_helper_columns!$A$2:$AD$201,30, FALSE), "Date Not Found")</f>
        <v>1</v>
      </c>
      <c r="AD175" s="67">
        <f ca="1">IFERROR(VLOOKUP($B175, Profile_helper_columns!$A$2:$AE$201,31, FALSE), "Date Not Found")</f>
        <v>1</v>
      </c>
      <c r="AE175" s="67">
        <f ca="1">IFERROR(VLOOKUP($B175, Profile_helper_columns!$A$2:$AF$201,32, FALSE), "Date Not Found")</f>
        <v>1</v>
      </c>
      <c r="AF175" s="67">
        <f ca="1">IFERROR(VLOOKUP($B175, Profile_helper_columns!$A$2:$AG$201,33, FALSE), "Date Not Found")</f>
        <v>0</v>
      </c>
      <c r="AG175" s="67">
        <f ca="1">IFERROR(VLOOKUP($B175, Profile_helper_columns!$A$2:$AH$201,34, FALSE), "Date Not Found")</f>
        <v>0</v>
      </c>
      <c r="AH175" s="67">
        <f ca="1">IFERROR(VLOOKUP($B175, Profile_helper_columns!$A$2:$AI$201,35, FALSE), "Date Not Found")</f>
        <v>1</v>
      </c>
      <c r="AI175" s="67">
        <f ca="1">IFERROR(VLOOKUP($B175, Profile_helper_columns!$A$2:$AJ$201,36, FALSE), "Date Not Found")</f>
        <v>0</v>
      </c>
      <c r="AJ175" s="67">
        <f ca="1">IFERROR(VLOOKUP($B175, Profile_helper_columns!$A$2:$AK$201,37, FALSE), "Date Not Found")</f>
        <v>0</v>
      </c>
      <c r="AK175" s="67">
        <f ca="1">IFERROR(VLOOKUP($B175, Profile_helper_columns!$A$2:$AL$201,38, FALSE), "Date Not Found")</f>
        <v>0</v>
      </c>
      <c r="AL175" s="67">
        <f ca="1">IFERROR(VLOOKUP($B175, Profile_helper_columns!$A$2:$AM$201,39, FALSE), "Date Not Found")</f>
        <v>0</v>
      </c>
      <c r="AM175">
        <f ca="1"/>
        <v>7</v>
      </c>
      <c r="AN175">
        <f ca="1"/>
        <v>2023</v>
      </c>
      <c r="AO175" t="str" cm="1">
        <f t="array" aca="1" ref="AO175" ca="1">INDEX(Profile_helper_columns!$D$2:$D$201, MATCH(TRUE, Profile_helper_columns!$C$2:$C$201 &gt;= ROW(AN175)-1,0))</f>
        <v>AG0000008418</v>
      </c>
    </row>
    <row r="176" spans="1:41" ht="30.75">
      <c r="A176" s="67" t="str">
        <f t="shared" ca="1" si="2"/>
        <v>809cfeb1-68f1a7gfjg-676d-a2dd</v>
      </c>
      <c r="B176" t="str" cm="1">
        <f t="array" aca="1" ref="B176" ca="1">INDEX(Profile_helper_columns!$A$2:$A$201, MATCH(TRUE, Profile_helper_columns!$C$2:$C$201 &gt;= ROW(A176)-1,0))</f>
        <v>0001121000</v>
      </c>
      <c r="C176" t="str" cm="1">
        <f t="array" aca="1" ref="C176" ca="1">INDEX(Profile_helper_columns!$D$2:$D$201, MATCH(TRUE, Profile_helper_columns!$C$2:$C$201 &gt;= ROW(B176)-1,0))</f>
        <v>AG0000008418</v>
      </c>
      <c r="D176" s="315">
        <f ca="1">IFERROR(VLOOKUP($B176, Profile_helper_columns!$A$2:$E$201, 5, FALSE), "Date Not Found")</f>
        <v>45135</v>
      </c>
      <c r="E176">
        <f ca="1">IFERROR(VLOOKUP($B176, Profile_helper_columns!$A$2:$F$201,6, FALSE), "Date Not Found")</f>
        <v>464</v>
      </c>
      <c r="F176" s="315">
        <f ca="1">IFERROR(VLOOKUP($B176, Profile_helper_columns!$A$2:$G$201,7, FALSE), "Date Not Found")</f>
        <v>44927</v>
      </c>
      <c r="G176" s="315" t="str">
        <f ca="1">IFERROR(VLOOKUP($B176, Profile_helper_columns!$A$2:$H$201,8, FALSE), "Date Not Found")</f>
        <v>Active</v>
      </c>
      <c r="H176" s="315" t="str">
        <f ca="1">IFERROR(VLOOKUP($B176, Profile_helper_columns!$A$2:$I$201,9, FALSE), "Date Not Found")</f>
        <v>Boston</v>
      </c>
      <c r="I176" t="str">
        <f ca="1">IFERROR(VLOOKUP($B176, Profile_helper_columns!$A$2:$J$201,10, FALSE), "Date Not Found")</f>
        <v>R</v>
      </c>
      <c r="J176" s="67" t="str">
        <f ca="1">IFERROR(VLOOKUP($B176, Profile_helper_columns!$A$2:$K$201,11, FALSE), "Date Not Found")</f>
        <v>Condominiums</v>
      </c>
      <c r="K176" s="67" t="str">
        <f ca="1">IFERROR(VLOOKUP($B176, Profile_helper_columns!$A$2:$L$201,12, FALSE), "Date Not Found")</f>
        <v>Y</v>
      </c>
      <c r="L176" s="67">
        <f ca="1">IFERROR(VLOOKUP($B176, Profile_helper_columns!$A$2:$M$201,13, FALSE), "Date Not Found")</f>
        <v>0</v>
      </c>
      <c r="M176" s="67">
        <f ca="1">IFERROR(VLOOKUP($B176, Profile_helper_columns!$A$2:$N$201,14, FALSE), "Date Not Found")</f>
        <v>1</v>
      </c>
      <c r="N176" s="67">
        <f ca="1">IFERROR(VLOOKUP($B176, Profile_helper_columns!$A$2:$O$201,15, FALSE), "Date Not Found")</f>
        <v>0</v>
      </c>
      <c r="O176" s="67">
        <f ca="1">IFERROR(VLOOKUP($B176, Profile_helper_columns!$A$2:$P$201,16, FALSE), "Date Not Found")</f>
        <v>1</v>
      </c>
      <c r="P176" s="67">
        <f ca="1">IFERROR(VLOOKUP($B176, Profile_helper_columns!$A$2:$Q$201,17, FALSE), "Date Not Found")</f>
        <v>0</v>
      </c>
      <c r="Q176" s="375" t="str">
        <f ca="1">IFERROR(VLOOKUP($B176, Profile_helper_columns!$A$2:$R$201,18, FALSE), "Date Not Found")</f>
        <v/>
      </c>
      <c r="U176" s="67" t="str">
        <f ca="1">IFERROR(VLOOKUP($B176, Profile_helper_columns!$A$2:$V$201,22, FALSE), "Date Not Found")</f>
        <v>Digital</v>
      </c>
      <c r="V176" s="67" t="str">
        <f ca="1">IFERROR(VLOOKUP($B176, Profile_helper_columns!$A$2:$W$201,23, FALSE), "Date Not Found")</f>
        <v>Web</v>
      </c>
      <c r="W176" s="67">
        <f ca="1">IFERROR(VLOOKUP($B176, Profile_helper_columns!$A$2:$X$201,24, FALSE), "Date Not Found")</f>
        <v>1</v>
      </c>
      <c r="X176" s="67">
        <f ca="1">IFERROR(VLOOKUP($B176, Profile_helper_columns!$A$2:$Y$201,25, FALSE), "Date Not Found")</f>
        <v>1</v>
      </c>
      <c r="Y176" s="67">
        <f ca="1">IFERROR(VLOOKUP($B176, Profile_helper_columns!$A$2:$Z$201,26, FALSE), "Date Not Found")</f>
        <v>1</v>
      </c>
      <c r="Z176" s="67">
        <f ca="1">IFERROR(VLOOKUP($B176, Profile_helper_columns!$A$2:$AA$201,27, FALSE), "Date Not Found")</f>
        <v>0</v>
      </c>
      <c r="AA176" s="67">
        <f ca="1">IFERROR(VLOOKUP($B176, Profile_helper_columns!$A$2:$AB$201,28, FALSE), "Date Not Found")</f>
        <v>1</v>
      </c>
      <c r="AB176" s="67">
        <f ca="1">IFERROR(VLOOKUP($B176, Profile_helper_columns!$A$2:$AC$201,29, FALSE), "Date Not Found")</f>
        <v>1</v>
      </c>
      <c r="AC176" s="67">
        <f ca="1">IFERROR(VLOOKUP($B176, Profile_helper_columns!$A$2:$AD$201,30, FALSE), "Date Not Found")</f>
        <v>1</v>
      </c>
      <c r="AD176" s="67">
        <f ca="1">IFERROR(VLOOKUP($B176, Profile_helper_columns!$A$2:$AE$201,31, FALSE), "Date Not Found")</f>
        <v>1</v>
      </c>
      <c r="AE176" s="67">
        <f ca="1">IFERROR(VLOOKUP($B176, Profile_helper_columns!$A$2:$AF$201,32, FALSE), "Date Not Found")</f>
        <v>1</v>
      </c>
      <c r="AF176" s="67">
        <f ca="1">IFERROR(VLOOKUP($B176, Profile_helper_columns!$A$2:$AG$201,33, FALSE), "Date Not Found")</f>
        <v>0</v>
      </c>
      <c r="AG176" s="67">
        <f ca="1">IFERROR(VLOOKUP($B176, Profile_helper_columns!$A$2:$AH$201,34, FALSE), "Date Not Found")</f>
        <v>0</v>
      </c>
      <c r="AH176" s="67">
        <f ca="1">IFERROR(VLOOKUP($B176, Profile_helper_columns!$A$2:$AI$201,35, FALSE), "Date Not Found")</f>
        <v>1</v>
      </c>
      <c r="AI176" s="67">
        <f ca="1">IFERROR(VLOOKUP($B176, Profile_helper_columns!$A$2:$AJ$201,36, FALSE), "Date Not Found")</f>
        <v>0</v>
      </c>
      <c r="AJ176" s="67">
        <f ca="1">IFERROR(VLOOKUP($B176, Profile_helper_columns!$A$2:$AK$201,37, FALSE), "Date Not Found")</f>
        <v>0</v>
      </c>
      <c r="AK176" s="67">
        <f ca="1">IFERROR(VLOOKUP($B176, Profile_helper_columns!$A$2:$AL$201,38, FALSE), "Date Not Found")</f>
        <v>0</v>
      </c>
      <c r="AL176" s="67">
        <f ca="1">IFERROR(VLOOKUP($B176, Profile_helper_columns!$A$2:$AM$201,39, FALSE), "Date Not Found")</f>
        <v>0</v>
      </c>
      <c r="AM176">
        <f ca="1"/>
        <v>7</v>
      </c>
      <c r="AN176">
        <f ca="1"/>
        <v>2023</v>
      </c>
      <c r="AO176" t="str" cm="1">
        <f t="array" aca="1" ref="AO176" ca="1">INDEX(Profile_helper_columns!$D$2:$D$201, MATCH(TRUE, Profile_helper_columns!$C$2:$C$201 &gt;= ROW(AN176)-1,0))</f>
        <v>AG0000008418</v>
      </c>
    </row>
    <row r="177" spans="1:41" ht="30.75">
      <c r="A177" s="67" t="str">
        <f t="shared" ca="1" si="2"/>
        <v>46ea951f-c1e511gfjg-5441-a2dd</v>
      </c>
      <c r="B177" t="str" cm="1">
        <f t="array" aca="1" ref="B177" ca="1">INDEX(Profile_helper_columns!$A$2:$A$201, MATCH(TRUE, Profile_helper_columns!$C$2:$C$201 &gt;= ROW(A177)-1,0))</f>
        <v>0001123807</v>
      </c>
      <c r="C177" t="str" cm="1">
        <f t="array" aca="1" ref="C177" ca="1">INDEX(Profile_helper_columns!$D$2:$D$201, MATCH(TRUE, Profile_helper_columns!$C$2:$C$201 &gt;= ROW(B177)-1,0))</f>
        <v>AG0000002311</v>
      </c>
      <c r="D177" s="315">
        <f ca="1">IFERROR(VLOOKUP($B177, Profile_helper_columns!$A$2:$E$201, 5, FALSE), "Date Not Found")</f>
        <v>45034</v>
      </c>
      <c r="E177">
        <f ca="1">IFERROR(VLOOKUP($B177, Profile_helper_columns!$A$2:$F$201,6, FALSE), "Date Not Found")</f>
        <v>573</v>
      </c>
      <c r="F177" s="315">
        <f ca="1">IFERROR(VLOOKUP($B177, Profile_helper_columns!$A$2:$G$201,7, FALSE), "Date Not Found")</f>
        <v>45304</v>
      </c>
      <c r="G177" s="315" t="str">
        <f ca="1">IFERROR(VLOOKUP($B177, Profile_helper_columns!$A$2:$H$201,8, FALSE), "Date Not Found")</f>
        <v>Former</v>
      </c>
      <c r="H177" s="315" t="str">
        <f ca="1">IFERROR(VLOOKUP($B177, Profile_helper_columns!$A$2:$I$201,9, FALSE), "Date Not Found")</f>
        <v>San Francisco</v>
      </c>
      <c r="I177" t="str">
        <f ca="1">IFERROR(VLOOKUP($B177, Profile_helper_columns!$A$2:$J$201,10, FALSE), "Date Not Found")</f>
        <v>R</v>
      </c>
      <c r="J177" s="67" t="str">
        <f ca="1">IFERROR(VLOOKUP($B177, Profile_helper_columns!$A$2:$K$201,11, FALSE), "Date Not Found")</f>
        <v>Revenue Share -Apts</v>
      </c>
      <c r="K177" s="67" t="str">
        <f ca="1">IFERROR(VLOOKUP($B177, Profile_helper_columns!$A$2:$L$201,12, FALSE), "Date Not Found")</f>
        <v>N</v>
      </c>
      <c r="L177" s="67">
        <f ca="1">IFERROR(VLOOKUP($B177, Profile_helper_columns!$A$2:$M$201,13, FALSE), "Date Not Found")</f>
        <v>0</v>
      </c>
      <c r="M177" s="67">
        <f ca="1">IFERROR(VLOOKUP($B177, Profile_helper_columns!$A$2:$N$201,14, FALSE), "Date Not Found")</f>
        <v>1</v>
      </c>
      <c r="N177" s="67">
        <f ca="1">IFERROR(VLOOKUP($B177, Profile_helper_columns!$A$2:$O$201,15, FALSE), "Date Not Found")</f>
        <v>0</v>
      </c>
      <c r="O177" s="67">
        <f ca="1">IFERROR(VLOOKUP($B177, Profile_helper_columns!$A$2:$P$201,16, FALSE), "Date Not Found")</f>
        <v>1</v>
      </c>
      <c r="P177" s="67">
        <f ca="1">IFERROR(VLOOKUP($B177, Profile_helper_columns!$A$2:$Q$201,17, FALSE), "Date Not Found")</f>
        <v>0</v>
      </c>
      <c r="Q177" s="375" t="str">
        <f ca="1">IFERROR(VLOOKUP($B177, Profile_helper_columns!$A$2:$R$201,18, FALSE), "Date Not Found")</f>
        <v/>
      </c>
      <c r="U177" s="67" t="str">
        <f ca="1">IFERROR(VLOOKUP($B177, Profile_helper_columns!$A$2:$V$201,22, FALSE), "Date Not Found")</f>
        <v>Digital</v>
      </c>
      <c r="V177" s="67" t="str">
        <f ca="1">IFERROR(VLOOKUP($B177, Profile_helper_columns!$A$2:$W$201,23, FALSE), "Date Not Found")</f>
        <v>App</v>
      </c>
      <c r="W177" s="67">
        <f ca="1">IFERROR(VLOOKUP($B177, Profile_helper_columns!$A$2:$X$201,24, FALSE), "Date Not Found")</f>
        <v>0</v>
      </c>
      <c r="X177" s="67">
        <f ca="1">IFERROR(VLOOKUP($B177, Profile_helper_columns!$A$2:$Y$201,25, FALSE), "Date Not Found")</f>
        <v>1</v>
      </c>
      <c r="Y177" s="67">
        <f ca="1">IFERROR(VLOOKUP($B177, Profile_helper_columns!$A$2:$Z$201,26, FALSE), "Date Not Found")</f>
        <v>0</v>
      </c>
      <c r="Z177" s="67">
        <f ca="1">IFERROR(VLOOKUP($B177, Profile_helper_columns!$A$2:$AA$201,27, FALSE), "Date Not Found")</f>
        <v>1</v>
      </c>
      <c r="AA177" s="67">
        <f ca="1">IFERROR(VLOOKUP($B177, Profile_helper_columns!$A$2:$AB$201,28, FALSE), "Date Not Found")</f>
        <v>1</v>
      </c>
      <c r="AB177" s="67">
        <f ca="1">IFERROR(VLOOKUP($B177, Profile_helper_columns!$A$2:$AC$201,29, FALSE), "Date Not Found")</f>
        <v>1</v>
      </c>
      <c r="AC177" s="67">
        <f ca="1">IFERROR(VLOOKUP($B177, Profile_helper_columns!$A$2:$AD$201,30, FALSE), "Date Not Found")</f>
        <v>1</v>
      </c>
      <c r="AD177" s="67">
        <f ca="1">IFERROR(VLOOKUP($B177, Profile_helper_columns!$A$2:$AE$201,31, FALSE), "Date Not Found")</f>
        <v>0</v>
      </c>
      <c r="AE177" s="67">
        <f ca="1">IFERROR(VLOOKUP($B177, Profile_helper_columns!$A$2:$AF$201,32, FALSE), "Date Not Found")</f>
        <v>0</v>
      </c>
      <c r="AF177" s="67">
        <f ca="1">IFERROR(VLOOKUP($B177, Profile_helper_columns!$A$2:$AG$201,33, FALSE), "Date Not Found")</f>
        <v>1</v>
      </c>
      <c r="AG177" s="67">
        <f ca="1">IFERROR(VLOOKUP($B177, Profile_helper_columns!$A$2:$AH$201,34, FALSE), "Date Not Found")</f>
        <v>0</v>
      </c>
      <c r="AH177" s="67">
        <f ca="1">IFERROR(VLOOKUP($B177, Profile_helper_columns!$A$2:$AI$201,35, FALSE), "Date Not Found")</f>
        <v>1</v>
      </c>
      <c r="AI177" s="67">
        <f ca="1">IFERROR(VLOOKUP($B177, Profile_helper_columns!$A$2:$AJ$201,36, FALSE), "Date Not Found")</f>
        <v>0</v>
      </c>
      <c r="AJ177" s="67">
        <f ca="1">IFERROR(VLOOKUP($B177, Profile_helper_columns!$A$2:$AK$201,37, FALSE), "Date Not Found")</f>
        <v>0</v>
      </c>
      <c r="AK177" s="67">
        <f ca="1">IFERROR(VLOOKUP($B177, Profile_helper_columns!$A$2:$AL$201,38, FALSE), "Date Not Found")</f>
        <v>0</v>
      </c>
      <c r="AL177" s="67">
        <f ca="1">IFERROR(VLOOKUP($B177, Profile_helper_columns!$A$2:$AM$201,39, FALSE), "Date Not Found")</f>
        <v>0</v>
      </c>
      <c r="AM177">
        <f ca="1"/>
        <v>4</v>
      </c>
      <c r="AN177">
        <f ca="1"/>
        <v>2023</v>
      </c>
      <c r="AO177" t="str" cm="1">
        <f t="array" aca="1" ref="AO177" ca="1">INDEX(Profile_helper_columns!$D$2:$D$201, MATCH(TRUE, Profile_helper_columns!$C$2:$C$201 &gt;= ROW(AN177)-1,0))</f>
        <v>AG0000002311</v>
      </c>
    </row>
    <row r="178" spans="1:41" ht="30.75">
      <c r="A178" s="67" t="str">
        <f t="shared" ca="1" si="2"/>
        <v>c08f9e6a-a42a34gfjg-fb55-a2dd</v>
      </c>
      <c r="B178" t="str" cm="1">
        <f t="array" aca="1" ref="B178" ca="1">INDEX(Profile_helper_columns!$A$2:$A$201, MATCH(TRUE, Profile_helper_columns!$C$2:$C$201 &gt;= ROW(A178)-1,0))</f>
        <v>0001129789</v>
      </c>
      <c r="C178" t="str" cm="1">
        <f t="array" aca="1" ref="C178" ca="1">INDEX(Profile_helper_columns!$D$2:$D$201, MATCH(TRUE, Profile_helper_columns!$C$2:$C$201 &gt;= ROW(B178)-1,0))</f>
        <v>AG0000002799</v>
      </c>
      <c r="D178" s="315">
        <f ca="1">IFERROR(VLOOKUP($B178, Profile_helper_columns!$A$2:$E$201, 5, FALSE), "Date Not Found")</f>
        <v>45360</v>
      </c>
      <c r="E178">
        <f ca="1">IFERROR(VLOOKUP($B178, Profile_helper_columns!$A$2:$F$201,6, FALSE), "Date Not Found")</f>
        <v>504</v>
      </c>
      <c r="F178" s="315">
        <f ca="1">IFERROR(VLOOKUP($B178, Profile_helper_columns!$A$2:$G$201,7, FALSE), "Date Not Found")</f>
        <v>45203</v>
      </c>
      <c r="G178" s="315" t="str">
        <f ca="1">IFERROR(VLOOKUP($B178, Profile_helper_columns!$A$2:$H$201,8, FALSE), "Date Not Found")</f>
        <v>Active</v>
      </c>
      <c r="H178" s="315" t="str">
        <f ca="1">IFERROR(VLOOKUP($B178, Profile_helper_columns!$A$2:$I$201,9, FALSE), "Date Not Found")</f>
        <v>San Francisco</v>
      </c>
      <c r="I178" t="str">
        <f ca="1">IFERROR(VLOOKUP($B178, Profile_helper_columns!$A$2:$J$201,10, FALSE), "Date Not Found")</f>
        <v>R</v>
      </c>
      <c r="J178" s="67" t="str">
        <f ca="1">IFERROR(VLOOKUP($B178, Profile_helper_columns!$A$2:$K$201,11, FALSE), "Date Not Found")</f>
        <v>Apartments</v>
      </c>
      <c r="K178" s="67" t="str">
        <f ca="1">IFERROR(VLOOKUP($B178, Profile_helper_columns!$A$2:$L$201,12, FALSE), "Date Not Found")</f>
        <v>Y</v>
      </c>
      <c r="L178" s="67">
        <f ca="1">IFERROR(VLOOKUP($B178, Profile_helper_columns!$A$2:$M$201,13, FALSE), "Date Not Found")</f>
        <v>0</v>
      </c>
      <c r="M178" s="67">
        <f ca="1">IFERROR(VLOOKUP($B178, Profile_helper_columns!$A$2:$N$201,14, FALSE), "Date Not Found")</f>
        <v>0</v>
      </c>
      <c r="N178" s="67">
        <f ca="1">IFERROR(VLOOKUP($B178, Profile_helper_columns!$A$2:$O$201,15, FALSE), "Date Not Found")</f>
        <v>0</v>
      </c>
      <c r="O178" s="67">
        <f ca="1">IFERROR(VLOOKUP($B178, Profile_helper_columns!$A$2:$P$201,16, FALSE), "Date Not Found")</f>
        <v>0</v>
      </c>
      <c r="P178" s="67">
        <f ca="1">IFERROR(VLOOKUP($B178, Profile_helper_columns!$A$2:$Q$201,17, FALSE), "Date Not Found")</f>
        <v>0</v>
      </c>
      <c r="Q178" s="375" t="str">
        <f ca="1">IFERROR(VLOOKUP($B178, Profile_helper_columns!$A$2:$R$201,18, FALSE), "Date Not Found")</f>
        <v/>
      </c>
      <c r="U178" s="67" t="str">
        <f ca="1">IFERROR(VLOOKUP($B178, Profile_helper_columns!$A$2:$V$201,22, FALSE), "Date Not Found")</f>
        <v>Offline</v>
      </c>
      <c r="V178" s="67" t="str">
        <f ca="1">IFERROR(VLOOKUP($B178, Profile_helper_columns!$A$2:$W$201,23, FALSE), "Date Not Found")</f>
        <v>IVR</v>
      </c>
      <c r="W178" s="67">
        <f ca="1">IFERROR(VLOOKUP($B178, Profile_helper_columns!$A$2:$X$201,24, FALSE), "Date Not Found")</f>
        <v>0</v>
      </c>
      <c r="X178" s="67">
        <f ca="1">IFERROR(VLOOKUP($B178, Profile_helper_columns!$A$2:$Y$201,25, FALSE), "Date Not Found")</f>
        <v>0</v>
      </c>
      <c r="Y178" s="67">
        <f ca="1">IFERROR(VLOOKUP($B178, Profile_helper_columns!$A$2:$Z$201,26, FALSE), "Date Not Found")</f>
        <v>1</v>
      </c>
      <c r="Z178" s="67">
        <f ca="1">IFERROR(VLOOKUP($B178, Profile_helper_columns!$A$2:$AA$201,27, FALSE), "Date Not Found")</f>
        <v>0</v>
      </c>
      <c r="AA178" s="67">
        <f ca="1">IFERROR(VLOOKUP($B178, Profile_helper_columns!$A$2:$AB$201,28, FALSE), "Date Not Found")</f>
        <v>1</v>
      </c>
      <c r="AB178" s="67">
        <f ca="1">IFERROR(VLOOKUP($B178, Profile_helper_columns!$A$2:$AC$201,29, FALSE), "Date Not Found")</f>
        <v>1</v>
      </c>
      <c r="AC178" s="67">
        <f ca="1">IFERROR(VLOOKUP($B178, Profile_helper_columns!$A$2:$AD$201,30, FALSE), "Date Not Found")</f>
        <v>0</v>
      </c>
      <c r="AD178" s="67">
        <f ca="1">IFERROR(VLOOKUP($B178, Profile_helper_columns!$A$2:$AE$201,31, FALSE), "Date Not Found")</f>
        <v>0</v>
      </c>
      <c r="AE178" s="67">
        <f ca="1">IFERROR(VLOOKUP($B178, Profile_helper_columns!$A$2:$AF$201,32, FALSE), "Date Not Found")</f>
        <v>1</v>
      </c>
      <c r="AF178" s="67">
        <f ca="1">IFERROR(VLOOKUP($B178, Profile_helper_columns!$A$2:$AG$201,33, FALSE), "Date Not Found")</f>
        <v>0</v>
      </c>
      <c r="AG178" s="67">
        <f ca="1">IFERROR(VLOOKUP($B178, Profile_helper_columns!$A$2:$AH$201,34, FALSE), "Date Not Found")</f>
        <v>1</v>
      </c>
      <c r="AH178" s="67">
        <f ca="1">IFERROR(VLOOKUP($B178, Profile_helper_columns!$A$2:$AI$201,35, FALSE), "Date Not Found")</f>
        <v>0</v>
      </c>
      <c r="AI178" s="67">
        <f ca="1">IFERROR(VLOOKUP($B178, Profile_helper_columns!$A$2:$AJ$201,36, FALSE), "Date Not Found")</f>
        <v>1</v>
      </c>
      <c r="AJ178" s="67">
        <f ca="1">IFERROR(VLOOKUP($B178, Profile_helper_columns!$A$2:$AK$201,37, FALSE), "Date Not Found")</f>
        <v>1</v>
      </c>
      <c r="AK178" s="67">
        <f ca="1">IFERROR(VLOOKUP($B178, Profile_helper_columns!$A$2:$AL$201,38, FALSE), "Date Not Found")</f>
        <v>1</v>
      </c>
      <c r="AL178" s="67">
        <f ca="1">IFERROR(VLOOKUP($B178, Profile_helper_columns!$A$2:$AM$201,39, FALSE), "Date Not Found")</f>
        <v>0</v>
      </c>
      <c r="AM178">
        <f ca="1"/>
        <v>3</v>
      </c>
      <c r="AN178">
        <f ca="1"/>
        <v>2024</v>
      </c>
      <c r="AO178" t="str" cm="1">
        <f t="array" aca="1" ref="AO178" ca="1">INDEX(Profile_helper_columns!$D$2:$D$201, MATCH(TRUE, Profile_helper_columns!$C$2:$C$201 &gt;= ROW(AN178)-1,0))</f>
        <v>AG0000002799</v>
      </c>
    </row>
    <row r="179" spans="1:41" ht="30.75">
      <c r="A179" s="67" t="str">
        <f t="shared" ca="1" si="2"/>
        <v>e3d2f8b0-b28dcfgfjg-50bc-a2dd</v>
      </c>
      <c r="B179" t="str" cm="1">
        <f t="array" aca="1" ref="B179" ca="1">INDEX(Profile_helper_columns!$A$2:$A$201, MATCH(TRUE, Profile_helper_columns!$C$2:$C$201 &gt;= ROW(A179)-1,0))</f>
        <v>0001129789</v>
      </c>
      <c r="C179" t="str" cm="1">
        <f t="array" aca="1" ref="C179" ca="1">INDEX(Profile_helper_columns!$D$2:$D$201, MATCH(TRUE, Profile_helper_columns!$C$2:$C$201 &gt;= ROW(B179)-1,0))</f>
        <v>AG0000002799</v>
      </c>
      <c r="D179" s="315">
        <f ca="1">IFERROR(VLOOKUP($B179, Profile_helper_columns!$A$2:$E$201, 5, FALSE), "Date Not Found")</f>
        <v>45360</v>
      </c>
      <c r="E179">
        <f ca="1">IFERROR(VLOOKUP($B179, Profile_helper_columns!$A$2:$F$201,6, FALSE), "Date Not Found")</f>
        <v>504</v>
      </c>
      <c r="F179" s="315">
        <f ca="1">IFERROR(VLOOKUP($B179, Profile_helper_columns!$A$2:$G$201,7, FALSE), "Date Not Found")</f>
        <v>45203</v>
      </c>
      <c r="G179" s="315" t="str">
        <f ca="1">IFERROR(VLOOKUP($B179, Profile_helper_columns!$A$2:$H$201,8, FALSE), "Date Not Found")</f>
        <v>Active</v>
      </c>
      <c r="H179" s="315" t="str">
        <f ca="1">IFERROR(VLOOKUP($B179, Profile_helper_columns!$A$2:$I$201,9, FALSE), "Date Not Found")</f>
        <v>San Francisco</v>
      </c>
      <c r="I179" t="str">
        <f ca="1">IFERROR(VLOOKUP($B179, Profile_helper_columns!$A$2:$J$201,10, FALSE), "Date Not Found")</f>
        <v>R</v>
      </c>
      <c r="J179" s="67" t="str">
        <f ca="1">IFERROR(VLOOKUP($B179, Profile_helper_columns!$A$2:$K$201,11, FALSE), "Date Not Found")</f>
        <v>Apartments</v>
      </c>
      <c r="K179" s="67" t="str">
        <f ca="1">IFERROR(VLOOKUP($B179, Profile_helper_columns!$A$2:$L$201,12, FALSE), "Date Not Found")</f>
        <v>Y</v>
      </c>
      <c r="L179" s="67">
        <f ca="1">IFERROR(VLOOKUP($B179, Profile_helper_columns!$A$2:$M$201,13, FALSE), "Date Not Found")</f>
        <v>0</v>
      </c>
      <c r="M179" s="67">
        <f ca="1">IFERROR(VLOOKUP($B179, Profile_helper_columns!$A$2:$N$201,14, FALSE), "Date Not Found")</f>
        <v>0</v>
      </c>
      <c r="N179" s="67">
        <f ca="1">IFERROR(VLOOKUP($B179, Profile_helper_columns!$A$2:$O$201,15, FALSE), "Date Not Found")</f>
        <v>0</v>
      </c>
      <c r="O179" s="67">
        <f ca="1">IFERROR(VLOOKUP($B179, Profile_helper_columns!$A$2:$P$201,16, FALSE), "Date Not Found")</f>
        <v>0</v>
      </c>
      <c r="P179" s="67">
        <f ca="1">IFERROR(VLOOKUP($B179, Profile_helper_columns!$A$2:$Q$201,17, FALSE), "Date Not Found")</f>
        <v>0</v>
      </c>
      <c r="Q179" s="375" t="str">
        <f ca="1">IFERROR(VLOOKUP($B179, Profile_helper_columns!$A$2:$R$201,18, FALSE), "Date Not Found")</f>
        <v/>
      </c>
      <c r="U179" s="67" t="str">
        <f ca="1">IFERROR(VLOOKUP($B179, Profile_helper_columns!$A$2:$V$201,22, FALSE), "Date Not Found")</f>
        <v>Offline</v>
      </c>
      <c r="V179" s="67" t="str">
        <f ca="1">IFERROR(VLOOKUP($B179, Profile_helper_columns!$A$2:$W$201,23, FALSE), "Date Not Found")</f>
        <v>IVR</v>
      </c>
      <c r="W179" s="67">
        <f ca="1">IFERROR(VLOOKUP($B179, Profile_helper_columns!$A$2:$X$201,24, FALSE), "Date Not Found")</f>
        <v>0</v>
      </c>
      <c r="X179" s="67">
        <f ca="1">IFERROR(VLOOKUP($B179, Profile_helper_columns!$A$2:$Y$201,25, FALSE), "Date Not Found")</f>
        <v>0</v>
      </c>
      <c r="Y179" s="67">
        <f ca="1">IFERROR(VLOOKUP($B179, Profile_helper_columns!$A$2:$Z$201,26, FALSE), "Date Not Found")</f>
        <v>1</v>
      </c>
      <c r="Z179" s="67">
        <f ca="1">IFERROR(VLOOKUP($B179, Profile_helper_columns!$A$2:$AA$201,27, FALSE), "Date Not Found")</f>
        <v>0</v>
      </c>
      <c r="AA179" s="67">
        <f ca="1">IFERROR(VLOOKUP($B179, Profile_helper_columns!$A$2:$AB$201,28, FALSE), "Date Not Found")</f>
        <v>1</v>
      </c>
      <c r="AB179" s="67">
        <f ca="1">IFERROR(VLOOKUP($B179, Profile_helper_columns!$A$2:$AC$201,29, FALSE), "Date Not Found")</f>
        <v>1</v>
      </c>
      <c r="AC179" s="67">
        <f ca="1">IFERROR(VLOOKUP($B179, Profile_helper_columns!$A$2:$AD$201,30, FALSE), "Date Not Found")</f>
        <v>0</v>
      </c>
      <c r="AD179" s="67">
        <f ca="1">IFERROR(VLOOKUP($B179, Profile_helper_columns!$A$2:$AE$201,31, FALSE), "Date Not Found")</f>
        <v>0</v>
      </c>
      <c r="AE179" s="67">
        <f ca="1">IFERROR(VLOOKUP($B179, Profile_helper_columns!$A$2:$AF$201,32, FALSE), "Date Not Found")</f>
        <v>1</v>
      </c>
      <c r="AF179" s="67">
        <f ca="1">IFERROR(VLOOKUP($B179, Profile_helper_columns!$A$2:$AG$201,33, FALSE), "Date Not Found")</f>
        <v>0</v>
      </c>
      <c r="AG179" s="67">
        <f ca="1">IFERROR(VLOOKUP($B179, Profile_helper_columns!$A$2:$AH$201,34, FALSE), "Date Not Found")</f>
        <v>1</v>
      </c>
      <c r="AH179" s="67">
        <f ca="1">IFERROR(VLOOKUP($B179, Profile_helper_columns!$A$2:$AI$201,35, FALSE), "Date Not Found")</f>
        <v>0</v>
      </c>
      <c r="AI179" s="67">
        <f ca="1">IFERROR(VLOOKUP($B179, Profile_helper_columns!$A$2:$AJ$201,36, FALSE), "Date Not Found")</f>
        <v>1</v>
      </c>
      <c r="AJ179" s="67">
        <f ca="1">IFERROR(VLOOKUP($B179, Profile_helper_columns!$A$2:$AK$201,37, FALSE), "Date Not Found")</f>
        <v>1</v>
      </c>
      <c r="AK179" s="67">
        <f ca="1">IFERROR(VLOOKUP($B179, Profile_helper_columns!$A$2:$AL$201,38, FALSE), "Date Not Found")</f>
        <v>1</v>
      </c>
      <c r="AL179" s="67">
        <f ca="1">IFERROR(VLOOKUP($B179, Profile_helper_columns!$A$2:$AM$201,39, FALSE), "Date Not Found")</f>
        <v>0</v>
      </c>
      <c r="AM179">
        <f ca="1"/>
        <v>3</v>
      </c>
      <c r="AN179">
        <f ca="1"/>
        <v>2024</v>
      </c>
      <c r="AO179" t="str" cm="1">
        <f t="array" aca="1" ref="AO179" ca="1">INDEX(Profile_helper_columns!$D$2:$D$201, MATCH(TRUE, Profile_helper_columns!$C$2:$C$201 &gt;= ROW(AN179)-1,0))</f>
        <v>AG0000002799</v>
      </c>
    </row>
    <row r="180" spans="1:41" ht="30.75">
      <c r="A180" s="67" t="str">
        <f t="shared" ca="1" si="2"/>
        <v>3de3a70c-ffgb5ggfjg-fa81-a2dd</v>
      </c>
      <c r="B180" t="str" cm="1">
        <f t="array" aca="1" ref="B180" ca="1">INDEX(Profile_helper_columns!$A$2:$A$201, MATCH(TRUE, Profile_helper_columns!$C$2:$C$201 &gt;= ROW(A180)-1,0))</f>
        <v>0001125509</v>
      </c>
      <c r="C180" t="str" cm="1">
        <f t="array" aca="1" ref="C180" ca="1">INDEX(Profile_helper_columns!$D$2:$D$201, MATCH(TRUE, Profile_helper_columns!$C$2:$C$201 &gt;= ROW(B180)-1,0))</f>
        <v>AG0000004149</v>
      </c>
      <c r="D180" s="315">
        <f ca="1">IFERROR(VLOOKUP($B180, Profile_helper_columns!$A$2:$E$201, 5, FALSE), "Date Not Found")</f>
        <v>45586</v>
      </c>
      <c r="E180">
        <f ca="1">IFERROR(VLOOKUP($B180, Profile_helper_columns!$A$2:$F$201,6, FALSE), "Date Not Found")</f>
        <v>314</v>
      </c>
      <c r="F180" s="315">
        <f ca="1">IFERROR(VLOOKUP($B180, Profile_helper_columns!$A$2:$G$201,7, FALSE), "Date Not Found")</f>
        <v>45386</v>
      </c>
      <c r="G180" s="315" t="str">
        <f ca="1">IFERROR(VLOOKUP($B180, Profile_helper_columns!$A$2:$H$201,8, FALSE), "Date Not Found")</f>
        <v>Active</v>
      </c>
      <c r="H180" s="315" t="str">
        <f ca="1">IFERROR(VLOOKUP($B180, Profile_helper_columns!$A$2:$I$201,9, FALSE), "Date Not Found")</f>
        <v>Pheonix</v>
      </c>
      <c r="I180" t="str">
        <f ca="1">IFERROR(VLOOKUP($B180, Profile_helper_columns!$A$2:$J$201,10, FALSE), "Date Not Found")</f>
        <v>R</v>
      </c>
      <c r="J180" s="67" t="str">
        <f ca="1">IFERROR(VLOOKUP($B180, Profile_helper_columns!$A$2:$K$201,11, FALSE), "Date Not Found")</f>
        <v>Condominiums</v>
      </c>
      <c r="K180" s="67" t="str">
        <f ca="1">IFERROR(VLOOKUP($B180, Profile_helper_columns!$A$2:$L$201,12, FALSE), "Date Not Found")</f>
        <v>Y</v>
      </c>
      <c r="L180" s="67">
        <f ca="1">IFERROR(VLOOKUP($B180, Profile_helper_columns!$A$2:$M$201,13, FALSE), "Date Not Found")</f>
        <v>0</v>
      </c>
      <c r="M180" s="67">
        <f ca="1">IFERROR(VLOOKUP($B180, Profile_helper_columns!$A$2:$N$201,14, FALSE), "Date Not Found")</f>
        <v>1</v>
      </c>
      <c r="N180" s="67">
        <f ca="1">IFERROR(VLOOKUP($B180, Profile_helper_columns!$A$2:$O$201,15, FALSE), "Date Not Found")</f>
        <v>0</v>
      </c>
      <c r="O180" s="67">
        <f ca="1">IFERROR(VLOOKUP($B180, Profile_helper_columns!$A$2:$P$201,16, FALSE), "Date Not Found")</f>
        <v>0</v>
      </c>
      <c r="P180" s="67">
        <f ca="1">IFERROR(VLOOKUP($B180, Profile_helper_columns!$A$2:$Q$201,17, FALSE), "Date Not Found")</f>
        <v>0</v>
      </c>
      <c r="Q180" s="375" t="str">
        <f ca="1">IFERROR(VLOOKUP($B180, Profile_helper_columns!$A$2:$R$201,18, FALSE), "Date Not Found")</f>
        <v/>
      </c>
      <c r="U180" s="67" t="str">
        <f ca="1">IFERROR(VLOOKUP($B180, Profile_helper_columns!$A$2:$V$201,22, FALSE), "Date Not Found")</f>
        <v>Offline</v>
      </c>
      <c r="V180" s="67" t="str">
        <f ca="1">IFERROR(VLOOKUP($B180, Profile_helper_columns!$A$2:$W$201,23, FALSE), "Date Not Found")</f>
        <v>IVR</v>
      </c>
      <c r="W180" s="67">
        <f ca="1">IFERROR(VLOOKUP($B180, Profile_helper_columns!$A$2:$X$201,24, FALSE), "Date Not Found")</f>
        <v>0</v>
      </c>
      <c r="X180" s="67">
        <f ca="1">IFERROR(VLOOKUP($B180, Profile_helper_columns!$A$2:$Y$201,25, FALSE), "Date Not Found")</f>
        <v>1</v>
      </c>
      <c r="Y180" s="67">
        <f ca="1">IFERROR(VLOOKUP($B180, Profile_helper_columns!$A$2:$Z$201,26, FALSE), "Date Not Found")</f>
        <v>1</v>
      </c>
      <c r="Z180" s="67">
        <f ca="1">IFERROR(VLOOKUP($B180, Profile_helper_columns!$A$2:$AA$201,27, FALSE), "Date Not Found")</f>
        <v>0</v>
      </c>
      <c r="AA180" s="67">
        <f ca="1">IFERROR(VLOOKUP($B180, Profile_helper_columns!$A$2:$AB$201,28, FALSE), "Date Not Found")</f>
        <v>0</v>
      </c>
      <c r="AB180" s="67">
        <f ca="1">IFERROR(VLOOKUP($B180, Profile_helper_columns!$A$2:$AC$201,29, FALSE), "Date Not Found")</f>
        <v>0</v>
      </c>
      <c r="AC180" s="67">
        <f ca="1">IFERROR(VLOOKUP($B180, Profile_helper_columns!$A$2:$AD$201,30, FALSE), "Date Not Found")</f>
        <v>1</v>
      </c>
      <c r="AD180" s="67">
        <f ca="1">IFERROR(VLOOKUP($B180, Profile_helper_columns!$A$2:$AE$201,31, FALSE), "Date Not Found")</f>
        <v>1</v>
      </c>
      <c r="AE180" s="67">
        <f ca="1">IFERROR(VLOOKUP($B180, Profile_helper_columns!$A$2:$AF$201,32, FALSE), "Date Not Found")</f>
        <v>1</v>
      </c>
      <c r="AF180" s="67">
        <f ca="1">IFERROR(VLOOKUP($B180, Profile_helper_columns!$A$2:$AG$201,33, FALSE), "Date Not Found")</f>
        <v>1</v>
      </c>
      <c r="AG180" s="67">
        <f ca="1">IFERROR(VLOOKUP($B180, Profile_helper_columns!$A$2:$AH$201,34, FALSE), "Date Not Found")</f>
        <v>0</v>
      </c>
      <c r="AH180" s="67">
        <f ca="1">IFERROR(VLOOKUP($B180, Profile_helper_columns!$A$2:$AI$201,35, FALSE), "Date Not Found")</f>
        <v>1</v>
      </c>
      <c r="AI180" s="67">
        <f ca="1">IFERROR(VLOOKUP($B180, Profile_helper_columns!$A$2:$AJ$201,36, FALSE), "Date Not Found")</f>
        <v>1</v>
      </c>
      <c r="AJ180" s="67">
        <f ca="1">IFERROR(VLOOKUP($B180, Profile_helper_columns!$A$2:$AK$201,37, FALSE), "Date Not Found")</f>
        <v>1</v>
      </c>
      <c r="AK180" s="67">
        <f ca="1">IFERROR(VLOOKUP($B180, Profile_helper_columns!$A$2:$AL$201,38, FALSE), "Date Not Found")</f>
        <v>1</v>
      </c>
      <c r="AL180" s="67">
        <f ca="1">IFERROR(VLOOKUP($B180, Profile_helper_columns!$A$2:$AM$201,39, FALSE), "Date Not Found")</f>
        <v>0</v>
      </c>
      <c r="AM180">
        <f ca="1"/>
        <v>10</v>
      </c>
      <c r="AN180">
        <f ca="1"/>
        <v>2024</v>
      </c>
      <c r="AO180" t="str" cm="1">
        <f t="array" aca="1" ref="AO180" ca="1">INDEX(Profile_helper_columns!$D$2:$D$201, MATCH(TRUE, Profile_helper_columns!$C$2:$C$201 &gt;= ROW(AN180)-1,0))</f>
        <v>AG0000004149</v>
      </c>
    </row>
    <row r="181" spans="1:41" ht="30.75">
      <c r="A181" s="67" t="str">
        <f t="shared" ca="1" si="2"/>
        <v>b9cf8186-d3de6cgfjg-3c81-a2dd</v>
      </c>
      <c r="B181" t="str" cm="1">
        <f t="array" aca="1" ref="B181" ca="1">INDEX(Profile_helper_columns!$A$2:$A$201, MATCH(TRUE, Profile_helper_columns!$C$2:$C$201 &gt;= ROW(A181)-1,0))</f>
        <v>0001122271</v>
      </c>
      <c r="C181" t="str" cm="1">
        <f t="array" aca="1" ref="C181" ca="1">INDEX(Profile_helper_columns!$D$2:$D$201, MATCH(TRUE, Profile_helper_columns!$C$2:$C$201 &gt;= ROW(B181)-1,0))</f>
        <v>AG0000001054</v>
      </c>
      <c r="D181" s="315">
        <f ca="1">IFERROR(VLOOKUP($B181, Profile_helper_columns!$A$2:$E$201, 5, FALSE), "Date Not Found")</f>
        <v>45353</v>
      </c>
      <c r="E181">
        <f ca="1">IFERROR(VLOOKUP($B181, Profile_helper_columns!$A$2:$F$201,6, FALSE), "Date Not Found")</f>
        <v>745</v>
      </c>
      <c r="F181" s="315">
        <f ca="1">IFERROR(VLOOKUP($B181, Profile_helper_columns!$A$2:$G$201,7, FALSE), "Date Not Found")</f>
        <v>44984</v>
      </c>
      <c r="G181" s="315" t="str">
        <f ca="1">IFERROR(VLOOKUP($B181, Profile_helper_columns!$A$2:$H$201,8, FALSE), "Date Not Found")</f>
        <v>Active</v>
      </c>
      <c r="H181" s="315" t="str">
        <f ca="1">IFERROR(VLOOKUP($B181, Profile_helper_columns!$A$2:$I$201,9, FALSE), "Date Not Found")</f>
        <v>San Francisco</v>
      </c>
      <c r="I181" t="str">
        <f ca="1">IFERROR(VLOOKUP($B181, Profile_helper_columns!$A$2:$J$201,10, FALSE), "Date Not Found")</f>
        <v>R</v>
      </c>
      <c r="J181" s="67" t="str">
        <f ca="1">IFERROR(VLOOKUP($B181, Profile_helper_columns!$A$2:$K$201,11, FALSE), "Date Not Found")</f>
        <v>Apartments</v>
      </c>
      <c r="K181" s="67" t="str">
        <f ca="1">IFERROR(VLOOKUP($B181, Profile_helper_columns!$A$2:$L$201,12, FALSE), "Date Not Found")</f>
        <v>Y</v>
      </c>
      <c r="L181" s="67">
        <f ca="1">IFERROR(VLOOKUP($B181, Profile_helper_columns!$A$2:$M$201,13, FALSE), "Date Not Found")</f>
        <v>1</v>
      </c>
      <c r="M181" s="67">
        <f ca="1">IFERROR(VLOOKUP($B181, Profile_helper_columns!$A$2:$N$201,14, FALSE), "Date Not Found")</f>
        <v>0</v>
      </c>
      <c r="N181" s="67">
        <f ca="1">IFERROR(VLOOKUP($B181, Profile_helper_columns!$A$2:$O$201,15, FALSE), "Date Not Found")</f>
        <v>0</v>
      </c>
      <c r="O181" s="67">
        <f ca="1">IFERROR(VLOOKUP($B181, Profile_helper_columns!$A$2:$P$201,16, FALSE), "Date Not Found")</f>
        <v>0</v>
      </c>
      <c r="P181" s="67">
        <f ca="1">IFERROR(VLOOKUP($B181, Profile_helper_columns!$A$2:$Q$201,17, FALSE), "Date Not Found")</f>
        <v>0</v>
      </c>
      <c r="Q181" s="375">
        <f ca="1">IFERROR(VLOOKUP($B181, Profile_helper_columns!$A$2:$R$201,18, FALSE), "Date Not Found")</f>
        <v>45560</v>
      </c>
      <c r="U181" s="67" t="str">
        <f ca="1">IFERROR(VLOOKUP($B181, Profile_helper_columns!$A$2:$V$201,22, FALSE), "Date Not Found")</f>
        <v>Offline</v>
      </c>
      <c r="V181" s="67" t="str">
        <f ca="1">IFERROR(VLOOKUP($B181, Profile_helper_columns!$A$2:$W$201,23, FALSE), "Date Not Found")</f>
        <v>IVR</v>
      </c>
      <c r="W181" s="67">
        <f ca="1">IFERROR(VLOOKUP($B181, Profile_helper_columns!$A$2:$X$201,24, FALSE), "Date Not Found")</f>
        <v>0</v>
      </c>
      <c r="X181" s="67">
        <f ca="1">IFERROR(VLOOKUP($B181, Profile_helper_columns!$A$2:$Y$201,25, FALSE), "Date Not Found")</f>
        <v>1</v>
      </c>
      <c r="Y181" s="67">
        <f ca="1">IFERROR(VLOOKUP($B181, Profile_helper_columns!$A$2:$Z$201,26, FALSE), "Date Not Found")</f>
        <v>1</v>
      </c>
      <c r="Z181" s="67">
        <f ca="1">IFERROR(VLOOKUP($B181, Profile_helper_columns!$A$2:$AA$201,27, FALSE), "Date Not Found")</f>
        <v>1</v>
      </c>
      <c r="AA181" s="67">
        <f ca="1">IFERROR(VLOOKUP($B181, Profile_helper_columns!$A$2:$AB$201,28, FALSE), "Date Not Found")</f>
        <v>0</v>
      </c>
      <c r="AB181" s="67">
        <f ca="1">IFERROR(VLOOKUP($B181, Profile_helper_columns!$A$2:$AC$201,29, FALSE), "Date Not Found")</f>
        <v>0</v>
      </c>
      <c r="AC181" s="67">
        <f ca="1">IFERROR(VLOOKUP($B181, Profile_helper_columns!$A$2:$AD$201,30, FALSE), "Date Not Found")</f>
        <v>0</v>
      </c>
      <c r="AD181" s="67">
        <f ca="1">IFERROR(VLOOKUP($B181, Profile_helper_columns!$A$2:$AE$201,31, FALSE), "Date Not Found")</f>
        <v>0</v>
      </c>
      <c r="AE181" s="67">
        <f ca="1">IFERROR(VLOOKUP($B181, Profile_helper_columns!$A$2:$AF$201,32, FALSE), "Date Not Found")</f>
        <v>1</v>
      </c>
      <c r="AF181" s="67">
        <f ca="1">IFERROR(VLOOKUP($B181, Profile_helper_columns!$A$2:$AG$201,33, FALSE), "Date Not Found")</f>
        <v>0</v>
      </c>
      <c r="AG181" s="67">
        <f ca="1">IFERROR(VLOOKUP($B181, Profile_helper_columns!$A$2:$AH$201,34, FALSE), "Date Not Found")</f>
        <v>0</v>
      </c>
      <c r="AH181" s="67">
        <f ca="1">IFERROR(VLOOKUP($B181, Profile_helper_columns!$A$2:$AI$201,35, FALSE), "Date Not Found")</f>
        <v>1</v>
      </c>
      <c r="AI181" s="67">
        <f ca="1">IFERROR(VLOOKUP($B181, Profile_helper_columns!$A$2:$AJ$201,36, FALSE), "Date Not Found")</f>
        <v>1</v>
      </c>
      <c r="AJ181" s="67">
        <f ca="1">IFERROR(VLOOKUP($B181, Profile_helper_columns!$A$2:$AK$201,37, FALSE), "Date Not Found")</f>
        <v>0</v>
      </c>
      <c r="AK181" s="67">
        <f ca="1">IFERROR(VLOOKUP($B181, Profile_helper_columns!$A$2:$AL$201,38, FALSE), "Date Not Found")</f>
        <v>1</v>
      </c>
      <c r="AL181" s="67">
        <f ca="1">IFERROR(VLOOKUP($B181, Profile_helper_columns!$A$2:$AM$201,39, FALSE), "Date Not Found")</f>
        <v>1</v>
      </c>
      <c r="AM181">
        <f ca="1"/>
        <v>3</v>
      </c>
      <c r="AN181">
        <f ca="1"/>
        <v>2024</v>
      </c>
      <c r="AO181" t="str" cm="1">
        <f t="array" aca="1" ref="AO181" ca="1">INDEX(Profile_helper_columns!$D$2:$D$201, MATCH(TRUE, Profile_helper_columns!$C$2:$C$201 &gt;= ROW(AN181)-1,0))</f>
        <v>AG0000001054</v>
      </c>
    </row>
    <row r="182" spans="1:41" ht="30.75">
      <c r="A182" s="67" t="str">
        <f t="shared" ca="1" si="2"/>
        <v>3edcfab6-56fa5agfjg-c3b9-a2dd</v>
      </c>
      <c r="B182" t="str" cm="1">
        <f t="array" aca="1" ref="B182" ca="1">INDEX(Profile_helper_columns!$A$2:$A$201, MATCH(TRUE, Profile_helper_columns!$C$2:$C$201 &gt;= ROW(A182)-1,0))</f>
        <v>0001122271</v>
      </c>
      <c r="C182" t="str" cm="1">
        <f t="array" aca="1" ref="C182" ca="1">INDEX(Profile_helper_columns!$D$2:$D$201, MATCH(TRUE, Profile_helper_columns!$C$2:$C$201 &gt;= ROW(B182)-1,0))</f>
        <v>AG0000001054</v>
      </c>
      <c r="D182" s="315">
        <f ca="1">IFERROR(VLOOKUP($B182, Profile_helper_columns!$A$2:$E$201, 5, FALSE), "Date Not Found")</f>
        <v>45353</v>
      </c>
      <c r="E182">
        <f ca="1">IFERROR(VLOOKUP($B182, Profile_helper_columns!$A$2:$F$201,6, FALSE), "Date Not Found")</f>
        <v>745</v>
      </c>
      <c r="F182" s="315">
        <f ca="1">IFERROR(VLOOKUP($B182, Profile_helper_columns!$A$2:$G$201,7, FALSE), "Date Not Found")</f>
        <v>44984</v>
      </c>
      <c r="G182" s="315" t="str">
        <f ca="1">IFERROR(VLOOKUP($B182, Profile_helper_columns!$A$2:$H$201,8, FALSE), "Date Not Found")</f>
        <v>Active</v>
      </c>
      <c r="H182" s="315" t="str">
        <f ca="1">IFERROR(VLOOKUP($B182, Profile_helper_columns!$A$2:$I$201,9, FALSE), "Date Not Found")</f>
        <v>San Francisco</v>
      </c>
      <c r="I182" t="str">
        <f ca="1">IFERROR(VLOOKUP($B182, Profile_helper_columns!$A$2:$J$201,10, FALSE), "Date Not Found")</f>
        <v>R</v>
      </c>
      <c r="J182" s="67" t="str">
        <f ca="1">IFERROR(VLOOKUP($B182, Profile_helper_columns!$A$2:$K$201,11, FALSE), "Date Not Found")</f>
        <v>Apartments</v>
      </c>
      <c r="K182" s="67" t="str">
        <f ca="1">IFERROR(VLOOKUP($B182, Profile_helper_columns!$A$2:$L$201,12, FALSE), "Date Not Found")</f>
        <v>Y</v>
      </c>
      <c r="L182" s="67">
        <f ca="1">IFERROR(VLOOKUP($B182, Profile_helper_columns!$A$2:$M$201,13, FALSE), "Date Not Found")</f>
        <v>1</v>
      </c>
      <c r="M182" s="67">
        <f ca="1">IFERROR(VLOOKUP($B182, Profile_helper_columns!$A$2:$N$201,14, FALSE), "Date Not Found")</f>
        <v>0</v>
      </c>
      <c r="N182" s="67">
        <f ca="1">IFERROR(VLOOKUP($B182, Profile_helper_columns!$A$2:$O$201,15, FALSE), "Date Not Found")</f>
        <v>0</v>
      </c>
      <c r="O182" s="67">
        <f ca="1">IFERROR(VLOOKUP($B182, Profile_helper_columns!$A$2:$P$201,16, FALSE), "Date Not Found")</f>
        <v>0</v>
      </c>
      <c r="P182" s="67">
        <f ca="1">IFERROR(VLOOKUP($B182, Profile_helper_columns!$A$2:$Q$201,17, FALSE), "Date Not Found")</f>
        <v>0</v>
      </c>
      <c r="Q182" s="375">
        <f ca="1">IFERROR(VLOOKUP($B182, Profile_helper_columns!$A$2:$R$201,18, FALSE), "Date Not Found")</f>
        <v>45560</v>
      </c>
      <c r="U182" s="67" t="str">
        <f ca="1">IFERROR(VLOOKUP($B182, Profile_helper_columns!$A$2:$V$201,22, FALSE), "Date Not Found")</f>
        <v>Offline</v>
      </c>
      <c r="V182" s="67" t="str">
        <f ca="1">IFERROR(VLOOKUP($B182, Profile_helper_columns!$A$2:$W$201,23, FALSE), "Date Not Found")</f>
        <v>IVR</v>
      </c>
      <c r="W182" s="67">
        <f ca="1">IFERROR(VLOOKUP($B182, Profile_helper_columns!$A$2:$X$201,24, FALSE), "Date Not Found")</f>
        <v>0</v>
      </c>
      <c r="X182" s="67">
        <f ca="1">IFERROR(VLOOKUP($B182, Profile_helper_columns!$A$2:$Y$201,25, FALSE), "Date Not Found")</f>
        <v>1</v>
      </c>
      <c r="Y182" s="67">
        <f ca="1">IFERROR(VLOOKUP($B182, Profile_helper_columns!$A$2:$Z$201,26, FALSE), "Date Not Found")</f>
        <v>1</v>
      </c>
      <c r="Z182" s="67">
        <f ca="1">IFERROR(VLOOKUP($B182, Profile_helper_columns!$A$2:$AA$201,27, FALSE), "Date Not Found")</f>
        <v>1</v>
      </c>
      <c r="AA182" s="67">
        <f ca="1">IFERROR(VLOOKUP($B182, Profile_helper_columns!$A$2:$AB$201,28, FALSE), "Date Not Found")</f>
        <v>0</v>
      </c>
      <c r="AB182" s="67">
        <f ca="1">IFERROR(VLOOKUP($B182, Profile_helper_columns!$A$2:$AC$201,29, FALSE), "Date Not Found")</f>
        <v>0</v>
      </c>
      <c r="AC182" s="67">
        <f ca="1">IFERROR(VLOOKUP($B182, Profile_helper_columns!$A$2:$AD$201,30, FALSE), "Date Not Found")</f>
        <v>0</v>
      </c>
      <c r="AD182" s="67">
        <f ca="1">IFERROR(VLOOKUP($B182, Profile_helper_columns!$A$2:$AE$201,31, FALSE), "Date Not Found")</f>
        <v>0</v>
      </c>
      <c r="AE182" s="67">
        <f ca="1">IFERROR(VLOOKUP($B182, Profile_helper_columns!$A$2:$AF$201,32, FALSE), "Date Not Found")</f>
        <v>1</v>
      </c>
      <c r="AF182" s="67">
        <f ca="1">IFERROR(VLOOKUP($B182, Profile_helper_columns!$A$2:$AG$201,33, FALSE), "Date Not Found")</f>
        <v>0</v>
      </c>
      <c r="AG182" s="67">
        <f ca="1">IFERROR(VLOOKUP($B182, Profile_helper_columns!$A$2:$AH$201,34, FALSE), "Date Not Found")</f>
        <v>0</v>
      </c>
      <c r="AH182" s="67">
        <f ca="1">IFERROR(VLOOKUP($B182, Profile_helper_columns!$A$2:$AI$201,35, FALSE), "Date Not Found")</f>
        <v>1</v>
      </c>
      <c r="AI182" s="67">
        <f ca="1">IFERROR(VLOOKUP($B182, Profile_helper_columns!$A$2:$AJ$201,36, FALSE), "Date Not Found")</f>
        <v>1</v>
      </c>
      <c r="AJ182" s="67">
        <f ca="1">IFERROR(VLOOKUP($B182, Profile_helper_columns!$A$2:$AK$201,37, FALSE), "Date Not Found")</f>
        <v>0</v>
      </c>
      <c r="AK182" s="67">
        <f ca="1">IFERROR(VLOOKUP($B182, Profile_helper_columns!$A$2:$AL$201,38, FALSE), "Date Not Found")</f>
        <v>1</v>
      </c>
      <c r="AL182" s="67">
        <f ca="1">IFERROR(VLOOKUP($B182, Profile_helper_columns!$A$2:$AM$201,39, FALSE), "Date Not Found")</f>
        <v>1</v>
      </c>
      <c r="AM182">
        <f ca="1"/>
        <v>3</v>
      </c>
      <c r="AN182">
        <f ca="1"/>
        <v>2024</v>
      </c>
      <c r="AO182" t="str" cm="1">
        <f t="array" aca="1" ref="AO182" ca="1">INDEX(Profile_helper_columns!$D$2:$D$201, MATCH(TRUE, Profile_helper_columns!$C$2:$C$201 &gt;= ROW(AN182)-1,0))</f>
        <v>AG0000001054</v>
      </c>
    </row>
    <row r="183" spans="1:41" ht="45.75">
      <c r="A183" s="67" t="str">
        <f t="shared" ca="1" si="2"/>
        <v>26602a7e-9456dfgfjg-548e-a2dd</v>
      </c>
      <c r="B183" t="str" cm="1">
        <f t="array" aca="1" ref="B183" ca="1">INDEX(Profile_helper_columns!$A$2:$A$201, MATCH(TRUE, Profile_helper_columns!$C$2:$C$201 &gt;= ROW(A183)-1,0))</f>
        <v>0001127078</v>
      </c>
      <c r="C183" t="str" cm="1">
        <f t="array" aca="1" ref="C183" ca="1">INDEX(Profile_helper_columns!$D$2:$D$201, MATCH(TRUE, Profile_helper_columns!$C$2:$C$201 &gt;= ROW(B183)-1,0))</f>
        <v>AG0000005529</v>
      </c>
      <c r="D183" s="315">
        <f ca="1">IFERROR(VLOOKUP($B183, Profile_helper_columns!$A$2:$E$201, 5, FALSE), "Date Not Found")</f>
        <v>45191</v>
      </c>
      <c r="E183">
        <f ca="1">IFERROR(VLOOKUP($B183, Profile_helper_columns!$A$2:$F$201,6, FALSE), "Date Not Found")</f>
        <v>880</v>
      </c>
      <c r="F183" s="315">
        <f ca="1">IFERROR(VLOOKUP($B183, Profile_helper_columns!$A$2:$G$201,7, FALSE), "Date Not Found")</f>
        <v>45541</v>
      </c>
      <c r="G183" s="315" t="str">
        <f ca="1">IFERROR(VLOOKUP($B183, Profile_helper_columns!$A$2:$H$201,8, FALSE), "Date Not Found")</f>
        <v>Active</v>
      </c>
      <c r="H183" s="315" t="str">
        <f ca="1">IFERROR(VLOOKUP($B183, Profile_helper_columns!$A$2:$I$201,9, FALSE), "Date Not Found")</f>
        <v>San Francisco</v>
      </c>
      <c r="I183" t="str">
        <f ca="1">IFERROR(VLOOKUP($B183, Profile_helper_columns!$A$2:$J$201,10, FALSE), "Date Not Found")</f>
        <v>R</v>
      </c>
      <c r="J183" s="67" t="str">
        <f ca="1">IFERROR(VLOOKUP($B183, Profile_helper_columns!$A$2:$K$201,11, FALSE), "Date Not Found")</f>
        <v>House</v>
      </c>
      <c r="K183" s="67" t="str">
        <f ca="1">IFERROR(VLOOKUP($B183, Profile_helper_columns!$A$2:$L$201,12, FALSE), "Date Not Found")</f>
        <v>Y</v>
      </c>
      <c r="L183" s="67">
        <f ca="1">IFERROR(VLOOKUP($B183, Profile_helper_columns!$A$2:$M$201,13, FALSE), "Date Not Found")</f>
        <v>0</v>
      </c>
      <c r="M183" s="67">
        <f ca="1">IFERROR(VLOOKUP($B183, Profile_helper_columns!$A$2:$N$201,14, FALSE), "Date Not Found")</f>
        <v>0</v>
      </c>
      <c r="N183" s="67">
        <f ca="1">IFERROR(VLOOKUP($B183, Profile_helper_columns!$A$2:$O$201,15, FALSE), "Date Not Found")</f>
        <v>0</v>
      </c>
      <c r="O183" s="67">
        <f ca="1">IFERROR(VLOOKUP($B183, Profile_helper_columns!$A$2:$P$201,16, FALSE), "Date Not Found")</f>
        <v>0</v>
      </c>
      <c r="P183" s="67">
        <f ca="1">IFERROR(VLOOKUP($B183, Profile_helper_columns!$A$2:$Q$201,17, FALSE), "Date Not Found")</f>
        <v>0</v>
      </c>
      <c r="Q183" s="375" t="str">
        <f ca="1">IFERROR(VLOOKUP($B183, Profile_helper_columns!$A$2:$R$201,18, FALSE), "Date Not Found")</f>
        <v/>
      </c>
      <c r="U183" s="67" t="str">
        <f ca="1">IFERROR(VLOOKUP($B183, Profile_helper_columns!$A$2:$V$201,22, FALSE), "Date Not Found")</f>
        <v>Offline</v>
      </c>
      <c r="V183" s="67" t="str">
        <f ca="1">IFERROR(VLOOKUP($B183, Profile_helper_columns!$A$2:$W$201,23, FALSE), "Date Not Found")</f>
        <v>Retail</v>
      </c>
      <c r="W183" s="67">
        <f ca="1">IFERROR(VLOOKUP($B183, Profile_helper_columns!$A$2:$X$201,24, FALSE), "Date Not Found")</f>
        <v>0</v>
      </c>
      <c r="X183" s="67">
        <f ca="1">IFERROR(VLOOKUP($B183, Profile_helper_columns!$A$2:$Y$201,25, FALSE), "Date Not Found")</f>
        <v>1</v>
      </c>
      <c r="Y183" s="67">
        <f ca="1">IFERROR(VLOOKUP($B183, Profile_helper_columns!$A$2:$Z$201,26, FALSE), "Date Not Found")</f>
        <v>1</v>
      </c>
      <c r="Z183" s="67">
        <f ca="1">IFERROR(VLOOKUP($B183, Profile_helper_columns!$A$2:$AA$201,27, FALSE), "Date Not Found")</f>
        <v>0</v>
      </c>
      <c r="AA183" s="67">
        <f ca="1">IFERROR(VLOOKUP($B183, Profile_helper_columns!$A$2:$AB$201,28, FALSE), "Date Not Found")</f>
        <v>1</v>
      </c>
      <c r="AB183" s="67">
        <f ca="1">IFERROR(VLOOKUP($B183, Profile_helper_columns!$A$2:$AC$201,29, FALSE), "Date Not Found")</f>
        <v>1</v>
      </c>
      <c r="AC183" s="67">
        <f ca="1">IFERROR(VLOOKUP($B183, Profile_helper_columns!$A$2:$AD$201,30, FALSE), "Date Not Found")</f>
        <v>1</v>
      </c>
      <c r="AD183" s="67">
        <f ca="1">IFERROR(VLOOKUP($B183, Profile_helper_columns!$A$2:$AE$201,31, FALSE), "Date Not Found")</f>
        <v>1</v>
      </c>
      <c r="AE183" s="67">
        <f ca="1">IFERROR(VLOOKUP($B183, Profile_helper_columns!$A$2:$AF$201,32, FALSE), "Date Not Found")</f>
        <v>1</v>
      </c>
      <c r="AF183" s="67">
        <f ca="1">IFERROR(VLOOKUP($B183, Profile_helper_columns!$A$2:$AG$201,33, FALSE), "Date Not Found")</f>
        <v>0</v>
      </c>
      <c r="AG183" s="67">
        <f ca="1">IFERROR(VLOOKUP($B183, Profile_helper_columns!$A$2:$AH$201,34, FALSE), "Date Not Found")</f>
        <v>1</v>
      </c>
      <c r="AH183" s="67">
        <f ca="1">IFERROR(VLOOKUP($B183, Profile_helper_columns!$A$2:$AI$201,35, FALSE), "Date Not Found")</f>
        <v>1</v>
      </c>
      <c r="AI183" s="67">
        <f ca="1">IFERROR(VLOOKUP($B183, Profile_helper_columns!$A$2:$AJ$201,36, FALSE), "Date Not Found")</f>
        <v>0</v>
      </c>
      <c r="AJ183" s="67">
        <f ca="1">IFERROR(VLOOKUP($B183, Profile_helper_columns!$A$2:$AK$201,37, FALSE), "Date Not Found")</f>
        <v>0</v>
      </c>
      <c r="AK183" s="67">
        <f ca="1">IFERROR(VLOOKUP($B183, Profile_helper_columns!$A$2:$AL$201,38, FALSE), "Date Not Found")</f>
        <v>0</v>
      </c>
      <c r="AL183" s="67">
        <f ca="1">IFERROR(VLOOKUP($B183, Profile_helper_columns!$A$2:$AM$201,39, FALSE), "Date Not Found")</f>
        <v>0</v>
      </c>
      <c r="AM183">
        <f ca="1"/>
        <v>9</v>
      </c>
      <c r="AN183">
        <f ca="1"/>
        <v>2023</v>
      </c>
      <c r="AO183" t="str" cm="1">
        <f t="array" aca="1" ref="AO183" ca="1">INDEX(Profile_helper_columns!$D$2:$D$201, MATCH(TRUE, Profile_helper_columns!$C$2:$C$201 &gt;= ROW(AN183)-1,0))</f>
        <v>AG0000005529</v>
      </c>
    </row>
    <row r="184" spans="1:41" ht="45.75">
      <c r="A184" s="67" t="str">
        <f t="shared" ca="1" si="2"/>
        <v>9ccb5cbf-ff1e5dgfjg-5037-a2dd</v>
      </c>
      <c r="B184" t="str" cm="1">
        <f t="array" aca="1" ref="B184" ca="1">INDEX(Profile_helper_columns!$A$2:$A$201, MATCH(TRUE, Profile_helper_columns!$C$2:$C$201 &gt;= ROW(A184)-1,0))</f>
        <v>0001125128</v>
      </c>
      <c r="C184" t="str" cm="1">
        <f t="array" aca="1" ref="C184" ca="1">INDEX(Profile_helper_columns!$D$2:$D$201, MATCH(TRUE, Profile_helper_columns!$C$2:$C$201 &gt;= ROW(B184)-1,0))</f>
        <v>AG0000006746</v>
      </c>
      <c r="D184" s="315">
        <f ca="1">IFERROR(VLOOKUP($B184, Profile_helper_columns!$A$2:$E$201, 5, FALSE), "Date Not Found")</f>
        <v>45336</v>
      </c>
      <c r="E184">
        <f ca="1">IFERROR(VLOOKUP($B184, Profile_helper_columns!$A$2:$F$201,6, FALSE), "Date Not Found")</f>
        <v>791</v>
      </c>
      <c r="F184" s="315">
        <f ca="1">IFERROR(VLOOKUP($B184, Profile_helper_columns!$A$2:$G$201,7, FALSE), "Date Not Found")</f>
        <v>45147</v>
      </c>
      <c r="G184" s="315" t="str">
        <f ca="1">IFERROR(VLOOKUP($B184, Profile_helper_columns!$A$2:$H$201,8, FALSE), "Date Not Found")</f>
        <v>Former</v>
      </c>
      <c r="H184" s="315" t="str">
        <f ca="1">IFERROR(VLOOKUP($B184, Profile_helper_columns!$A$2:$I$201,9, FALSE), "Date Not Found")</f>
        <v>Pheonix</v>
      </c>
      <c r="I184" t="str">
        <f ca="1">IFERROR(VLOOKUP($B184, Profile_helper_columns!$A$2:$J$201,10, FALSE), "Date Not Found")</f>
        <v>R</v>
      </c>
      <c r="J184" s="67" t="str">
        <f ca="1">IFERROR(VLOOKUP($B184, Profile_helper_columns!$A$2:$K$201,11, FALSE), "Date Not Found")</f>
        <v>Condominiums</v>
      </c>
      <c r="K184" s="67" t="str">
        <f ca="1">IFERROR(VLOOKUP($B184, Profile_helper_columns!$A$2:$L$201,12, FALSE), "Date Not Found")</f>
        <v>N</v>
      </c>
      <c r="L184" s="67">
        <f ca="1">IFERROR(VLOOKUP($B184, Profile_helper_columns!$A$2:$M$201,13, FALSE), "Date Not Found")</f>
        <v>0</v>
      </c>
      <c r="M184" s="67">
        <f ca="1">IFERROR(VLOOKUP($B184, Profile_helper_columns!$A$2:$N$201,14, FALSE), "Date Not Found")</f>
        <v>1</v>
      </c>
      <c r="N184" s="67">
        <f ca="1">IFERROR(VLOOKUP($B184, Profile_helper_columns!$A$2:$O$201,15, FALSE), "Date Not Found")</f>
        <v>0</v>
      </c>
      <c r="O184" s="67">
        <f ca="1">IFERROR(VLOOKUP($B184, Profile_helper_columns!$A$2:$P$201,16, FALSE), "Date Not Found")</f>
        <v>1</v>
      </c>
      <c r="P184" s="67">
        <f ca="1">IFERROR(VLOOKUP($B184, Profile_helper_columns!$A$2:$Q$201,17, FALSE), "Date Not Found")</f>
        <v>0</v>
      </c>
      <c r="Q184" s="375" t="str">
        <f ca="1">IFERROR(VLOOKUP($B184, Profile_helper_columns!$A$2:$R$201,18, FALSE), "Date Not Found")</f>
        <v/>
      </c>
      <c r="U184" s="67" t="str">
        <f ca="1">IFERROR(VLOOKUP($B184, Profile_helper_columns!$A$2:$V$201,22, FALSE), "Date Not Found")</f>
        <v>Digital</v>
      </c>
      <c r="V184" s="67" t="str">
        <f ca="1">IFERROR(VLOOKUP($B184, Profile_helper_columns!$A$2:$W$201,23, FALSE), "Date Not Found")</f>
        <v>App</v>
      </c>
      <c r="W184" s="67">
        <f ca="1">IFERROR(VLOOKUP($B184, Profile_helper_columns!$A$2:$X$201,24, FALSE), "Date Not Found")</f>
        <v>0</v>
      </c>
      <c r="X184" s="67">
        <f ca="1">IFERROR(VLOOKUP($B184, Profile_helper_columns!$A$2:$Y$201,25, FALSE), "Date Not Found")</f>
        <v>1</v>
      </c>
      <c r="Y184" s="67">
        <f ca="1">IFERROR(VLOOKUP($B184, Profile_helper_columns!$A$2:$Z$201,26, FALSE), "Date Not Found")</f>
        <v>0</v>
      </c>
      <c r="Z184" s="67">
        <f ca="1">IFERROR(VLOOKUP($B184, Profile_helper_columns!$A$2:$AA$201,27, FALSE), "Date Not Found")</f>
        <v>1</v>
      </c>
      <c r="AA184" s="67">
        <f ca="1">IFERROR(VLOOKUP($B184, Profile_helper_columns!$A$2:$AB$201,28, FALSE), "Date Not Found")</f>
        <v>1</v>
      </c>
      <c r="AB184" s="67">
        <f ca="1">IFERROR(VLOOKUP($B184, Profile_helper_columns!$A$2:$AC$201,29, FALSE), "Date Not Found")</f>
        <v>0</v>
      </c>
      <c r="AC184" s="67">
        <f ca="1">IFERROR(VLOOKUP($B184, Profile_helper_columns!$A$2:$AD$201,30, FALSE), "Date Not Found")</f>
        <v>0</v>
      </c>
      <c r="AD184" s="67">
        <f ca="1">IFERROR(VLOOKUP($B184, Profile_helper_columns!$A$2:$AE$201,31, FALSE), "Date Not Found")</f>
        <v>0</v>
      </c>
      <c r="AE184" s="67">
        <f ca="1">IFERROR(VLOOKUP($B184, Profile_helper_columns!$A$2:$AF$201,32, FALSE), "Date Not Found")</f>
        <v>1</v>
      </c>
      <c r="AF184" s="67">
        <f ca="1">IFERROR(VLOOKUP($B184, Profile_helper_columns!$A$2:$AG$201,33, FALSE), "Date Not Found")</f>
        <v>0</v>
      </c>
      <c r="AG184" s="67">
        <f ca="1">IFERROR(VLOOKUP($B184, Profile_helper_columns!$A$2:$AH$201,34, FALSE), "Date Not Found")</f>
        <v>1</v>
      </c>
      <c r="AH184" s="67">
        <f ca="1">IFERROR(VLOOKUP($B184, Profile_helper_columns!$A$2:$AI$201,35, FALSE), "Date Not Found")</f>
        <v>0</v>
      </c>
      <c r="AI184" s="67">
        <f ca="1">IFERROR(VLOOKUP($B184, Profile_helper_columns!$A$2:$AJ$201,36, FALSE), "Date Not Found")</f>
        <v>0</v>
      </c>
      <c r="AJ184" s="67">
        <f ca="1">IFERROR(VLOOKUP($B184, Profile_helper_columns!$A$2:$AK$201,37, FALSE), "Date Not Found")</f>
        <v>0</v>
      </c>
      <c r="AK184" s="67">
        <f ca="1">IFERROR(VLOOKUP($B184, Profile_helper_columns!$A$2:$AL$201,38, FALSE), "Date Not Found")</f>
        <v>0</v>
      </c>
      <c r="AL184" s="67">
        <f ca="1">IFERROR(VLOOKUP($B184, Profile_helper_columns!$A$2:$AM$201,39, FALSE), "Date Not Found")</f>
        <v>0</v>
      </c>
      <c r="AM184">
        <f ca="1"/>
        <v>2</v>
      </c>
      <c r="AN184">
        <f ca="1"/>
        <v>2024</v>
      </c>
      <c r="AO184" t="str" cm="1">
        <f t="array" aca="1" ref="AO184" ca="1">INDEX(Profile_helper_columns!$D$2:$D$201, MATCH(TRUE, Profile_helper_columns!$C$2:$C$201 &gt;= ROW(AN184)-1,0))</f>
        <v>AG0000006746</v>
      </c>
    </row>
    <row r="185" spans="1:41" ht="45.75">
      <c r="A185" s="67" t="str">
        <f t="shared" ca="1" si="2"/>
        <v>3276d30a-9g8145gfjg-3c0e-a2dd</v>
      </c>
      <c r="B185" t="str" cm="1">
        <f t="array" aca="1" ref="B185" ca="1">INDEX(Profile_helper_columns!$A$2:$A$201, MATCH(TRUE, Profile_helper_columns!$C$2:$C$201 &gt;= ROW(A185)-1,0))</f>
        <v>0001125128</v>
      </c>
      <c r="C185" t="str" cm="1">
        <f t="array" aca="1" ref="C185" ca="1">INDEX(Profile_helper_columns!$D$2:$D$201, MATCH(TRUE, Profile_helper_columns!$C$2:$C$201 &gt;= ROW(B185)-1,0))</f>
        <v>AG0000006746</v>
      </c>
      <c r="D185" s="315">
        <f ca="1">IFERROR(VLOOKUP($B185, Profile_helper_columns!$A$2:$E$201, 5, FALSE), "Date Not Found")</f>
        <v>45336</v>
      </c>
      <c r="E185">
        <f ca="1">IFERROR(VLOOKUP($B185, Profile_helper_columns!$A$2:$F$201,6, FALSE), "Date Not Found")</f>
        <v>791</v>
      </c>
      <c r="F185" s="315">
        <f ca="1">IFERROR(VLOOKUP($B185, Profile_helper_columns!$A$2:$G$201,7, FALSE), "Date Not Found")</f>
        <v>45147</v>
      </c>
      <c r="G185" s="315" t="str">
        <f ca="1">IFERROR(VLOOKUP($B185, Profile_helper_columns!$A$2:$H$201,8, FALSE), "Date Not Found")</f>
        <v>Former</v>
      </c>
      <c r="H185" s="315" t="str">
        <f ca="1">IFERROR(VLOOKUP($B185, Profile_helper_columns!$A$2:$I$201,9, FALSE), "Date Not Found")</f>
        <v>Pheonix</v>
      </c>
      <c r="I185" t="str">
        <f ca="1">IFERROR(VLOOKUP($B185, Profile_helper_columns!$A$2:$J$201,10, FALSE), "Date Not Found")</f>
        <v>R</v>
      </c>
      <c r="J185" s="67" t="str">
        <f ca="1">IFERROR(VLOOKUP($B185, Profile_helper_columns!$A$2:$K$201,11, FALSE), "Date Not Found")</f>
        <v>Condominiums</v>
      </c>
      <c r="K185" s="67" t="str">
        <f ca="1">IFERROR(VLOOKUP($B185, Profile_helper_columns!$A$2:$L$201,12, FALSE), "Date Not Found")</f>
        <v>N</v>
      </c>
      <c r="L185" s="67">
        <f ca="1">IFERROR(VLOOKUP($B185, Profile_helper_columns!$A$2:$M$201,13, FALSE), "Date Not Found")</f>
        <v>0</v>
      </c>
      <c r="M185" s="67">
        <f ca="1">IFERROR(VLOOKUP($B185, Profile_helper_columns!$A$2:$N$201,14, FALSE), "Date Not Found")</f>
        <v>1</v>
      </c>
      <c r="N185" s="67">
        <f ca="1">IFERROR(VLOOKUP($B185, Profile_helper_columns!$A$2:$O$201,15, FALSE), "Date Not Found")</f>
        <v>0</v>
      </c>
      <c r="O185" s="67">
        <f ca="1">IFERROR(VLOOKUP($B185, Profile_helper_columns!$A$2:$P$201,16, FALSE), "Date Not Found")</f>
        <v>1</v>
      </c>
      <c r="P185" s="67">
        <f ca="1">IFERROR(VLOOKUP($B185, Profile_helper_columns!$A$2:$Q$201,17, FALSE), "Date Not Found")</f>
        <v>0</v>
      </c>
      <c r="Q185" s="375" t="str">
        <f ca="1">IFERROR(VLOOKUP($B185, Profile_helper_columns!$A$2:$R$201,18, FALSE), "Date Not Found")</f>
        <v/>
      </c>
      <c r="U185" s="67" t="str">
        <f ca="1">IFERROR(VLOOKUP($B185, Profile_helper_columns!$A$2:$V$201,22, FALSE), "Date Not Found")</f>
        <v>Digital</v>
      </c>
      <c r="V185" s="67" t="str">
        <f ca="1">IFERROR(VLOOKUP($B185, Profile_helper_columns!$A$2:$W$201,23, FALSE), "Date Not Found")</f>
        <v>App</v>
      </c>
      <c r="W185" s="67">
        <f ca="1">IFERROR(VLOOKUP($B185, Profile_helper_columns!$A$2:$X$201,24, FALSE), "Date Not Found")</f>
        <v>0</v>
      </c>
      <c r="X185" s="67">
        <f ca="1">IFERROR(VLOOKUP($B185, Profile_helper_columns!$A$2:$Y$201,25, FALSE), "Date Not Found")</f>
        <v>1</v>
      </c>
      <c r="Y185" s="67">
        <f ca="1">IFERROR(VLOOKUP($B185, Profile_helper_columns!$A$2:$Z$201,26, FALSE), "Date Not Found")</f>
        <v>0</v>
      </c>
      <c r="Z185" s="67">
        <f ca="1">IFERROR(VLOOKUP($B185, Profile_helper_columns!$A$2:$AA$201,27, FALSE), "Date Not Found")</f>
        <v>1</v>
      </c>
      <c r="AA185" s="67">
        <f ca="1">IFERROR(VLOOKUP($B185, Profile_helper_columns!$A$2:$AB$201,28, FALSE), "Date Not Found")</f>
        <v>1</v>
      </c>
      <c r="AB185" s="67">
        <f ca="1">IFERROR(VLOOKUP($B185, Profile_helper_columns!$A$2:$AC$201,29, FALSE), "Date Not Found")</f>
        <v>0</v>
      </c>
      <c r="AC185" s="67">
        <f ca="1">IFERROR(VLOOKUP($B185, Profile_helper_columns!$A$2:$AD$201,30, FALSE), "Date Not Found")</f>
        <v>0</v>
      </c>
      <c r="AD185" s="67">
        <f ca="1">IFERROR(VLOOKUP($B185, Profile_helper_columns!$A$2:$AE$201,31, FALSE), "Date Not Found")</f>
        <v>0</v>
      </c>
      <c r="AE185" s="67">
        <f ca="1">IFERROR(VLOOKUP($B185, Profile_helper_columns!$A$2:$AF$201,32, FALSE), "Date Not Found")</f>
        <v>1</v>
      </c>
      <c r="AF185" s="67">
        <f ca="1">IFERROR(VLOOKUP($B185, Profile_helper_columns!$A$2:$AG$201,33, FALSE), "Date Not Found")</f>
        <v>0</v>
      </c>
      <c r="AG185" s="67">
        <f ca="1">IFERROR(VLOOKUP($B185, Profile_helper_columns!$A$2:$AH$201,34, FALSE), "Date Not Found")</f>
        <v>1</v>
      </c>
      <c r="AH185" s="67">
        <f ca="1">IFERROR(VLOOKUP($B185, Profile_helper_columns!$A$2:$AI$201,35, FALSE), "Date Not Found")</f>
        <v>0</v>
      </c>
      <c r="AI185" s="67">
        <f ca="1">IFERROR(VLOOKUP($B185, Profile_helper_columns!$A$2:$AJ$201,36, FALSE), "Date Not Found")</f>
        <v>0</v>
      </c>
      <c r="AJ185" s="67">
        <f ca="1">IFERROR(VLOOKUP($B185, Profile_helper_columns!$A$2:$AK$201,37, FALSE), "Date Not Found")</f>
        <v>0</v>
      </c>
      <c r="AK185" s="67">
        <f ca="1">IFERROR(VLOOKUP($B185, Profile_helper_columns!$A$2:$AL$201,38, FALSE), "Date Not Found")</f>
        <v>0</v>
      </c>
      <c r="AL185" s="67">
        <f ca="1">IFERROR(VLOOKUP($B185, Profile_helper_columns!$A$2:$AM$201,39, FALSE), "Date Not Found")</f>
        <v>0</v>
      </c>
      <c r="AM185">
        <f ca="1"/>
        <v>2</v>
      </c>
      <c r="AN185">
        <f ca="1"/>
        <v>2024</v>
      </c>
      <c r="AO185" t="str" cm="1">
        <f t="array" aca="1" ref="AO185" ca="1">INDEX(Profile_helper_columns!$D$2:$D$201, MATCH(TRUE, Profile_helper_columns!$C$2:$C$201 &gt;= ROW(AN185)-1,0))</f>
        <v>AG0000006746</v>
      </c>
    </row>
    <row r="186" spans="1:41" ht="45.75">
      <c r="A186" s="67" t="str">
        <f t="shared" ca="1" si="2"/>
        <v>e9704887-e7d46egfjg-33be-a2dd</v>
      </c>
      <c r="B186" t="str" cm="1">
        <f t="array" aca="1" ref="B186" ca="1">INDEX(Profile_helper_columns!$A$2:$A$201, MATCH(TRUE, Profile_helper_columns!$C$2:$C$201 &gt;= ROW(A186)-1,0))</f>
        <v>0001122171</v>
      </c>
      <c r="C186" t="str" cm="1">
        <f t="array" aca="1" ref="C186" ca="1">INDEX(Profile_helper_columns!$D$2:$D$201, MATCH(TRUE, Profile_helper_columns!$C$2:$C$201 &gt;= ROW(B186)-1,0))</f>
        <v>AG0000001694</v>
      </c>
      <c r="D186" s="315">
        <f ca="1">IFERROR(VLOOKUP($B186, Profile_helper_columns!$A$2:$E$201, 5, FALSE), "Date Not Found")</f>
        <v>45584</v>
      </c>
      <c r="E186">
        <f ca="1">IFERROR(VLOOKUP($B186, Profile_helper_columns!$A$2:$F$201,6, FALSE), "Date Not Found")</f>
        <v>219</v>
      </c>
      <c r="F186" s="315">
        <f ca="1">IFERROR(VLOOKUP($B186, Profile_helper_columns!$A$2:$G$201,7, FALSE), "Date Not Found")</f>
        <v>45395</v>
      </c>
      <c r="G186" s="315" t="str">
        <f ca="1">IFERROR(VLOOKUP($B186, Profile_helper_columns!$A$2:$H$201,8, FALSE), "Date Not Found")</f>
        <v>Former</v>
      </c>
      <c r="H186" s="315" t="str">
        <f ca="1">IFERROR(VLOOKUP($B186, Profile_helper_columns!$A$2:$I$201,9, FALSE), "Date Not Found")</f>
        <v>Pheonix</v>
      </c>
      <c r="I186" t="str">
        <f ca="1">IFERROR(VLOOKUP($B186, Profile_helper_columns!$A$2:$J$201,10, FALSE), "Date Not Found")</f>
        <v>R</v>
      </c>
      <c r="J186" s="67" t="str">
        <f ca="1">IFERROR(VLOOKUP($B186, Profile_helper_columns!$A$2:$K$201,11, FALSE), "Date Not Found")</f>
        <v>House</v>
      </c>
      <c r="K186" s="67" t="str">
        <f ca="1">IFERROR(VLOOKUP($B186, Profile_helper_columns!$A$2:$L$201,12, FALSE), "Date Not Found")</f>
        <v>Y</v>
      </c>
      <c r="L186" s="67">
        <f ca="1">IFERROR(VLOOKUP($B186, Profile_helper_columns!$A$2:$M$201,13, FALSE), "Date Not Found")</f>
        <v>0</v>
      </c>
      <c r="M186" s="67">
        <f ca="1">IFERROR(VLOOKUP($B186, Profile_helper_columns!$A$2:$N$201,14, FALSE), "Date Not Found")</f>
        <v>1</v>
      </c>
      <c r="N186" s="67">
        <f ca="1">IFERROR(VLOOKUP($B186, Profile_helper_columns!$A$2:$O$201,15, FALSE), "Date Not Found")</f>
        <v>0</v>
      </c>
      <c r="O186" s="67">
        <f ca="1">IFERROR(VLOOKUP($B186, Profile_helper_columns!$A$2:$P$201,16, FALSE), "Date Not Found")</f>
        <v>0</v>
      </c>
      <c r="P186" s="67">
        <f ca="1">IFERROR(VLOOKUP($B186, Profile_helper_columns!$A$2:$Q$201,17, FALSE), "Date Not Found")</f>
        <v>0</v>
      </c>
      <c r="Q186" s="375" t="str">
        <f ca="1">IFERROR(VLOOKUP($B186, Profile_helper_columns!$A$2:$R$201,18, FALSE), "Date Not Found")</f>
        <v/>
      </c>
      <c r="U186" s="67" t="str">
        <f ca="1">IFERROR(VLOOKUP($B186, Profile_helper_columns!$A$2:$V$201,22, FALSE), "Date Not Found")</f>
        <v>Offline</v>
      </c>
      <c r="V186" s="67" t="str">
        <f ca="1">IFERROR(VLOOKUP($B186, Profile_helper_columns!$A$2:$W$201,23, FALSE), "Date Not Found")</f>
        <v>Retail</v>
      </c>
      <c r="W186" s="67">
        <f ca="1">IFERROR(VLOOKUP($B186, Profile_helper_columns!$A$2:$X$201,24, FALSE), "Date Not Found")</f>
        <v>1</v>
      </c>
      <c r="X186" s="67">
        <f ca="1">IFERROR(VLOOKUP($B186, Profile_helper_columns!$A$2:$Y$201,25, FALSE), "Date Not Found")</f>
        <v>1</v>
      </c>
      <c r="Y186" s="67">
        <f ca="1">IFERROR(VLOOKUP($B186, Profile_helper_columns!$A$2:$Z$201,26, FALSE), "Date Not Found")</f>
        <v>1</v>
      </c>
      <c r="Z186" s="67">
        <f ca="1">IFERROR(VLOOKUP($B186, Profile_helper_columns!$A$2:$AA$201,27, FALSE), "Date Not Found")</f>
        <v>1</v>
      </c>
      <c r="AA186" s="67">
        <f ca="1">IFERROR(VLOOKUP($B186, Profile_helper_columns!$A$2:$AB$201,28, FALSE), "Date Not Found")</f>
        <v>0</v>
      </c>
      <c r="AB186" s="67">
        <f ca="1">IFERROR(VLOOKUP($B186, Profile_helper_columns!$A$2:$AC$201,29, FALSE), "Date Not Found")</f>
        <v>1</v>
      </c>
      <c r="AC186" s="67">
        <f ca="1">IFERROR(VLOOKUP($B186, Profile_helper_columns!$A$2:$AD$201,30, FALSE), "Date Not Found")</f>
        <v>1</v>
      </c>
      <c r="AD186" s="67">
        <f ca="1">IFERROR(VLOOKUP($B186, Profile_helper_columns!$A$2:$AE$201,31, FALSE), "Date Not Found")</f>
        <v>1</v>
      </c>
      <c r="AE186" s="67">
        <f ca="1">IFERROR(VLOOKUP($B186, Profile_helper_columns!$A$2:$AF$201,32, FALSE), "Date Not Found")</f>
        <v>1</v>
      </c>
      <c r="AF186" s="67">
        <f ca="1">IFERROR(VLOOKUP($B186, Profile_helper_columns!$A$2:$AG$201,33, FALSE), "Date Not Found")</f>
        <v>0</v>
      </c>
      <c r="AG186" s="67">
        <f ca="1">IFERROR(VLOOKUP($B186, Profile_helper_columns!$A$2:$AH$201,34, FALSE), "Date Not Found")</f>
        <v>1</v>
      </c>
      <c r="AH186" s="67">
        <f ca="1">IFERROR(VLOOKUP($B186, Profile_helper_columns!$A$2:$AI$201,35, FALSE), "Date Not Found")</f>
        <v>0</v>
      </c>
      <c r="AI186" s="67">
        <f ca="1">IFERROR(VLOOKUP($B186, Profile_helper_columns!$A$2:$AJ$201,36, FALSE), "Date Not Found")</f>
        <v>1</v>
      </c>
      <c r="AJ186" s="67">
        <f ca="1">IFERROR(VLOOKUP($B186, Profile_helper_columns!$A$2:$AK$201,37, FALSE), "Date Not Found")</f>
        <v>1</v>
      </c>
      <c r="AK186" s="67">
        <f ca="1">IFERROR(VLOOKUP($B186, Profile_helper_columns!$A$2:$AL$201,38, FALSE), "Date Not Found")</f>
        <v>1</v>
      </c>
      <c r="AL186" s="67">
        <f ca="1">IFERROR(VLOOKUP($B186, Profile_helper_columns!$A$2:$AM$201,39, FALSE), "Date Not Found")</f>
        <v>0</v>
      </c>
      <c r="AM186">
        <f ca="1"/>
        <v>10</v>
      </c>
      <c r="AN186">
        <f ca="1"/>
        <v>2024</v>
      </c>
      <c r="AO186" t="str" cm="1">
        <f t="array" aca="1" ref="AO186" ca="1">INDEX(Profile_helper_columns!$D$2:$D$201, MATCH(TRUE, Profile_helper_columns!$C$2:$C$201 &gt;= ROW(AN186)-1,0))</f>
        <v>AG0000001694</v>
      </c>
    </row>
    <row r="187" spans="1:41" ht="45.75">
      <c r="A187" s="67" t="str">
        <f t="shared" ca="1" si="2"/>
        <v>b415c91a-g9983dgfjg-5d78-a2dd</v>
      </c>
      <c r="B187" t="str" cm="1">
        <f t="array" aca="1" ref="B187" ca="1">INDEX(Profile_helper_columns!$A$2:$A$201, MATCH(TRUE, Profile_helper_columns!$C$2:$C$201 &gt;= ROW(A187)-1,0))</f>
        <v>0001127130</v>
      </c>
      <c r="C187" t="str" cm="1">
        <f t="array" aca="1" ref="C187" ca="1">INDEX(Profile_helper_columns!$D$2:$D$201, MATCH(TRUE, Profile_helper_columns!$C$2:$C$201 &gt;= ROW(B187)-1,0))</f>
        <v>AG0000002985</v>
      </c>
      <c r="D187" s="315">
        <f ca="1">IFERROR(VLOOKUP($B187, Profile_helper_columns!$A$2:$E$201, 5, FALSE), "Date Not Found")</f>
        <v>45347</v>
      </c>
      <c r="E187">
        <f ca="1">IFERROR(VLOOKUP($B187, Profile_helper_columns!$A$2:$F$201,6, FALSE), "Date Not Found")</f>
        <v>627</v>
      </c>
      <c r="F187" s="315">
        <f ca="1">IFERROR(VLOOKUP($B187, Profile_helper_columns!$A$2:$G$201,7, FALSE), "Date Not Found")</f>
        <v>45454</v>
      </c>
      <c r="G187" s="315" t="str">
        <f ca="1">IFERROR(VLOOKUP($B187, Profile_helper_columns!$A$2:$H$201,8, FALSE), "Date Not Found")</f>
        <v>Former</v>
      </c>
      <c r="H187" s="315" t="str">
        <f ca="1">IFERROR(VLOOKUP($B187, Profile_helper_columns!$A$2:$I$201,9, FALSE), "Date Not Found")</f>
        <v>San Francisco</v>
      </c>
      <c r="I187" t="str">
        <f ca="1">IFERROR(VLOOKUP($B187, Profile_helper_columns!$A$2:$J$201,10, FALSE), "Date Not Found")</f>
        <v>R</v>
      </c>
      <c r="J187" s="67" t="str">
        <f ca="1">IFERROR(VLOOKUP($B187, Profile_helper_columns!$A$2:$K$201,11, FALSE), "Date Not Found")</f>
        <v>Revenue Share -Apts</v>
      </c>
      <c r="K187" s="67" t="str">
        <f ca="1">IFERROR(VLOOKUP($B187, Profile_helper_columns!$A$2:$L$201,12, FALSE), "Date Not Found")</f>
        <v>N</v>
      </c>
      <c r="L187" s="67">
        <f ca="1">IFERROR(VLOOKUP($B187, Profile_helper_columns!$A$2:$M$201,13, FALSE), "Date Not Found")</f>
        <v>1</v>
      </c>
      <c r="M187" s="67">
        <f ca="1">IFERROR(VLOOKUP($B187, Profile_helper_columns!$A$2:$N$201,14, FALSE), "Date Not Found")</f>
        <v>1</v>
      </c>
      <c r="N187" s="67">
        <f ca="1">IFERROR(VLOOKUP($B187, Profile_helper_columns!$A$2:$O$201,15, FALSE), "Date Not Found")</f>
        <v>1</v>
      </c>
      <c r="O187" s="67">
        <f ca="1">IFERROR(VLOOKUP($B187, Profile_helper_columns!$A$2:$P$201,16, FALSE), "Date Not Found")</f>
        <v>0</v>
      </c>
      <c r="P187" s="67">
        <f ca="1">IFERROR(VLOOKUP($B187, Profile_helper_columns!$A$2:$Q$201,17, FALSE), "Date Not Found")</f>
        <v>0</v>
      </c>
      <c r="Q187" s="375">
        <f ca="1">IFERROR(VLOOKUP($B187, Profile_helper_columns!$A$2:$R$201,18, FALSE), "Date Not Found")</f>
        <v>45065</v>
      </c>
      <c r="U187" s="67" t="str">
        <f ca="1">IFERROR(VLOOKUP($B187, Profile_helper_columns!$A$2:$V$201,22, FALSE), "Date Not Found")</f>
        <v>Offline</v>
      </c>
      <c r="V187" s="67" t="str">
        <f ca="1">IFERROR(VLOOKUP($B187, Profile_helper_columns!$A$2:$W$201,23, FALSE), "Date Not Found")</f>
        <v>IVR</v>
      </c>
      <c r="W187" s="67">
        <f ca="1">IFERROR(VLOOKUP($B187, Profile_helper_columns!$A$2:$X$201,24, FALSE), "Date Not Found")</f>
        <v>1</v>
      </c>
      <c r="X187" s="67">
        <f ca="1">IFERROR(VLOOKUP($B187, Profile_helper_columns!$A$2:$Y$201,25, FALSE), "Date Not Found")</f>
        <v>0</v>
      </c>
      <c r="Y187" s="67">
        <f ca="1">IFERROR(VLOOKUP($B187, Profile_helper_columns!$A$2:$Z$201,26, FALSE), "Date Not Found")</f>
        <v>0</v>
      </c>
      <c r="Z187" s="67">
        <f ca="1">IFERROR(VLOOKUP($B187, Profile_helper_columns!$A$2:$AA$201,27, FALSE), "Date Not Found")</f>
        <v>0</v>
      </c>
      <c r="AA187" s="67">
        <f ca="1">IFERROR(VLOOKUP($B187, Profile_helper_columns!$A$2:$AB$201,28, FALSE), "Date Not Found")</f>
        <v>0</v>
      </c>
      <c r="AB187" s="67">
        <f ca="1">IFERROR(VLOOKUP($B187, Profile_helper_columns!$A$2:$AC$201,29, FALSE), "Date Not Found")</f>
        <v>0</v>
      </c>
      <c r="AC187" s="67">
        <f ca="1">IFERROR(VLOOKUP($B187, Profile_helper_columns!$A$2:$AD$201,30, FALSE), "Date Not Found")</f>
        <v>1</v>
      </c>
      <c r="AD187" s="67">
        <f ca="1">IFERROR(VLOOKUP($B187, Profile_helper_columns!$A$2:$AE$201,31, FALSE), "Date Not Found")</f>
        <v>1</v>
      </c>
      <c r="AE187" s="67">
        <f ca="1">IFERROR(VLOOKUP($B187, Profile_helper_columns!$A$2:$AF$201,32, FALSE), "Date Not Found")</f>
        <v>1</v>
      </c>
      <c r="AF187" s="67">
        <f ca="1">IFERROR(VLOOKUP($B187, Profile_helper_columns!$A$2:$AG$201,33, FALSE), "Date Not Found")</f>
        <v>0</v>
      </c>
      <c r="AG187" s="67">
        <f ca="1">IFERROR(VLOOKUP($B187, Profile_helper_columns!$A$2:$AH$201,34, FALSE), "Date Not Found")</f>
        <v>0</v>
      </c>
      <c r="AH187" s="67">
        <f ca="1">IFERROR(VLOOKUP($B187, Profile_helper_columns!$A$2:$AI$201,35, FALSE), "Date Not Found")</f>
        <v>0</v>
      </c>
      <c r="AI187" s="67">
        <f ca="1">IFERROR(VLOOKUP($B187, Profile_helper_columns!$A$2:$AJ$201,36, FALSE), "Date Not Found")</f>
        <v>1</v>
      </c>
      <c r="AJ187" s="67">
        <f ca="1">IFERROR(VLOOKUP($B187, Profile_helper_columns!$A$2:$AK$201,37, FALSE), "Date Not Found")</f>
        <v>0</v>
      </c>
      <c r="AK187" s="67">
        <f ca="1">IFERROR(VLOOKUP($B187, Profile_helper_columns!$A$2:$AL$201,38, FALSE), "Date Not Found")</f>
        <v>0</v>
      </c>
      <c r="AL187" s="67">
        <f ca="1">IFERROR(VLOOKUP($B187, Profile_helper_columns!$A$2:$AM$201,39, FALSE), "Date Not Found")</f>
        <v>1</v>
      </c>
      <c r="AM187">
        <f ca="1"/>
        <v>2</v>
      </c>
      <c r="AN187">
        <f ca="1"/>
        <v>2024</v>
      </c>
      <c r="AO187" t="str" cm="1">
        <f t="array" aca="1" ref="AO187" ca="1">INDEX(Profile_helper_columns!$D$2:$D$201, MATCH(TRUE, Profile_helper_columns!$C$2:$C$201 &gt;= ROW(AN187)-1,0))</f>
        <v>AG0000002985</v>
      </c>
    </row>
    <row r="188" spans="1:41" ht="30.75">
      <c r="A188" s="67" t="str">
        <f t="shared" ca="1" si="2"/>
        <v>81908e8c-b548aggfjg-42c8-a2dd</v>
      </c>
      <c r="B188" t="str" cm="1">
        <f t="array" aca="1" ref="B188" ca="1">INDEX(Profile_helper_columns!$A$2:$A$201, MATCH(TRUE, Profile_helper_columns!$C$2:$C$201 &gt;= ROW(A188)-1,0))</f>
        <v>0001127130</v>
      </c>
      <c r="C188" t="str" cm="1">
        <f t="array" aca="1" ref="C188" ca="1">INDEX(Profile_helper_columns!$D$2:$D$201, MATCH(TRUE, Profile_helper_columns!$C$2:$C$201 &gt;= ROW(B188)-1,0))</f>
        <v>AG0000002985</v>
      </c>
      <c r="D188" s="315">
        <f ca="1">IFERROR(VLOOKUP($B188, Profile_helper_columns!$A$2:$E$201, 5, FALSE), "Date Not Found")</f>
        <v>45347</v>
      </c>
      <c r="E188">
        <f ca="1">IFERROR(VLOOKUP($B188, Profile_helper_columns!$A$2:$F$201,6, FALSE), "Date Not Found")</f>
        <v>627</v>
      </c>
      <c r="F188" s="315">
        <f ca="1">IFERROR(VLOOKUP($B188, Profile_helper_columns!$A$2:$G$201,7, FALSE), "Date Not Found")</f>
        <v>45454</v>
      </c>
      <c r="G188" s="315" t="str">
        <f ca="1">IFERROR(VLOOKUP($B188, Profile_helper_columns!$A$2:$H$201,8, FALSE), "Date Not Found")</f>
        <v>Former</v>
      </c>
      <c r="H188" s="315" t="str">
        <f ca="1">IFERROR(VLOOKUP($B188, Profile_helper_columns!$A$2:$I$201,9, FALSE), "Date Not Found")</f>
        <v>San Francisco</v>
      </c>
      <c r="I188" t="str">
        <f ca="1">IFERROR(VLOOKUP($B188, Profile_helper_columns!$A$2:$J$201,10, FALSE), "Date Not Found")</f>
        <v>R</v>
      </c>
      <c r="J188" s="67" t="str">
        <f ca="1">IFERROR(VLOOKUP($B188, Profile_helper_columns!$A$2:$K$201,11, FALSE), "Date Not Found")</f>
        <v>Revenue Share -Apts</v>
      </c>
      <c r="K188" s="67" t="str">
        <f ca="1">IFERROR(VLOOKUP($B188, Profile_helper_columns!$A$2:$L$201,12, FALSE), "Date Not Found")</f>
        <v>N</v>
      </c>
      <c r="L188" s="67">
        <f ca="1">IFERROR(VLOOKUP($B188, Profile_helper_columns!$A$2:$M$201,13, FALSE), "Date Not Found")</f>
        <v>1</v>
      </c>
      <c r="M188" s="67">
        <f ca="1">IFERROR(VLOOKUP($B188, Profile_helper_columns!$A$2:$N$201,14, FALSE), "Date Not Found")</f>
        <v>1</v>
      </c>
      <c r="N188" s="67">
        <f ca="1">IFERROR(VLOOKUP($B188, Profile_helper_columns!$A$2:$O$201,15, FALSE), "Date Not Found")</f>
        <v>1</v>
      </c>
      <c r="O188" s="67">
        <f ca="1">IFERROR(VLOOKUP($B188, Profile_helper_columns!$A$2:$P$201,16, FALSE), "Date Not Found")</f>
        <v>0</v>
      </c>
      <c r="P188" s="67">
        <f ca="1">IFERROR(VLOOKUP($B188, Profile_helper_columns!$A$2:$Q$201,17, FALSE), "Date Not Found")</f>
        <v>0</v>
      </c>
      <c r="Q188" s="375">
        <f ca="1">IFERROR(VLOOKUP($B188, Profile_helper_columns!$A$2:$R$201,18, FALSE), "Date Not Found")</f>
        <v>45065</v>
      </c>
      <c r="U188" s="67" t="str">
        <f ca="1">IFERROR(VLOOKUP($B188, Profile_helper_columns!$A$2:$V$201,22, FALSE), "Date Not Found")</f>
        <v>Offline</v>
      </c>
      <c r="V188" s="67" t="str">
        <f ca="1">IFERROR(VLOOKUP($B188, Profile_helper_columns!$A$2:$W$201,23, FALSE), "Date Not Found")</f>
        <v>IVR</v>
      </c>
      <c r="W188" s="67">
        <f ca="1">IFERROR(VLOOKUP($B188, Profile_helper_columns!$A$2:$X$201,24, FALSE), "Date Not Found")</f>
        <v>1</v>
      </c>
      <c r="X188" s="67">
        <f ca="1">IFERROR(VLOOKUP($B188, Profile_helper_columns!$A$2:$Y$201,25, FALSE), "Date Not Found")</f>
        <v>0</v>
      </c>
      <c r="Y188" s="67">
        <f ca="1">IFERROR(VLOOKUP($B188, Profile_helper_columns!$A$2:$Z$201,26, FALSE), "Date Not Found")</f>
        <v>0</v>
      </c>
      <c r="Z188" s="67">
        <f ca="1">IFERROR(VLOOKUP($B188, Profile_helper_columns!$A$2:$AA$201,27, FALSE), "Date Not Found")</f>
        <v>0</v>
      </c>
      <c r="AA188" s="67">
        <f ca="1">IFERROR(VLOOKUP($B188, Profile_helper_columns!$A$2:$AB$201,28, FALSE), "Date Not Found")</f>
        <v>0</v>
      </c>
      <c r="AB188" s="67">
        <f ca="1">IFERROR(VLOOKUP($B188, Profile_helper_columns!$A$2:$AC$201,29, FALSE), "Date Not Found")</f>
        <v>0</v>
      </c>
      <c r="AC188" s="67">
        <f ca="1">IFERROR(VLOOKUP($B188, Profile_helper_columns!$A$2:$AD$201,30, FALSE), "Date Not Found")</f>
        <v>1</v>
      </c>
      <c r="AD188" s="67">
        <f ca="1">IFERROR(VLOOKUP($B188, Profile_helper_columns!$A$2:$AE$201,31, FALSE), "Date Not Found")</f>
        <v>1</v>
      </c>
      <c r="AE188" s="67">
        <f ca="1">IFERROR(VLOOKUP($B188, Profile_helper_columns!$A$2:$AF$201,32, FALSE), "Date Not Found")</f>
        <v>1</v>
      </c>
      <c r="AF188" s="67">
        <f ca="1">IFERROR(VLOOKUP($B188, Profile_helper_columns!$A$2:$AG$201,33, FALSE), "Date Not Found")</f>
        <v>0</v>
      </c>
      <c r="AG188" s="67">
        <f ca="1">IFERROR(VLOOKUP($B188, Profile_helper_columns!$A$2:$AH$201,34, FALSE), "Date Not Found")</f>
        <v>0</v>
      </c>
      <c r="AH188" s="67">
        <f ca="1">IFERROR(VLOOKUP($B188, Profile_helper_columns!$A$2:$AI$201,35, FALSE), "Date Not Found")</f>
        <v>0</v>
      </c>
      <c r="AI188" s="67">
        <f ca="1">IFERROR(VLOOKUP($B188, Profile_helper_columns!$A$2:$AJ$201,36, FALSE), "Date Not Found")</f>
        <v>1</v>
      </c>
      <c r="AJ188" s="67">
        <f ca="1">IFERROR(VLOOKUP($B188, Profile_helper_columns!$A$2:$AK$201,37, FALSE), "Date Not Found")</f>
        <v>0</v>
      </c>
      <c r="AK188" s="67">
        <f ca="1">IFERROR(VLOOKUP($B188, Profile_helper_columns!$A$2:$AL$201,38, FALSE), "Date Not Found")</f>
        <v>0</v>
      </c>
      <c r="AL188" s="67">
        <f ca="1">IFERROR(VLOOKUP($B188, Profile_helper_columns!$A$2:$AM$201,39, FALSE), "Date Not Found")</f>
        <v>1</v>
      </c>
      <c r="AM188">
        <f ca="1"/>
        <v>2</v>
      </c>
      <c r="AN188">
        <f ca="1"/>
        <v>2024</v>
      </c>
      <c r="AO188" t="str" cm="1">
        <f t="array" aca="1" ref="AO188" ca="1">INDEX(Profile_helper_columns!$D$2:$D$201, MATCH(TRUE, Profile_helper_columns!$C$2:$C$201 &gt;= ROW(AN188)-1,0))</f>
        <v>AG0000002985</v>
      </c>
    </row>
    <row r="189" spans="1:41" ht="30.75">
      <c r="A189" s="67" t="str">
        <f t="shared" ca="1" si="2"/>
        <v>2ea316ac-14f4dagfjg-f865-a2dd</v>
      </c>
      <c r="B189" t="str" cm="1">
        <f t="array" aca="1" ref="B189" ca="1">INDEX(Profile_helper_columns!$A$2:$A$201, MATCH(TRUE, Profile_helper_columns!$C$2:$C$201 &gt;= ROW(A189)-1,0))</f>
        <v>0001129736</v>
      </c>
      <c r="C189" t="str" cm="1">
        <f t="array" aca="1" ref="C189" ca="1">INDEX(Profile_helper_columns!$D$2:$D$201, MATCH(TRUE, Profile_helper_columns!$C$2:$C$201 &gt;= ROW(B189)-1,0))</f>
        <v>AG0000003965</v>
      </c>
      <c r="D189" s="315">
        <f ca="1">IFERROR(VLOOKUP($B189, Profile_helper_columns!$A$2:$E$201, 5, FALSE), "Date Not Found")</f>
        <v>45501</v>
      </c>
      <c r="E189">
        <f ca="1">IFERROR(VLOOKUP($B189, Profile_helper_columns!$A$2:$F$201,6, FALSE), "Date Not Found")</f>
        <v>616</v>
      </c>
      <c r="F189" s="315">
        <f ca="1">IFERROR(VLOOKUP($B189, Profile_helper_columns!$A$2:$G$201,7, FALSE), "Date Not Found")</f>
        <v>45487</v>
      </c>
      <c r="G189" s="315" t="str">
        <f ca="1">IFERROR(VLOOKUP($B189, Profile_helper_columns!$A$2:$H$201,8, FALSE), "Date Not Found")</f>
        <v>Former</v>
      </c>
      <c r="H189" s="315" t="str">
        <f ca="1">IFERROR(VLOOKUP($B189, Profile_helper_columns!$A$2:$I$201,9, FALSE), "Date Not Found")</f>
        <v>Boston</v>
      </c>
      <c r="I189" t="str">
        <f ca="1">IFERROR(VLOOKUP($B189, Profile_helper_columns!$A$2:$J$201,10, FALSE), "Date Not Found")</f>
        <v>R</v>
      </c>
      <c r="J189" s="67" t="str">
        <f ca="1">IFERROR(VLOOKUP($B189, Profile_helper_columns!$A$2:$K$201,11, FALSE), "Date Not Found")</f>
        <v>Business</v>
      </c>
      <c r="K189" s="67" t="str">
        <f ca="1">IFERROR(VLOOKUP($B189, Profile_helper_columns!$A$2:$L$201,12, FALSE), "Date Not Found")</f>
        <v>Y</v>
      </c>
      <c r="L189" s="67">
        <f ca="1">IFERROR(VLOOKUP($B189, Profile_helper_columns!$A$2:$M$201,13, FALSE), "Date Not Found")</f>
        <v>1</v>
      </c>
      <c r="M189" s="67">
        <f ca="1">IFERROR(VLOOKUP($B189, Profile_helper_columns!$A$2:$N$201,14, FALSE), "Date Not Found")</f>
        <v>1</v>
      </c>
      <c r="N189" s="67">
        <f ca="1">IFERROR(VLOOKUP($B189, Profile_helper_columns!$A$2:$O$201,15, FALSE), "Date Not Found")</f>
        <v>1</v>
      </c>
      <c r="O189" s="67">
        <f ca="1">IFERROR(VLOOKUP($B189, Profile_helper_columns!$A$2:$P$201,16, FALSE), "Date Not Found")</f>
        <v>1</v>
      </c>
      <c r="P189" s="67">
        <f ca="1">IFERROR(VLOOKUP($B189, Profile_helper_columns!$A$2:$Q$201,17, FALSE), "Date Not Found")</f>
        <v>1</v>
      </c>
      <c r="Q189" s="375">
        <f ca="1">IFERROR(VLOOKUP($B189, Profile_helper_columns!$A$2:$R$201,18, FALSE), "Date Not Found")</f>
        <v>44948</v>
      </c>
      <c r="U189" s="67" t="str">
        <f ca="1">IFERROR(VLOOKUP($B189, Profile_helper_columns!$A$2:$V$201,22, FALSE), "Date Not Found")</f>
        <v>Offline</v>
      </c>
      <c r="V189" s="67" t="str">
        <f ca="1">IFERROR(VLOOKUP($B189, Profile_helper_columns!$A$2:$W$201,23, FALSE), "Date Not Found")</f>
        <v>IVR</v>
      </c>
      <c r="W189" s="67">
        <f ca="1">IFERROR(VLOOKUP($B189, Profile_helper_columns!$A$2:$X$201,24, FALSE), "Date Not Found")</f>
        <v>0</v>
      </c>
      <c r="X189" s="67">
        <f ca="1">IFERROR(VLOOKUP($B189, Profile_helper_columns!$A$2:$Y$201,25, FALSE), "Date Not Found")</f>
        <v>0</v>
      </c>
      <c r="Y189" s="67">
        <f ca="1">IFERROR(VLOOKUP($B189, Profile_helper_columns!$A$2:$Z$201,26, FALSE), "Date Not Found")</f>
        <v>1</v>
      </c>
      <c r="Z189" s="67">
        <f ca="1">IFERROR(VLOOKUP($B189, Profile_helper_columns!$A$2:$AA$201,27, FALSE), "Date Not Found")</f>
        <v>1</v>
      </c>
      <c r="AA189" s="67">
        <f ca="1">IFERROR(VLOOKUP($B189, Profile_helper_columns!$A$2:$AB$201,28, FALSE), "Date Not Found")</f>
        <v>0</v>
      </c>
      <c r="AB189" s="67">
        <f ca="1">IFERROR(VLOOKUP($B189, Profile_helper_columns!$A$2:$AC$201,29, FALSE), "Date Not Found")</f>
        <v>0</v>
      </c>
      <c r="AC189" s="67">
        <f ca="1">IFERROR(VLOOKUP($B189, Profile_helper_columns!$A$2:$AD$201,30, FALSE), "Date Not Found")</f>
        <v>1</v>
      </c>
      <c r="AD189" s="67">
        <f ca="1">IFERROR(VLOOKUP($B189, Profile_helper_columns!$A$2:$AE$201,31, FALSE), "Date Not Found")</f>
        <v>1</v>
      </c>
      <c r="AE189" s="67">
        <f ca="1">IFERROR(VLOOKUP($B189, Profile_helper_columns!$A$2:$AF$201,32, FALSE), "Date Not Found")</f>
        <v>1</v>
      </c>
      <c r="AF189" s="67">
        <f ca="1">IFERROR(VLOOKUP($B189, Profile_helper_columns!$A$2:$AG$201,33, FALSE), "Date Not Found")</f>
        <v>0</v>
      </c>
      <c r="AG189" s="67">
        <f ca="1">IFERROR(VLOOKUP($B189, Profile_helper_columns!$A$2:$AH$201,34, FALSE), "Date Not Found")</f>
        <v>1</v>
      </c>
      <c r="AH189" s="67">
        <f ca="1">IFERROR(VLOOKUP($B189, Profile_helper_columns!$A$2:$AI$201,35, FALSE), "Date Not Found")</f>
        <v>0</v>
      </c>
      <c r="AI189" s="67">
        <f ca="1">IFERROR(VLOOKUP($B189, Profile_helper_columns!$A$2:$AJ$201,36, FALSE), "Date Not Found")</f>
        <v>1</v>
      </c>
      <c r="AJ189" s="67">
        <f ca="1">IFERROR(VLOOKUP($B189, Profile_helper_columns!$A$2:$AK$201,37, FALSE), "Date Not Found")</f>
        <v>1</v>
      </c>
      <c r="AK189" s="67">
        <f ca="1">IFERROR(VLOOKUP($B189, Profile_helper_columns!$A$2:$AL$201,38, FALSE), "Date Not Found")</f>
        <v>0</v>
      </c>
      <c r="AL189" s="67">
        <f ca="1">IFERROR(VLOOKUP($B189, Profile_helper_columns!$A$2:$AM$201,39, FALSE), "Date Not Found")</f>
        <v>1</v>
      </c>
      <c r="AM189">
        <f ca="1"/>
        <v>7</v>
      </c>
      <c r="AN189">
        <f ca="1"/>
        <v>2024</v>
      </c>
      <c r="AO189" t="str" cm="1">
        <f t="array" aca="1" ref="AO189" ca="1">INDEX(Profile_helper_columns!$D$2:$D$201, MATCH(TRUE, Profile_helper_columns!$C$2:$C$201 &gt;= ROW(AN189)-1,0))</f>
        <v>AG0000003965</v>
      </c>
    </row>
    <row r="190" spans="1:41" ht="30.75">
      <c r="A190" s="67" t="str">
        <f t="shared" ca="1" si="2"/>
        <v>0dbe0785-ggc9cegfjg-11b6-a2dd</v>
      </c>
      <c r="B190" t="str" cm="1">
        <f t="array" aca="1" ref="B190" ca="1">INDEX(Profile_helper_columns!$A$2:$A$201, MATCH(TRUE, Profile_helper_columns!$C$2:$C$201 &gt;= ROW(A190)-1,0))</f>
        <v>0001129736</v>
      </c>
      <c r="C190" t="str" cm="1">
        <f t="array" aca="1" ref="C190" ca="1">INDEX(Profile_helper_columns!$D$2:$D$201, MATCH(TRUE, Profile_helper_columns!$C$2:$C$201 &gt;= ROW(B190)-1,0))</f>
        <v>AG0000003965</v>
      </c>
      <c r="D190" s="315">
        <f ca="1">IFERROR(VLOOKUP($B190, Profile_helper_columns!$A$2:$E$201, 5, FALSE), "Date Not Found")</f>
        <v>45501</v>
      </c>
      <c r="E190">
        <f ca="1">IFERROR(VLOOKUP($B190, Profile_helper_columns!$A$2:$F$201,6, FALSE), "Date Not Found")</f>
        <v>616</v>
      </c>
      <c r="F190" s="315">
        <f ca="1">IFERROR(VLOOKUP($B190, Profile_helper_columns!$A$2:$G$201,7, FALSE), "Date Not Found")</f>
        <v>45487</v>
      </c>
      <c r="G190" s="315" t="str">
        <f ca="1">IFERROR(VLOOKUP($B190, Profile_helper_columns!$A$2:$H$201,8, FALSE), "Date Not Found")</f>
        <v>Former</v>
      </c>
      <c r="H190" s="315" t="str">
        <f ca="1">IFERROR(VLOOKUP($B190, Profile_helper_columns!$A$2:$I$201,9, FALSE), "Date Not Found")</f>
        <v>Boston</v>
      </c>
      <c r="I190" t="str">
        <f ca="1">IFERROR(VLOOKUP($B190, Profile_helper_columns!$A$2:$J$201,10, FALSE), "Date Not Found")</f>
        <v>R</v>
      </c>
      <c r="J190" s="67" t="str">
        <f ca="1">IFERROR(VLOOKUP($B190, Profile_helper_columns!$A$2:$K$201,11, FALSE), "Date Not Found")</f>
        <v>Business</v>
      </c>
      <c r="K190" s="67" t="str">
        <f ca="1">IFERROR(VLOOKUP($B190, Profile_helper_columns!$A$2:$L$201,12, FALSE), "Date Not Found")</f>
        <v>Y</v>
      </c>
      <c r="L190" s="67">
        <f ca="1">IFERROR(VLOOKUP($B190, Profile_helper_columns!$A$2:$M$201,13, FALSE), "Date Not Found")</f>
        <v>1</v>
      </c>
      <c r="M190" s="67">
        <f ca="1">IFERROR(VLOOKUP($B190, Profile_helper_columns!$A$2:$N$201,14, FALSE), "Date Not Found")</f>
        <v>1</v>
      </c>
      <c r="N190" s="67">
        <f ca="1">IFERROR(VLOOKUP($B190, Profile_helper_columns!$A$2:$O$201,15, FALSE), "Date Not Found")</f>
        <v>1</v>
      </c>
      <c r="O190" s="67">
        <f ca="1">IFERROR(VLOOKUP($B190, Profile_helper_columns!$A$2:$P$201,16, FALSE), "Date Not Found")</f>
        <v>1</v>
      </c>
      <c r="P190" s="67">
        <f ca="1">IFERROR(VLOOKUP($B190, Profile_helper_columns!$A$2:$Q$201,17, FALSE), "Date Not Found")</f>
        <v>1</v>
      </c>
      <c r="Q190" s="375">
        <f ca="1">IFERROR(VLOOKUP($B190, Profile_helper_columns!$A$2:$R$201,18, FALSE), "Date Not Found")</f>
        <v>44948</v>
      </c>
      <c r="U190" s="67" t="str">
        <f ca="1">IFERROR(VLOOKUP($B190, Profile_helper_columns!$A$2:$V$201,22, FALSE), "Date Not Found")</f>
        <v>Offline</v>
      </c>
      <c r="V190" s="67" t="str">
        <f ca="1">IFERROR(VLOOKUP($B190, Profile_helper_columns!$A$2:$W$201,23, FALSE), "Date Not Found")</f>
        <v>IVR</v>
      </c>
      <c r="W190" s="67">
        <f ca="1">IFERROR(VLOOKUP($B190, Profile_helper_columns!$A$2:$X$201,24, FALSE), "Date Not Found")</f>
        <v>0</v>
      </c>
      <c r="X190" s="67">
        <f ca="1">IFERROR(VLOOKUP($B190, Profile_helper_columns!$A$2:$Y$201,25, FALSE), "Date Not Found")</f>
        <v>0</v>
      </c>
      <c r="Y190" s="67">
        <f ca="1">IFERROR(VLOOKUP($B190, Profile_helper_columns!$A$2:$Z$201,26, FALSE), "Date Not Found")</f>
        <v>1</v>
      </c>
      <c r="Z190" s="67">
        <f ca="1">IFERROR(VLOOKUP($B190, Profile_helper_columns!$A$2:$AA$201,27, FALSE), "Date Not Found")</f>
        <v>1</v>
      </c>
      <c r="AA190" s="67">
        <f ca="1">IFERROR(VLOOKUP($B190, Profile_helper_columns!$A$2:$AB$201,28, FALSE), "Date Not Found")</f>
        <v>0</v>
      </c>
      <c r="AB190" s="67">
        <f ca="1">IFERROR(VLOOKUP($B190, Profile_helper_columns!$A$2:$AC$201,29, FALSE), "Date Not Found")</f>
        <v>0</v>
      </c>
      <c r="AC190" s="67">
        <f ca="1">IFERROR(VLOOKUP($B190, Profile_helper_columns!$A$2:$AD$201,30, FALSE), "Date Not Found")</f>
        <v>1</v>
      </c>
      <c r="AD190" s="67">
        <f ca="1">IFERROR(VLOOKUP($B190, Profile_helper_columns!$A$2:$AE$201,31, FALSE), "Date Not Found")</f>
        <v>1</v>
      </c>
      <c r="AE190" s="67">
        <f ca="1">IFERROR(VLOOKUP($B190, Profile_helper_columns!$A$2:$AF$201,32, FALSE), "Date Not Found")</f>
        <v>1</v>
      </c>
      <c r="AF190" s="67">
        <f ca="1">IFERROR(VLOOKUP($B190, Profile_helper_columns!$A$2:$AG$201,33, FALSE), "Date Not Found")</f>
        <v>0</v>
      </c>
      <c r="AG190" s="67">
        <f ca="1">IFERROR(VLOOKUP($B190, Profile_helper_columns!$A$2:$AH$201,34, FALSE), "Date Not Found")</f>
        <v>1</v>
      </c>
      <c r="AH190" s="67">
        <f ca="1">IFERROR(VLOOKUP($B190, Profile_helper_columns!$A$2:$AI$201,35, FALSE), "Date Not Found")</f>
        <v>0</v>
      </c>
      <c r="AI190" s="67">
        <f ca="1">IFERROR(VLOOKUP($B190, Profile_helper_columns!$A$2:$AJ$201,36, FALSE), "Date Not Found")</f>
        <v>1</v>
      </c>
      <c r="AJ190" s="67">
        <f ca="1">IFERROR(VLOOKUP($B190, Profile_helper_columns!$A$2:$AK$201,37, FALSE), "Date Not Found")</f>
        <v>1</v>
      </c>
      <c r="AK190" s="67">
        <f ca="1">IFERROR(VLOOKUP($B190, Profile_helper_columns!$A$2:$AL$201,38, FALSE), "Date Not Found")</f>
        <v>0</v>
      </c>
      <c r="AL190" s="67">
        <f ca="1">IFERROR(VLOOKUP($B190, Profile_helper_columns!$A$2:$AM$201,39, FALSE), "Date Not Found")</f>
        <v>1</v>
      </c>
      <c r="AM190">
        <f ca="1"/>
        <v>7</v>
      </c>
      <c r="AN190">
        <f ca="1"/>
        <v>2024</v>
      </c>
      <c r="AO190" t="str" cm="1">
        <f t="array" aca="1" ref="AO190" ca="1">INDEX(Profile_helper_columns!$D$2:$D$201, MATCH(TRUE, Profile_helper_columns!$C$2:$C$201 &gt;= ROW(AN190)-1,0))</f>
        <v>AG0000003965</v>
      </c>
    </row>
    <row r="191" spans="1:41" ht="30.75">
      <c r="A191" s="67" t="str">
        <f t="shared" ca="1" si="2"/>
        <v>0f02ff25-edac7agfjg-c934-a2dd</v>
      </c>
      <c r="B191" t="str" cm="1">
        <f t="array" aca="1" ref="B191" ca="1">INDEX(Profile_helper_columns!$A$2:$A$201, MATCH(TRUE, Profile_helper_columns!$C$2:$C$201 &gt;= ROW(A191)-1,0))</f>
        <v>0001126034</v>
      </c>
      <c r="C191" t="str" cm="1">
        <f t="array" aca="1" ref="C191" ca="1">INDEX(Profile_helper_columns!$D$2:$D$201, MATCH(TRUE, Profile_helper_columns!$C$2:$C$201 &gt;= ROW(B191)-1,0))</f>
        <v>AG0000002404</v>
      </c>
      <c r="D191" s="315">
        <f ca="1">IFERROR(VLOOKUP($B191, Profile_helper_columns!$A$2:$E$201, 5, FALSE), "Date Not Found")</f>
        <v>44966</v>
      </c>
      <c r="E191">
        <f ca="1">IFERROR(VLOOKUP($B191, Profile_helper_columns!$A$2:$F$201,6, FALSE), "Date Not Found")</f>
        <v>308</v>
      </c>
      <c r="F191" s="315">
        <f ca="1">IFERROR(VLOOKUP($B191, Profile_helper_columns!$A$2:$G$201,7, FALSE), "Date Not Found")</f>
        <v>45483</v>
      </c>
      <c r="G191" s="315" t="str">
        <f ca="1">IFERROR(VLOOKUP($B191, Profile_helper_columns!$A$2:$H$201,8, FALSE), "Date Not Found")</f>
        <v>Active</v>
      </c>
      <c r="H191" s="315" t="str">
        <f ca="1">IFERROR(VLOOKUP($B191, Profile_helper_columns!$A$2:$I$201,9, FALSE), "Date Not Found")</f>
        <v>Boston</v>
      </c>
      <c r="I191" t="str">
        <f ca="1">IFERROR(VLOOKUP($B191, Profile_helper_columns!$A$2:$J$201,10, FALSE), "Date Not Found")</f>
        <v>R</v>
      </c>
      <c r="J191" s="67" t="str">
        <f ca="1">IFERROR(VLOOKUP($B191, Profile_helper_columns!$A$2:$K$201,11, FALSE), "Date Not Found")</f>
        <v>House</v>
      </c>
      <c r="K191" s="67" t="str">
        <f ca="1">IFERROR(VLOOKUP($B191, Profile_helper_columns!$A$2:$L$201,12, FALSE), "Date Not Found")</f>
        <v>Y</v>
      </c>
      <c r="L191" s="67">
        <f ca="1">IFERROR(VLOOKUP($B191, Profile_helper_columns!$A$2:$M$201,13, FALSE), "Date Not Found")</f>
        <v>1</v>
      </c>
      <c r="M191" s="67">
        <f ca="1">IFERROR(VLOOKUP($B191, Profile_helper_columns!$A$2:$N$201,14, FALSE), "Date Not Found")</f>
        <v>1</v>
      </c>
      <c r="N191" s="67">
        <f ca="1">IFERROR(VLOOKUP($B191, Profile_helper_columns!$A$2:$O$201,15, FALSE), "Date Not Found")</f>
        <v>0</v>
      </c>
      <c r="O191" s="67">
        <f ca="1">IFERROR(VLOOKUP($B191, Profile_helper_columns!$A$2:$P$201,16, FALSE), "Date Not Found")</f>
        <v>0</v>
      </c>
      <c r="P191" s="67">
        <f ca="1">IFERROR(VLOOKUP($B191, Profile_helper_columns!$A$2:$Q$201,17, FALSE), "Date Not Found")</f>
        <v>0</v>
      </c>
      <c r="Q191" s="375">
        <f ca="1">IFERROR(VLOOKUP($B191, Profile_helper_columns!$A$2:$R$201,18, FALSE), "Date Not Found")</f>
        <v>44968</v>
      </c>
      <c r="U191" s="67" t="str">
        <f ca="1">IFERROR(VLOOKUP($B191, Profile_helper_columns!$A$2:$V$201,22, FALSE), "Date Not Found")</f>
        <v>Digital</v>
      </c>
      <c r="V191" s="67" t="str">
        <f ca="1">IFERROR(VLOOKUP($B191, Profile_helper_columns!$A$2:$W$201,23, FALSE), "Date Not Found")</f>
        <v>Web</v>
      </c>
      <c r="W191" s="67">
        <f ca="1">IFERROR(VLOOKUP($B191, Profile_helper_columns!$A$2:$X$201,24, FALSE), "Date Not Found")</f>
        <v>0</v>
      </c>
      <c r="X191" s="67">
        <f ca="1">IFERROR(VLOOKUP($B191, Profile_helper_columns!$A$2:$Y$201,25, FALSE), "Date Not Found")</f>
        <v>1</v>
      </c>
      <c r="Y191" s="67">
        <f ca="1">IFERROR(VLOOKUP($B191, Profile_helper_columns!$A$2:$Z$201,26, FALSE), "Date Not Found")</f>
        <v>0</v>
      </c>
      <c r="Z191" s="67">
        <f ca="1">IFERROR(VLOOKUP($B191, Profile_helper_columns!$A$2:$AA$201,27, FALSE), "Date Not Found")</f>
        <v>1</v>
      </c>
      <c r="AA191" s="67">
        <f ca="1">IFERROR(VLOOKUP($B191, Profile_helper_columns!$A$2:$AB$201,28, FALSE), "Date Not Found")</f>
        <v>1</v>
      </c>
      <c r="AB191" s="67">
        <f ca="1">IFERROR(VLOOKUP($B191, Profile_helper_columns!$A$2:$AC$201,29, FALSE), "Date Not Found")</f>
        <v>0</v>
      </c>
      <c r="AC191" s="67">
        <f ca="1">IFERROR(VLOOKUP($B191, Profile_helper_columns!$A$2:$AD$201,30, FALSE), "Date Not Found")</f>
        <v>0</v>
      </c>
      <c r="AD191" s="67">
        <f ca="1">IFERROR(VLOOKUP($B191, Profile_helper_columns!$A$2:$AE$201,31, FALSE), "Date Not Found")</f>
        <v>0</v>
      </c>
      <c r="AE191" s="67">
        <f ca="1">IFERROR(VLOOKUP($B191, Profile_helper_columns!$A$2:$AF$201,32, FALSE), "Date Not Found")</f>
        <v>1</v>
      </c>
      <c r="AF191" s="67">
        <f ca="1">IFERROR(VLOOKUP($B191, Profile_helper_columns!$A$2:$AG$201,33, FALSE), "Date Not Found")</f>
        <v>0</v>
      </c>
      <c r="AG191" s="67">
        <f ca="1">IFERROR(VLOOKUP($B191, Profile_helper_columns!$A$2:$AH$201,34, FALSE), "Date Not Found")</f>
        <v>1</v>
      </c>
      <c r="AH191" s="67">
        <f ca="1">IFERROR(VLOOKUP($B191, Profile_helper_columns!$A$2:$AI$201,35, FALSE), "Date Not Found")</f>
        <v>1</v>
      </c>
      <c r="AI191" s="67">
        <f ca="1">IFERROR(VLOOKUP($B191, Profile_helper_columns!$A$2:$AJ$201,36, FALSE), "Date Not Found")</f>
        <v>0</v>
      </c>
      <c r="AJ191" s="67">
        <f ca="1">IFERROR(VLOOKUP($B191, Profile_helper_columns!$A$2:$AK$201,37, FALSE), "Date Not Found")</f>
        <v>0</v>
      </c>
      <c r="AK191" s="67">
        <f ca="1">IFERROR(VLOOKUP($B191, Profile_helper_columns!$A$2:$AL$201,38, FALSE), "Date Not Found")</f>
        <v>0</v>
      </c>
      <c r="AL191" s="67">
        <f ca="1">IFERROR(VLOOKUP($B191, Profile_helper_columns!$A$2:$AM$201,39, FALSE), "Date Not Found")</f>
        <v>0</v>
      </c>
      <c r="AM191">
        <f ca="1"/>
        <v>2</v>
      </c>
      <c r="AN191">
        <f ca="1"/>
        <v>2023</v>
      </c>
      <c r="AO191" t="str" cm="1">
        <f t="array" aca="1" ref="AO191" ca="1">INDEX(Profile_helper_columns!$D$2:$D$201, MATCH(TRUE, Profile_helper_columns!$C$2:$C$201 &gt;= ROW(AN191)-1,0))</f>
        <v>AG0000002404</v>
      </c>
    </row>
    <row r="192" spans="1:41" ht="30.75">
      <c r="A192" s="67" t="str">
        <f t="shared" ca="1" si="2"/>
        <v>7d284775-5fc88egfjg-20af-a2dd</v>
      </c>
      <c r="B192" t="str" cm="1">
        <f t="array" aca="1" ref="B192" ca="1">INDEX(Profile_helper_columns!$A$2:$A$201, MATCH(TRUE, Profile_helper_columns!$C$2:$C$201 &gt;= ROW(A192)-1,0))</f>
        <v>0001126034</v>
      </c>
      <c r="C192" t="str" cm="1">
        <f t="array" aca="1" ref="C192" ca="1">INDEX(Profile_helper_columns!$D$2:$D$201, MATCH(TRUE, Profile_helper_columns!$C$2:$C$201 &gt;= ROW(B192)-1,0))</f>
        <v>AG0000002404</v>
      </c>
      <c r="D192" s="315">
        <f ca="1">IFERROR(VLOOKUP($B192, Profile_helper_columns!$A$2:$E$201, 5, FALSE), "Date Not Found")</f>
        <v>44966</v>
      </c>
      <c r="E192">
        <f ca="1">IFERROR(VLOOKUP($B192, Profile_helper_columns!$A$2:$F$201,6, FALSE), "Date Not Found")</f>
        <v>308</v>
      </c>
      <c r="F192" s="315">
        <f ca="1">IFERROR(VLOOKUP($B192, Profile_helper_columns!$A$2:$G$201,7, FALSE), "Date Not Found")</f>
        <v>45483</v>
      </c>
      <c r="G192" s="315" t="str">
        <f ca="1">IFERROR(VLOOKUP($B192, Profile_helper_columns!$A$2:$H$201,8, FALSE), "Date Not Found")</f>
        <v>Active</v>
      </c>
      <c r="H192" s="315" t="str">
        <f ca="1">IFERROR(VLOOKUP($B192, Profile_helper_columns!$A$2:$I$201,9, FALSE), "Date Not Found")</f>
        <v>Boston</v>
      </c>
      <c r="I192" t="str">
        <f ca="1">IFERROR(VLOOKUP($B192, Profile_helper_columns!$A$2:$J$201,10, FALSE), "Date Not Found")</f>
        <v>R</v>
      </c>
      <c r="J192" s="67" t="str">
        <f ca="1">IFERROR(VLOOKUP($B192, Profile_helper_columns!$A$2:$K$201,11, FALSE), "Date Not Found")</f>
        <v>House</v>
      </c>
      <c r="K192" s="67" t="str">
        <f ca="1">IFERROR(VLOOKUP($B192, Profile_helper_columns!$A$2:$L$201,12, FALSE), "Date Not Found")</f>
        <v>Y</v>
      </c>
      <c r="L192" s="67">
        <f ca="1">IFERROR(VLOOKUP($B192, Profile_helper_columns!$A$2:$M$201,13, FALSE), "Date Not Found")</f>
        <v>1</v>
      </c>
      <c r="M192" s="67">
        <f ca="1">IFERROR(VLOOKUP($B192, Profile_helper_columns!$A$2:$N$201,14, FALSE), "Date Not Found")</f>
        <v>1</v>
      </c>
      <c r="N192" s="67">
        <f ca="1">IFERROR(VLOOKUP($B192, Profile_helper_columns!$A$2:$O$201,15, FALSE), "Date Not Found")</f>
        <v>0</v>
      </c>
      <c r="O192" s="67">
        <f ca="1">IFERROR(VLOOKUP($B192, Profile_helper_columns!$A$2:$P$201,16, FALSE), "Date Not Found")</f>
        <v>0</v>
      </c>
      <c r="P192" s="67">
        <f ca="1">IFERROR(VLOOKUP($B192, Profile_helper_columns!$A$2:$Q$201,17, FALSE), "Date Not Found")</f>
        <v>0</v>
      </c>
      <c r="Q192" s="375">
        <f ca="1">IFERROR(VLOOKUP($B192, Profile_helper_columns!$A$2:$R$201,18, FALSE), "Date Not Found")</f>
        <v>44968</v>
      </c>
      <c r="U192" s="67" t="str">
        <f ca="1">IFERROR(VLOOKUP($B192, Profile_helper_columns!$A$2:$V$201,22, FALSE), "Date Not Found")</f>
        <v>Digital</v>
      </c>
      <c r="V192" s="67" t="str">
        <f ca="1">IFERROR(VLOOKUP($B192, Profile_helper_columns!$A$2:$W$201,23, FALSE), "Date Not Found")</f>
        <v>Web</v>
      </c>
      <c r="W192" s="67">
        <f ca="1">IFERROR(VLOOKUP($B192, Profile_helper_columns!$A$2:$X$201,24, FALSE), "Date Not Found")</f>
        <v>0</v>
      </c>
      <c r="X192" s="67">
        <f ca="1">IFERROR(VLOOKUP($B192, Profile_helper_columns!$A$2:$Y$201,25, FALSE), "Date Not Found")</f>
        <v>1</v>
      </c>
      <c r="Y192" s="67">
        <f ca="1">IFERROR(VLOOKUP($B192, Profile_helper_columns!$A$2:$Z$201,26, FALSE), "Date Not Found")</f>
        <v>0</v>
      </c>
      <c r="Z192" s="67">
        <f ca="1">IFERROR(VLOOKUP($B192, Profile_helper_columns!$A$2:$AA$201,27, FALSE), "Date Not Found")</f>
        <v>1</v>
      </c>
      <c r="AA192" s="67">
        <f ca="1">IFERROR(VLOOKUP($B192, Profile_helper_columns!$A$2:$AB$201,28, FALSE), "Date Not Found")</f>
        <v>1</v>
      </c>
      <c r="AB192" s="67">
        <f ca="1">IFERROR(VLOOKUP($B192, Profile_helper_columns!$A$2:$AC$201,29, FALSE), "Date Not Found")</f>
        <v>0</v>
      </c>
      <c r="AC192" s="67">
        <f ca="1">IFERROR(VLOOKUP($B192, Profile_helper_columns!$A$2:$AD$201,30, FALSE), "Date Not Found")</f>
        <v>0</v>
      </c>
      <c r="AD192" s="67">
        <f ca="1">IFERROR(VLOOKUP($B192, Profile_helper_columns!$A$2:$AE$201,31, FALSE), "Date Not Found")</f>
        <v>0</v>
      </c>
      <c r="AE192" s="67">
        <f ca="1">IFERROR(VLOOKUP($B192, Profile_helper_columns!$A$2:$AF$201,32, FALSE), "Date Not Found")</f>
        <v>1</v>
      </c>
      <c r="AF192" s="67">
        <f ca="1">IFERROR(VLOOKUP($B192, Profile_helper_columns!$A$2:$AG$201,33, FALSE), "Date Not Found")</f>
        <v>0</v>
      </c>
      <c r="AG192" s="67">
        <f ca="1">IFERROR(VLOOKUP($B192, Profile_helper_columns!$A$2:$AH$201,34, FALSE), "Date Not Found")</f>
        <v>1</v>
      </c>
      <c r="AH192" s="67">
        <f ca="1">IFERROR(VLOOKUP($B192, Profile_helper_columns!$A$2:$AI$201,35, FALSE), "Date Not Found")</f>
        <v>1</v>
      </c>
      <c r="AI192" s="67">
        <f ca="1">IFERROR(VLOOKUP($B192, Profile_helper_columns!$A$2:$AJ$201,36, FALSE), "Date Not Found")</f>
        <v>0</v>
      </c>
      <c r="AJ192" s="67">
        <f ca="1">IFERROR(VLOOKUP($B192, Profile_helper_columns!$A$2:$AK$201,37, FALSE), "Date Not Found")</f>
        <v>0</v>
      </c>
      <c r="AK192" s="67">
        <f ca="1">IFERROR(VLOOKUP($B192, Profile_helper_columns!$A$2:$AL$201,38, FALSE), "Date Not Found")</f>
        <v>0</v>
      </c>
      <c r="AL192" s="67">
        <f ca="1">IFERROR(VLOOKUP($B192, Profile_helper_columns!$A$2:$AM$201,39, FALSE), "Date Not Found")</f>
        <v>0</v>
      </c>
      <c r="AM192">
        <f ca="1"/>
        <v>2</v>
      </c>
      <c r="AN192">
        <f ca="1"/>
        <v>2023</v>
      </c>
      <c r="AO192" t="str" cm="1">
        <f t="array" aca="1" ref="AO192" ca="1">INDEX(Profile_helper_columns!$D$2:$D$201, MATCH(TRUE, Profile_helper_columns!$C$2:$C$201 &gt;= ROW(AN192)-1,0))</f>
        <v>AG0000002404</v>
      </c>
    </row>
    <row r="193" spans="1:41" ht="30.75">
      <c r="A193" s="67" t="str">
        <f t="shared" ca="1" si="2"/>
        <v>2e416b77-4ega33gfjg-0991-a2dd</v>
      </c>
      <c r="B193" t="str" cm="1">
        <f t="array" aca="1" ref="B193" ca="1">INDEX(Profile_helper_columns!$A$2:$A$201, MATCH(TRUE, Profile_helper_columns!$C$2:$C$201 &gt;= ROW(A193)-1,0))</f>
        <v>0001123535</v>
      </c>
      <c r="C193" t="str" cm="1">
        <f t="array" aca="1" ref="C193" ca="1">INDEX(Profile_helper_columns!$D$2:$D$201, MATCH(TRUE, Profile_helper_columns!$C$2:$C$201 &gt;= ROW(B193)-1,0))</f>
        <v>AG0000002869</v>
      </c>
      <c r="D193" s="315">
        <f ca="1">IFERROR(VLOOKUP($B193, Profile_helper_columns!$A$2:$E$201, 5, FALSE), "Date Not Found")</f>
        <v>45469</v>
      </c>
      <c r="E193">
        <f ca="1">IFERROR(VLOOKUP($B193, Profile_helper_columns!$A$2:$F$201,6, FALSE), "Date Not Found")</f>
        <v>605</v>
      </c>
      <c r="F193" s="315">
        <f ca="1">IFERROR(VLOOKUP($B193, Profile_helper_columns!$A$2:$G$201,7, FALSE), "Date Not Found")</f>
        <v>45642</v>
      </c>
      <c r="G193" s="315" t="str">
        <f ca="1">IFERROR(VLOOKUP($B193, Profile_helper_columns!$A$2:$H$201,8, FALSE), "Date Not Found")</f>
        <v>Active</v>
      </c>
      <c r="H193" s="315" t="str">
        <f ca="1">IFERROR(VLOOKUP($B193, Profile_helper_columns!$A$2:$I$201,9, FALSE), "Date Not Found")</f>
        <v>Boston</v>
      </c>
      <c r="I193" t="str">
        <f ca="1">IFERROR(VLOOKUP($B193, Profile_helper_columns!$A$2:$J$201,10, FALSE), "Date Not Found")</f>
        <v>R</v>
      </c>
      <c r="J193" s="67" t="str">
        <f ca="1">IFERROR(VLOOKUP($B193, Profile_helper_columns!$A$2:$K$201,11, FALSE), "Date Not Found")</f>
        <v>Revenue Share -Apts</v>
      </c>
      <c r="K193" s="67" t="str">
        <f ca="1">IFERROR(VLOOKUP($B193, Profile_helper_columns!$A$2:$L$201,12, FALSE), "Date Not Found")</f>
        <v>Y</v>
      </c>
      <c r="L193" s="67">
        <f ca="1">IFERROR(VLOOKUP($B193, Profile_helper_columns!$A$2:$M$201,13, FALSE), "Date Not Found")</f>
        <v>1</v>
      </c>
      <c r="M193" s="67">
        <f ca="1">IFERROR(VLOOKUP($B193, Profile_helper_columns!$A$2:$N$201,14, FALSE), "Date Not Found")</f>
        <v>0</v>
      </c>
      <c r="N193" s="67">
        <f ca="1">IFERROR(VLOOKUP($B193, Profile_helper_columns!$A$2:$O$201,15, FALSE), "Date Not Found")</f>
        <v>1</v>
      </c>
      <c r="O193" s="67">
        <f ca="1">IFERROR(VLOOKUP($B193, Profile_helper_columns!$A$2:$P$201,16, FALSE), "Date Not Found")</f>
        <v>0</v>
      </c>
      <c r="P193" s="67">
        <f ca="1">IFERROR(VLOOKUP($B193, Profile_helper_columns!$A$2:$Q$201,17, FALSE), "Date Not Found")</f>
        <v>0</v>
      </c>
      <c r="Q193" s="375">
        <f ca="1">IFERROR(VLOOKUP($B193, Profile_helper_columns!$A$2:$R$201,18, FALSE), "Date Not Found")</f>
        <v>45020</v>
      </c>
      <c r="U193" s="67" t="str">
        <f ca="1">IFERROR(VLOOKUP($B193, Profile_helper_columns!$A$2:$V$201,22, FALSE), "Date Not Found")</f>
        <v>Digital</v>
      </c>
      <c r="V193" s="67" t="str">
        <f ca="1">IFERROR(VLOOKUP($B193, Profile_helper_columns!$A$2:$W$201,23, FALSE), "Date Not Found")</f>
        <v>Web</v>
      </c>
      <c r="W193" s="67">
        <f ca="1">IFERROR(VLOOKUP($B193, Profile_helper_columns!$A$2:$X$201,24, FALSE), "Date Not Found")</f>
        <v>0</v>
      </c>
      <c r="X193" s="67">
        <f ca="1">IFERROR(VLOOKUP($B193, Profile_helper_columns!$A$2:$Y$201,25, FALSE), "Date Not Found")</f>
        <v>1</v>
      </c>
      <c r="Y193" s="67">
        <f ca="1">IFERROR(VLOOKUP($B193, Profile_helper_columns!$A$2:$Z$201,26, FALSE), "Date Not Found")</f>
        <v>0</v>
      </c>
      <c r="Z193" s="67">
        <f ca="1">IFERROR(VLOOKUP($B193, Profile_helper_columns!$A$2:$AA$201,27, FALSE), "Date Not Found")</f>
        <v>0</v>
      </c>
      <c r="AA193" s="67">
        <f ca="1">IFERROR(VLOOKUP($B193, Profile_helper_columns!$A$2:$AB$201,28, FALSE), "Date Not Found")</f>
        <v>1</v>
      </c>
      <c r="AB193" s="67">
        <f ca="1">IFERROR(VLOOKUP($B193, Profile_helper_columns!$A$2:$AC$201,29, FALSE), "Date Not Found")</f>
        <v>0</v>
      </c>
      <c r="AC193" s="67">
        <f ca="1">IFERROR(VLOOKUP($B193, Profile_helper_columns!$A$2:$AD$201,30, FALSE), "Date Not Found")</f>
        <v>0</v>
      </c>
      <c r="AD193" s="67">
        <f ca="1">IFERROR(VLOOKUP($B193, Profile_helper_columns!$A$2:$AE$201,31, FALSE), "Date Not Found")</f>
        <v>0</v>
      </c>
      <c r="AE193" s="67">
        <f ca="1">IFERROR(VLOOKUP($B193, Profile_helper_columns!$A$2:$AF$201,32, FALSE), "Date Not Found")</f>
        <v>1</v>
      </c>
      <c r="AF193" s="67">
        <f ca="1">IFERROR(VLOOKUP($B193, Profile_helper_columns!$A$2:$AG$201,33, FALSE), "Date Not Found")</f>
        <v>0</v>
      </c>
      <c r="AG193" s="67">
        <f ca="1">IFERROR(VLOOKUP($B193, Profile_helper_columns!$A$2:$AH$201,34, FALSE), "Date Not Found")</f>
        <v>1</v>
      </c>
      <c r="AH193" s="67">
        <f ca="1">IFERROR(VLOOKUP($B193, Profile_helper_columns!$A$2:$AI$201,35, FALSE), "Date Not Found")</f>
        <v>0</v>
      </c>
      <c r="AI193" s="67">
        <f ca="1">IFERROR(VLOOKUP($B193, Profile_helper_columns!$A$2:$AJ$201,36, FALSE), "Date Not Found")</f>
        <v>1</v>
      </c>
      <c r="AJ193" s="67">
        <f ca="1">IFERROR(VLOOKUP($B193, Profile_helper_columns!$A$2:$AK$201,37, FALSE), "Date Not Found")</f>
        <v>1</v>
      </c>
      <c r="AK193" s="67">
        <f ca="1">IFERROR(VLOOKUP($B193, Profile_helper_columns!$A$2:$AL$201,38, FALSE), "Date Not Found")</f>
        <v>1</v>
      </c>
      <c r="AL193" s="67">
        <f ca="1">IFERROR(VLOOKUP($B193, Profile_helper_columns!$A$2:$AM$201,39, FALSE), "Date Not Found")</f>
        <v>1</v>
      </c>
      <c r="AM193">
        <f ca="1"/>
        <v>6</v>
      </c>
      <c r="AN193">
        <f ca="1"/>
        <v>2024</v>
      </c>
      <c r="AO193" t="str" cm="1">
        <f t="array" aca="1" ref="AO193" ca="1">INDEX(Profile_helper_columns!$D$2:$D$201, MATCH(TRUE, Profile_helper_columns!$C$2:$C$201 &gt;= ROW(AN193)-1,0))</f>
        <v>AG0000002869</v>
      </c>
    </row>
    <row r="194" spans="1:41" ht="30.75">
      <c r="A194" s="67" t="str">
        <f t="shared" ca="1" si="2"/>
        <v>3040b83f-8cga25gfjg-b80d-a2dd</v>
      </c>
      <c r="B194" t="str" cm="1">
        <f t="array" aca="1" ref="B194" ca="1">INDEX(Profile_helper_columns!$A$2:$A$201, MATCH(TRUE, Profile_helper_columns!$C$2:$C$201 &gt;= ROW(A194)-1,0))</f>
        <v>0001123535</v>
      </c>
      <c r="C194" t="str" cm="1">
        <f t="array" aca="1" ref="C194" ca="1">INDEX(Profile_helper_columns!$D$2:$D$201, MATCH(TRUE, Profile_helper_columns!$C$2:$C$201 &gt;= ROW(B194)-1,0))</f>
        <v>AG0000002869</v>
      </c>
      <c r="D194" s="315">
        <f ca="1">IFERROR(VLOOKUP($B194, Profile_helper_columns!$A$2:$E$201, 5, FALSE), "Date Not Found")</f>
        <v>45469</v>
      </c>
      <c r="E194">
        <f ca="1">IFERROR(VLOOKUP($B194, Profile_helper_columns!$A$2:$F$201,6, FALSE), "Date Not Found")</f>
        <v>605</v>
      </c>
      <c r="F194" s="315">
        <f ca="1">IFERROR(VLOOKUP($B194, Profile_helper_columns!$A$2:$G$201,7, FALSE), "Date Not Found")</f>
        <v>45642</v>
      </c>
      <c r="G194" s="315" t="str">
        <f ca="1">IFERROR(VLOOKUP($B194, Profile_helper_columns!$A$2:$H$201,8, FALSE), "Date Not Found")</f>
        <v>Active</v>
      </c>
      <c r="H194" s="315" t="str">
        <f ca="1">IFERROR(VLOOKUP($B194, Profile_helper_columns!$A$2:$I$201,9, FALSE), "Date Not Found")</f>
        <v>Boston</v>
      </c>
      <c r="I194" t="str">
        <f ca="1">IFERROR(VLOOKUP($B194, Profile_helper_columns!$A$2:$J$201,10, FALSE), "Date Not Found")</f>
        <v>R</v>
      </c>
      <c r="J194" s="67" t="str">
        <f ca="1">IFERROR(VLOOKUP($B194, Profile_helper_columns!$A$2:$K$201,11, FALSE), "Date Not Found")</f>
        <v>Revenue Share -Apts</v>
      </c>
      <c r="K194" s="67" t="str">
        <f ca="1">IFERROR(VLOOKUP($B194, Profile_helper_columns!$A$2:$L$201,12, FALSE), "Date Not Found")</f>
        <v>Y</v>
      </c>
      <c r="L194" s="67">
        <f ca="1">IFERROR(VLOOKUP($B194, Profile_helper_columns!$A$2:$M$201,13, FALSE), "Date Not Found")</f>
        <v>1</v>
      </c>
      <c r="M194" s="67">
        <f ca="1">IFERROR(VLOOKUP($B194, Profile_helper_columns!$A$2:$N$201,14, FALSE), "Date Not Found")</f>
        <v>0</v>
      </c>
      <c r="N194" s="67">
        <f ca="1">IFERROR(VLOOKUP($B194, Profile_helper_columns!$A$2:$O$201,15, FALSE), "Date Not Found")</f>
        <v>1</v>
      </c>
      <c r="O194" s="67">
        <f ca="1">IFERROR(VLOOKUP($B194, Profile_helper_columns!$A$2:$P$201,16, FALSE), "Date Not Found")</f>
        <v>0</v>
      </c>
      <c r="P194" s="67">
        <f ca="1">IFERROR(VLOOKUP($B194, Profile_helper_columns!$A$2:$Q$201,17, FALSE), "Date Not Found")</f>
        <v>0</v>
      </c>
      <c r="Q194" s="375">
        <f ca="1">IFERROR(VLOOKUP($B194, Profile_helper_columns!$A$2:$R$201,18, FALSE), "Date Not Found")</f>
        <v>45020</v>
      </c>
      <c r="U194" s="67" t="str">
        <f ca="1">IFERROR(VLOOKUP($B194, Profile_helper_columns!$A$2:$V$201,22, FALSE), "Date Not Found")</f>
        <v>Digital</v>
      </c>
      <c r="V194" s="67" t="str">
        <f ca="1">IFERROR(VLOOKUP($B194, Profile_helper_columns!$A$2:$W$201,23, FALSE), "Date Not Found")</f>
        <v>Web</v>
      </c>
      <c r="W194" s="67">
        <f ca="1">IFERROR(VLOOKUP($B194, Profile_helper_columns!$A$2:$X$201,24, FALSE), "Date Not Found")</f>
        <v>0</v>
      </c>
      <c r="X194" s="67">
        <f ca="1">IFERROR(VLOOKUP($B194, Profile_helper_columns!$A$2:$Y$201,25, FALSE), "Date Not Found")</f>
        <v>1</v>
      </c>
      <c r="Y194" s="67">
        <f ca="1">IFERROR(VLOOKUP($B194, Profile_helper_columns!$A$2:$Z$201,26, FALSE), "Date Not Found")</f>
        <v>0</v>
      </c>
      <c r="Z194" s="67">
        <f ca="1">IFERROR(VLOOKUP($B194, Profile_helper_columns!$A$2:$AA$201,27, FALSE), "Date Not Found")</f>
        <v>0</v>
      </c>
      <c r="AA194" s="67">
        <f ca="1">IFERROR(VLOOKUP($B194, Profile_helper_columns!$A$2:$AB$201,28, FALSE), "Date Not Found")</f>
        <v>1</v>
      </c>
      <c r="AB194" s="67">
        <f ca="1">IFERROR(VLOOKUP($B194, Profile_helper_columns!$A$2:$AC$201,29, FALSE), "Date Not Found")</f>
        <v>0</v>
      </c>
      <c r="AC194" s="67">
        <f ca="1">IFERROR(VLOOKUP($B194, Profile_helper_columns!$A$2:$AD$201,30, FALSE), "Date Not Found")</f>
        <v>0</v>
      </c>
      <c r="AD194" s="67">
        <f ca="1">IFERROR(VLOOKUP($B194, Profile_helper_columns!$A$2:$AE$201,31, FALSE), "Date Not Found")</f>
        <v>0</v>
      </c>
      <c r="AE194" s="67">
        <f ca="1">IFERROR(VLOOKUP($B194, Profile_helper_columns!$A$2:$AF$201,32, FALSE), "Date Not Found")</f>
        <v>1</v>
      </c>
      <c r="AF194" s="67">
        <f ca="1">IFERROR(VLOOKUP($B194, Profile_helper_columns!$A$2:$AG$201,33, FALSE), "Date Not Found")</f>
        <v>0</v>
      </c>
      <c r="AG194" s="67">
        <f ca="1">IFERROR(VLOOKUP($B194, Profile_helper_columns!$A$2:$AH$201,34, FALSE), "Date Not Found")</f>
        <v>1</v>
      </c>
      <c r="AH194" s="67">
        <f ca="1">IFERROR(VLOOKUP($B194, Profile_helper_columns!$A$2:$AI$201,35, FALSE), "Date Not Found")</f>
        <v>0</v>
      </c>
      <c r="AI194" s="67">
        <f ca="1">IFERROR(VLOOKUP($B194, Profile_helper_columns!$A$2:$AJ$201,36, FALSE), "Date Not Found")</f>
        <v>1</v>
      </c>
      <c r="AJ194" s="67">
        <f ca="1">IFERROR(VLOOKUP($B194, Profile_helper_columns!$A$2:$AK$201,37, FALSE), "Date Not Found")</f>
        <v>1</v>
      </c>
      <c r="AK194" s="67">
        <f ca="1">IFERROR(VLOOKUP($B194, Profile_helper_columns!$A$2:$AL$201,38, FALSE), "Date Not Found")</f>
        <v>1</v>
      </c>
      <c r="AL194" s="67">
        <f ca="1">IFERROR(VLOOKUP($B194, Profile_helper_columns!$A$2:$AM$201,39, FALSE), "Date Not Found")</f>
        <v>1</v>
      </c>
      <c r="AM194">
        <f ca="1"/>
        <v>6</v>
      </c>
      <c r="AN194">
        <f ca="1"/>
        <v>2024</v>
      </c>
      <c r="AO194" t="str" cm="1">
        <f t="array" aca="1" ref="AO194" ca="1">INDEX(Profile_helper_columns!$D$2:$D$201, MATCH(TRUE, Profile_helper_columns!$C$2:$C$201 &gt;= ROW(AN194)-1,0))</f>
        <v>AG0000002869</v>
      </c>
    </row>
    <row r="195" spans="1:41" ht="30.75">
      <c r="A195" s="67" t="str">
        <f t="shared" ref="A195:A201" ca="1" si="3">LOWER(DEC2HEX(RANDBETWEEN(0,4294967295),8)) &amp;"-"&amp; LOWER(SUBSTITUTE(DEC2HEX(RANDBETWEEN(0,16777215),6) &amp;"gfjg","0","g")) &amp;"-"&amp; LOWER(DEC2HEX(RANDBETWEEN(0, 65535),4)) &amp; "-a2dd"</f>
        <v>80c3a46f-21ee51gfjg-1e5d-a2dd</v>
      </c>
      <c r="B195" t="str" cm="1">
        <f t="array" aca="1" ref="B195" ca="1">INDEX(Profile_helper_columns!$A$2:$A$201, MATCH(TRUE, Profile_helper_columns!$C$2:$C$201 &gt;= ROW(A195)-1,0))</f>
        <v>0001126822</v>
      </c>
      <c r="C195" t="str" cm="1">
        <f t="array" aca="1" ref="C195" ca="1">INDEX(Profile_helper_columns!$D$2:$D$201, MATCH(TRUE, Profile_helper_columns!$C$2:$C$201 &gt;= ROW(B195)-1,0))</f>
        <v>AG0000008870</v>
      </c>
      <c r="D195" s="315">
        <f ca="1">IFERROR(VLOOKUP($B195, Profile_helper_columns!$A$2:$E$201, 5, FALSE), "Date Not Found")</f>
        <v>45005</v>
      </c>
      <c r="E195">
        <f ca="1">IFERROR(VLOOKUP($B195, Profile_helper_columns!$A$2:$F$201,6, FALSE), "Date Not Found")</f>
        <v>114</v>
      </c>
      <c r="F195" s="315">
        <f ca="1">IFERROR(VLOOKUP($B195, Profile_helper_columns!$A$2:$G$201,7, FALSE), "Date Not Found")</f>
        <v>45235</v>
      </c>
      <c r="G195" s="315" t="str">
        <f ca="1">IFERROR(VLOOKUP($B195, Profile_helper_columns!$A$2:$H$201,8, FALSE), "Date Not Found")</f>
        <v>Active</v>
      </c>
      <c r="H195" s="315" t="str">
        <f ca="1">IFERROR(VLOOKUP($B195, Profile_helper_columns!$A$2:$I$201,9, FALSE), "Date Not Found")</f>
        <v>Pheonix</v>
      </c>
      <c r="I195" t="str">
        <f ca="1">IFERROR(VLOOKUP($B195, Profile_helper_columns!$A$2:$J$201,10, FALSE), "Date Not Found")</f>
        <v>R</v>
      </c>
      <c r="J195" s="67" t="str">
        <f ca="1">IFERROR(VLOOKUP($B195, Profile_helper_columns!$A$2:$K$201,11, FALSE), "Date Not Found")</f>
        <v>Apartments</v>
      </c>
      <c r="K195" s="67" t="str">
        <f ca="1">IFERROR(VLOOKUP($B195, Profile_helper_columns!$A$2:$L$201,12, FALSE), "Date Not Found")</f>
        <v>N</v>
      </c>
      <c r="L195" s="67">
        <f ca="1">IFERROR(VLOOKUP($B195, Profile_helper_columns!$A$2:$M$201,13, FALSE), "Date Not Found")</f>
        <v>1</v>
      </c>
      <c r="M195" s="67">
        <f ca="1">IFERROR(VLOOKUP($B195, Profile_helper_columns!$A$2:$N$201,14, FALSE), "Date Not Found")</f>
        <v>1</v>
      </c>
      <c r="N195" s="67">
        <f ca="1">IFERROR(VLOOKUP($B195, Profile_helper_columns!$A$2:$O$201,15, FALSE), "Date Not Found")</f>
        <v>1</v>
      </c>
      <c r="O195" s="67">
        <f ca="1">IFERROR(VLOOKUP($B195, Profile_helper_columns!$A$2:$P$201,16, FALSE), "Date Not Found")</f>
        <v>1</v>
      </c>
      <c r="P195" s="67">
        <f ca="1">IFERROR(VLOOKUP($B195, Profile_helper_columns!$A$2:$Q$201,17, FALSE), "Date Not Found")</f>
        <v>1</v>
      </c>
      <c r="Q195" s="375">
        <f ca="1">IFERROR(VLOOKUP($B195, Profile_helper_columns!$A$2:$R$201,18, FALSE), "Date Not Found")</f>
        <v>45150</v>
      </c>
      <c r="U195" s="67" t="str">
        <f ca="1">IFERROR(VLOOKUP($B195, Profile_helper_columns!$A$2:$V$201,22, FALSE), "Date Not Found")</f>
        <v>Digital</v>
      </c>
      <c r="V195" s="67" t="str">
        <f ca="1">IFERROR(VLOOKUP($B195, Profile_helper_columns!$A$2:$W$201,23, FALSE), "Date Not Found")</f>
        <v>Web</v>
      </c>
      <c r="W195" s="67">
        <f ca="1">IFERROR(VLOOKUP($B195, Profile_helper_columns!$A$2:$X$201,24, FALSE), "Date Not Found")</f>
        <v>0</v>
      </c>
      <c r="X195" s="67">
        <f ca="1">IFERROR(VLOOKUP($B195, Profile_helper_columns!$A$2:$Y$201,25, FALSE), "Date Not Found")</f>
        <v>0</v>
      </c>
      <c r="Y195" s="67">
        <f ca="1">IFERROR(VLOOKUP($B195, Profile_helper_columns!$A$2:$Z$201,26, FALSE), "Date Not Found")</f>
        <v>1</v>
      </c>
      <c r="Z195" s="67">
        <f ca="1">IFERROR(VLOOKUP($B195, Profile_helper_columns!$A$2:$AA$201,27, FALSE), "Date Not Found")</f>
        <v>1</v>
      </c>
      <c r="AA195" s="67">
        <f ca="1">IFERROR(VLOOKUP($B195, Profile_helper_columns!$A$2:$AB$201,28, FALSE), "Date Not Found")</f>
        <v>1</v>
      </c>
      <c r="AB195" s="67">
        <f ca="1">IFERROR(VLOOKUP($B195, Profile_helper_columns!$A$2:$AC$201,29, FALSE), "Date Not Found")</f>
        <v>1</v>
      </c>
      <c r="AC195" s="67">
        <f ca="1">IFERROR(VLOOKUP($B195, Profile_helper_columns!$A$2:$AD$201,30, FALSE), "Date Not Found")</f>
        <v>1</v>
      </c>
      <c r="AD195" s="67">
        <f ca="1">IFERROR(VLOOKUP($B195, Profile_helper_columns!$A$2:$AE$201,31, FALSE), "Date Not Found")</f>
        <v>1</v>
      </c>
      <c r="AE195" s="67">
        <f ca="1">IFERROR(VLOOKUP($B195, Profile_helper_columns!$A$2:$AF$201,32, FALSE), "Date Not Found")</f>
        <v>0</v>
      </c>
      <c r="AF195" s="67">
        <f ca="1">IFERROR(VLOOKUP($B195, Profile_helper_columns!$A$2:$AG$201,33, FALSE), "Date Not Found")</f>
        <v>0</v>
      </c>
      <c r="AG195" s="67">
        <f ca="1">IFERROR(VLOOKUP($B195, Profile_helper_columns!$A$2:$AH$201,34, FALSE), "Date Not Found")</f>
        <v>1</v>
      </c>
      <c r="AH195" s="67">
        <f ca="1">IFERROR(VLOOKUP($B195, Profile_helper_columns!$A$2:$AI$201,35, FALSE), "Date Not Found")</f>
        <v>1</v>
      </c>
      <c r="AI195" s="67">
        <f ca="1">IFERROR(VLOOKUP($B195, Profile_helper_columns!$A$2:$AJ$201,36, FALSE), "Date Not Found")</f>
        <v>0</v>
      </c>
      <c r="AJ195" s="67">
        <f ca="1">IFERROR(VLOOKUP($B195, Profile_helper_columns!$A$2:$AK$201,37, FALSE), "Date Not Found")</f>
        <v>0</v>
      </c>
      <c r="AK195" s="67">
        <f ca="1">IFERROR(VLOOKUP($B195, Profile_helper_columns!$A$2:$AL$201,38, FALSE), "Date Not Found")</f>
        <v>0</v>
      </c>
      <c r="AL195" s="67">
        <f ca="1">IFERROR(VLOOKUP($B195, Profile_helper_columns!$A$2:$AM$201,39, FALSE), "Date Not Found")</f>
        <v>0</v>
      </c>
      <c r="AM195">
        <f ca="1"/>
        <v>3</v>
      </c>
      <c r="AN195">
        <f ca="1"/>
        <v>2023</v>
      </c>
      <c r="AO195" t="str" cm="1">
        <f t="array" aca="1" ref="AO195" ca="1">INDEX(Profile_helper_columns!$D$2:$D$201, MATCH(TRUE, Profile_helper_columns!$C$2:$C$201 &gt;= ROW(AN195)-1,0))</f>
        <v>AG0000008870</v>
      </c>
    </row>
    <row r="196" spans="1:41" ht="30.75">
      <c r="A196" s="67" t="str">
        <f t="shared" ca="1" si="3"/>
        <v>2be00301-c3g97egfjg-c725-a2dd</v>
      </c>
      <c r="B196" t="str" cm="1">
        <f t="array" aca="1" ref="B196" ca="1">INDEX(Profile_helper_columns!$A$2:$A$201, MATCH(TRUE, Profile_helper_columns!$C$2:$C$201 &gt;= ROW(A196)-1,0))</f>
        <v>0001125123</v>
      </c>
      <c r="C196" t="str" cm="1">
        <f t="array" aca="1" ref="C196" ca="1">INDEX(Profile_helper_columns!$D$2:$D$201, MATCH(TRUE, Profile_helper_columns!$C$2:$C$201 &gt;= ROW(B196)-1,0))</f>
        <v>AG0000007594</v>
      </c>
      <c r="D196" s="315">
        <f ca="1">IFERROR(VLOOKUP($B196, Profile_helper_columns!$A$2:$E$201, 5, FALSE), "Date Not Found")</f>
        <v>45227</v>
      </c>
      <c r="E196">
        <f ca="1">IFERROR(VLOOKUP($B196, Profile_helper_columns!$A$2:$F$201,6, FALSE), "Date Not Found")</f>
        <v>330</v>
      </c>
      <c r="F196" s="315">
        <f ca="1">IFERROR(VLOOKUP($B196, Profile_helper_columns!$A$2:$G$201,7, FALSE), "Date Not Found")</f>
        <v>45411</v>
      </c>
      <c r="G196" s="315" t="str">
        <f ca="1">IFERROR(VLOOKUP($B196, Profile_helper_columns!$A$2:$H$201,8, FALSE), "Date Not Found")</f>
        <v>Former</v>
      </c>
      <c r="H196" s="315" t="str">
        <f ca="1">IFERROR(VLOOKUP($B196, Profile_helper_columns!$A$2:$I$201,9, FALSE), "Date Not Found")</f>
        <v>Boston</v>
      </c>
      <c r="I196" t="str">
        <f ca="1">IFERROR(VLOOKUP($B196, Profile_helper_columns!$A$2:$J$201,10, FALSE), "Date Not Found")</f>
        <v>R</v>
      </c>
      <c r="J196" s="67" t="str">
        <f ca="1">IFERROR(VLOOKUP($B196, Profile_helper_columns!$A$2:$K$201,11, FALSE), "Date Not Found")</f>
        <v>Condominiums</v>
      </c>
      <c r="K196" s="67" t="str">
        <f ca="1">IFERROR(VLOOKUP($B196, Profile_helper_columns!$A$2:$L$201,12, FALSE), "Date Not Found")</f>
        <v>N</v>
      </c>
      <c r="L196" s="67">
        <f ca="1">IFERROR(VLOOKUP($B196, Profile_helper_columns!$A$2:$M$201,13, FALSE), "Date Not Found")</f>
        <v>0</v>
      </c>
      <c r="M196" s="67">
        <f ca="1">IFERROR(VLOOKUP($B196, Profile_helper_columns!$A$2:$N$201,14, FALSE), "Date Not Found")</f>
        <v>1</v>
      </c>
      <c r="N196" s="67">
        <f ca="1">IFERROR(VLOOKUP($B196, Profile_helper_columns!$A$2:$O$201,15, FALSE), "Date Not Found")</f>
        <v>0</v>
      </c>
      <c r="O196" s="67">
        <f ca="1">IFERROR(VLOOKUP($B196, Profile_helper_columns!$A$2:$P$201,16, FALSE), "Date Not Found")</f>
        <v>0</v>
      </c>
      <c r="P196" s="67">
        <f ca="1">IFERROR(VLOOKUP($B196, Profile_helper_columns!$A$2:$Q$201,17, FALSE), "Date Not Found")</f>
        <v>0</v>
      </c>
      <c r="Q196" s="375" t="str">
        <f ca="1">IFERROR(VLOOKUP($B196, Profile_helper_columns!$A$2:$R$201,18, FALSE), "Date Not Found")</f>
        <v/>
      </c>
      <c r="U196" s="67" t="str">
        <f ca="1">IFERROR(VLOOKUP($B196, Profile_helper_columns!$A$2:$V$201,22, FALSE), "Date Not Found")</f>
        <v>Offline</v>
      </c>
      <c r="V196" s="67" t="str">
        <f ca="1">IFERROR(VLOOKUP($B196, Profile_helper_columns!$A$2:$W$201,23, FALSE), "Date Not Found")</f>
        <v>Retail</v>
      </c>
      <c r="W196" s="67">
        <f ca="1">IFERROR(VLOOKUP($B196, Profile_helper_columns!$A$2:$X$201,24, FALSE), "Date Not Found")</f>
        <v>0</v>
      </c>
      <c r="X196" s="67">
        <f ca="1">IFERROR(VLOOKUP($B196, Profile_helper_columns!$A$2:$Y$201,25, FALSE), "Date Not Found")</f>
        <v>1</v>
      </c>
      <c r="Y196" s="67">
        <f ca="1">IFERROR(VLOOKUP($B196, Profile_helper_columns!$A$2:$Z$201,26, FALSE), "Date Not Found")</f>
        <v>1</v>
      </c>
      <c r="Z196" s="67">
        <f ca="1">IFERROR(VLOOKUP($B196, Profile_helper_columns!$A$2:$AA$201,27, FALSE), "Date Not Found")</f>
        <v>0</v>
      </c>
      <c r="AA196" s="67">
        <f ca="1">IFERROR(VLOOKUP($B196, Profile_helper_columns!$A$2:$AB$201,28, FALSE), "Date Not Found")</f>
        <v>0</v>
      </c>
      <c r="AB196" s="67">
        <f ca="1">IFERROR(VLOOKUP($B196, Profile_helper_columns!$A$2:$AC$201,29, FALSE), "Date Not Found")</f>
        <v>1</v>
      </c>
      <c r="AC196" s="67">
        <f ca="1">IFERROR(VLOOKUP($B196, Profile_helper_columns!$A$2:$AD$201,30, FALSE), "Date Not Found")</f>
        <v>1</v>
      </c>
      <c r="AD196" s="67">
        <f ca="1">IFERROR(VLOOKUP($B196, Profile_helper_columns!$A$2:$AE$201,31, FALSE), "Date Not Found")</f>
        <v>1</v>
      </c>
      <c r="AE196" s="67">
        <f ca="1">IFERROR(VLOOKUP($B196, Profile_helper_columns!$A$2:$AF$201,32, FALSE), "Date Not Found")</f>
        <v>0</v>
      </c>
      <c r="AF196" s="67">
        <f ca="1">IFERROR(VLOOKUP($B196, Profile_helper_columns!$A$2:$AG$201,33, FALSE), "Date Not Found")</f>
        <v>1</v>
      </c>
      <c r="AG196" s="67">
        <f ca="1">IFERROR(VLOOKUP($B196, Profile_helper_columns!$A$2:$AH$201,34, FALSE), "Date Not Found")</f>
        <v>0</v>
      </c>
      <c r="AH196" s="67">
        <f ca="1">IFERROR(VLOOKUP($B196, Profile_helper_columns!$A$2:$AI$201,35, FALSE), "Date Not Found")</f>
        <v>0</v>
      </c>
      <c r="AI196" s="67">
        <f ca="1">IFERROR(VLOOKUP($B196, Profile_helper_columns!$A$2:$AJ$201,36, FALSE), "Date Not Found")</f>
        <v>0</v>
      </c>
      <c r="AJ196" s="67">
        <f ca="1">IFERROR(VLOOKUP($B196, Profile_helper_columns!$A$2:$AK$201,37, FALSE), "Date Not Found")</f>
        <v>0</v>
      </c>
      <c r="AK196" s="67">
        <f ca="1">IFERROR(VLOOKUP($B196, Profile_helper_columns!$A$2:$AL$201,38, FALSE), "Date Not Found")</f>
        <v>0</v>
      </c>
      <c r="AL196" s="67">
        <f ca="1">IFERROR(VLOOKUP($B196, Profile_helper_columns!$A$2:$AM$201,39, FALSE), "Date Not Found")</f>
        <v>0</v>
      </c>
      <c r="AM196">
        <f ca="1"/>
        <v>10</v>
      </c>
      <c r="AN196">
        <f ca="1"/>
        <v>2023</v>
      </c>
      <c r="AO196" t="str" cm="1">
        <f t="array" aca="1" ref="AO196" ca="1">INDEX(Profile_helper_columns!$D$2:$D$201, MATCH(TRUE, Profile_helper_columns!$C$2:$C$201 &gt;= ROW(AN196)-1,0))</f>
        <v>AG0000007594</v>
      </c>
    </row>
    <row r="197" spans="1:41" ht="30.75">
      <c r="A197" s="67" t="str">
        <f t="shared" ca="1" si="3"/>
        <v>a2400783-8c535dgfjg-c860-a2dd</v>
      </c>
      <c r="B197" t="str" cm="1">
        <f t="array" aca="1" ref="B197" ca="1">INDEX(Profile_helper_columns!$A$2:$A$201, MATCH(TRUE, Profile_helper_columns!$C$2:$C$201 &gt;= ROW(A197)-1,0))</f>
        <v>0001125123</v>
      </c>
      <c r="C197" t="str" cm="1">
        <f t="array" aca="1" ref="C197" ca="1">INDEX(Profile_helper_columns!$D$2:$D$201, MATCH(TRUE, Profile_helper_columns!$C$2:$C$201 &gt;= ROW(B197)-1,0))</f>
        <v>AG0000007594</v>
      </c>
      <c r="D197" s="315">
        <f ca="1">IFERROR(VLOOKUP($B197, Profile_helper_columns!$A$2:$E$201, 5, FALSE), "Date Not Found")</f>
        <v>45227</v>
      </c>
      <c r="E197">
        <f ca="1">IFERROR(VLOOKUP($B197, Profile_helper_columns!$A$2:$F$201,6, FALSE), "Date Not Found")</f>
        <v>330</v>
      </c>
      <c r="F197" s="315">
        <f ca="1">IFERROR(VLOOKUP($B197, Profile_helper_columns!$A$2:$G$201,7, FALSE), "Date Not Found")</f>
        <v>45411</v>
      </c>
      <c r="G197" s="315" t="str">
        <f ca="1">IFERROR(VLOOKUP($B197, Profile_helper_columns!$A$2:$H$201,8, FALSE), "Date Not Found")</f>
        <v>Former</v>
      </c>
      <c r="H197" s="315" t="str">
        <f ca="1">IFERROR(VLOOKUP($B197, Profile_helper_columns!$A$2:$I$201,9, FALSE), "Date Not Found")</f>
        <v>Boston</v>
      </c>
      <c r="I197" t="str">
        <f ca="1">IFERROR(VLOOKUP($B197, Profile_helper_columns!$A$2:$J$201,10, FALSE), "Date Not Found")</f>
        <v>R</v>
      </c>
      <c r="J197" s="67" t="str">
        <f ca="1">IFERROR(VLOOKUP($B197, Profile_helper_columns!$A$2:$K$201,11, FALSE), "Date Not Found")</f>
        <v>Condominiums</v>
      </c>
      <c r="K197" s="67" t="str">
        <f ca="1">IFERROR(VLOOKUP($B197, Profile_helper_columns!$A$2:$L$201,12, FALSE), "Date Not Found")</f>
        <v>N</v>
      </c>
      <c r="L197" s="67">
        <f ca="1">IFERROR(VLOOKUP($B197, Profile_helper_columns!$A$2:$M$201,13, FALSE), "Date Not Found")</f>
        <v>0</v>
      </c>
      <c r="M197" s="67">
        <f ca="1">IFERROR(VLOOKUP($B197, Profile_helper_columns!$A$2:$N$201,14, FALSE), "Date Not Found")</f>
        <v>1</v>
      </c>
      <c r="N197" s="67">
        <f ca="1">IFERROR(VLOOKUP($B197, Profile_helper_columns!$A$2:$O$201,15, FALSE), "Date Not Found")</f>
        <v>0</v>
      </c>
      <c r="O197" s="67">
        <f ca="1">IFERROR(VLOOKUP($B197, Profile_helper_columns!$A$2:$P$201,16, FALSE), "Date Not Found")</f>
        <v>0</v>
      </c>
      <c r="P197" s="67">
        <f ca="1">IFERROR(VLOOKUP($B197, Profile_helper_columns!$A$2:$Q$201,17, FALSE), "Date Not Found")</f>
        <v>0</v>
      </c>
      <c r="Q197" s="375" t="str">
        <f ca="1">IFERROR(VLOOKUP($B197, Profile_helper_columns!$A$2:$R$201,18, FALSE), "Date Not Found")</f>
        <v/>
      </c>
      <c r="U197" s="67" t="str">
        <f ca="1">IFERROR(VLOOKUP($B197, Profile_helper_columns!$A$2:$V$201,22, FALSE), "Date Not Found")</f>
        <v>Offline</v>
      </c>
      <c r="V197" s="67" t="str">
        <f ca="1">IFERROR(VLOOKUP($B197, Profile_helper_columns!$A$2:$W$201,23, FALSE), "Date Not Found")</f>
        <v>Retail</v>
      </c>
      <c r="W197" s="67">
        <f ca="1">IFERROR(VLOOKUP($B197, Profile_helper_columns!$A$2:$X$201,24, FALSE), "Date Not Found")</f>
        <v>0</v>
      </c>
      <c r="X197" s="67">
        <f ca="1">IFERROR(VLOOKUP($B197, Profile_helper_columns!$A$2:$Y$201,25, FALSE), "Date Not Found")</f>
        <v>1</v>
      </c>
      <c r="Y197" s="67">
        <f ca="1">IFERROR(VLOOKUP($B197, Profile_helper_columns!$A$2:$Z$201,26, FALSE), "Date Not Found")</f>
        <v>1</v>
      </c>
      <c r="Z197" s="67">
        <f ca="1">IFERROR(VLOOKUP($B197, Profile_helper_columns!$A$2:$AA$201,27, FALSE), "Date Not Found")</f>
        <v>0</v>
      </c>
      <c r="AA197" s="67">
        <f ca="1">IFERROR(VLOOKUP($B197, Profile_helper_columns!$A$2:$AB$201,28, FALSE), "Date Not Found")</f>
        <v>0</v>
      </c>
      <c r="AB197" s="67">
        <f ca="1">IFERROR(VLOOKUP($B197, Profile_helper_columns!$A$2:$AC$201,29, FALSE), "Date Not Found")</f>
        <v>1</v>
      </c>
      <c r="AC197" s="67">
        <f ca="1">IFERROR(VLOOKUP($B197, Profile_helper_columns!$A$2:$AD$201,30, FALSE), "Date Not Found")</f>
        <v>1</v>
      </c>
      <c r="AD197" s="67">
        <f ca="1">IFERROR(VLOOKUP($B197, Profile_helper_columns!$A$2:$AE$201,31, FALSE), "Date Not Found")</f>
        <v>1</v>
      </c>
      <c r="AE197" s="67">
        <f ca="1">IFERROR(VLOOKUP($B197, Profile_helper_columns!$A$2:$AF$201,32, FALSE), "Date Not Found")</f>
        <v>0</v>
      </c>
      <c r="AF197" s="67">
        <f ca="1">IFERROR(VLOOKUP($B197, Profile_helper_columns!$A$2:$AG$201,33, FALSE), "Date Not Found")</f>
        <v>1</v>
      </c>
      <c r="AG197" s="67">
        <f ca="1">IFERROR(VLOOKUP($B197, Profile_helper_columns!$A$2:$AH$201,34, FALSE), "Date Not Found")</f>
        <v>0</v>
      </c>
      <c r="AH197" s="67">
        <f ca="1">IFERROR(VLOOKUP($B197, Profile_helper_columns!$A$2:$AI$201,35, FALSE), "Date Not Found")</f>
        <v>0</v>
      </c>
      <c r="AI197" s="67">
        <f ca="1">IFERROR(VLOOKUP($B197, Profile_helper_columns!$A$2:$AJ$201,36, FALSE), "Date Not Found")</f>
        <v>0</v>
      </c>
      <c r="AJ197" s="67">
        <f ca="1">IFERROR(VLOOKUP($B197, Profile_helper_columns!$A$2:$AK$201,37, FALSE), "Date Not Found")</f>
        <v>0</v>
      </c>
      <c r="AK197" s="67">
        <f ca="1">IFERROR(VLOOKUP($B197, Profile_helper_columns!$A$2:$AL$201,38, FALSE), "Date Not Found")</f>
        <v>0</v>
      </c>
      <c r="AL197" s="67">
        <f ca="1">IFERROR(VLOOKUP($B197, Profile_helper_columns!$A$2:$AM$201,39, FALSE), "Date Not Found")</f>
        <v>0</v>
      </c>
      <c r="AM197">
        <f ca="1"/>
        <v>10</v>
      </c>
      <c r="AN197">
        <f ca="1"/>
        <v>2023</v>
      </c>
      <c r="AO197" t="str" cm="1">
        <f t="array" aca="1" ref="AO197" ca="1">INDEX(Profile_helper_columns!$D$2:$D$201, MATCH(TRUE, Profile_helper_columns!$C$2:$C$201 &gt;= ROW(AN197)-1,0))</f>
        <v>AG0000007594</v>
      </c>
    </row>
    <row r="198" spans="1:41" ht="30.75">
      <c r="A198" s="67" t="str">
        <f t="shared" ca="1" si="3"/>
        <v>da5fb630-beg96egfjg-179c-a2dd</v>
      </c>
      <c r="B198" t="e" cm="1">
        <f t="array" aca="1" ref="B198" ca="1">INDEX(Profile_helper_columns!$A$2:$A$201, MATCH(TRUE, Profile_helper_columns!$C$2:$C$201 &gt;= ROW(A198)-1,0))</f>
        <v>#N/A</v>
      </c>
      <c r="C198" t="e" cm="1">
        <f t="array" aca="1" ref="C198" ca="1">INDEX(Profile_helper_columns!$D$2:$D$201, MATCH(TRUE, Profile_helper_columns!$C$2:$C$201 &gt;= ROW(B198)-1,0))</f>
        <v>#N/A</v>
      </c>
      <c r="D198" s="315" t="str">
        <f ca="1">IFERROR(VLOOKUP($B198, Profile_helper_columns!$A$2:$E$201, 5, FALSE), "Date Not Found")</f>
        <v>Date Not Found</v>
      </c>
      <c r="E198" t="str">
        <f ca="1">IFERROR(VLOOKUP($B198, Profile_helper_columns!$A$2:$F$201,6, FALSE), "Date Not Found")</f>
        <v>Date Not Found</v>
      </c>
      <c r="F198" s="315" t="str">
        <f ca="1">IFERROR(VLOOKUP($B198, Profile_helper_columns!$A$2:$G$201,7, FALSE), "Date Not Found")</f>
        <v>Date Not Found</v>
      </c>
      <c r="G198" s="315" t="str">
        <f ca="1">IFERROR(VLOOKUP($B198, Profile_helper_columns!$A$2:$H$201,8, FALSE), "Date Not Found")</f>
        <v>Date Not Found</v>
      </c>
      <c r="H198" s="315" t="str">
        <f ca="1">IFERROR(VLOOKUP($B198, Profile_helper_columns!$A$2:$I$201,9, FALSE), "Date Not Found")</f>
        <v>Date Not Found</v>
      </c>
      <c r="I198" t="str">
        <f ca="1">IFERROR(VLOOKUP($B198, Profile_helper_columns!$A$2:$J$201,10, FALSE), "Date Not Found")</f>
        <v>Date Not Found</v>
      </c>
      <c r="J198" s="67" t="str">
        <f ca="1">IFERROR(VLOOKUP($B198, Profile_helper_columns!$A$2:$K$201,11, FALSE), "Date Not Found")</f>
        <v>Date Not Found</v>
      </c>
      <c r="K198" s="67" t="str">
        <f ca="1">IFERROR(VLOOKUP($B198, Profile_helper_columns!$A$2:$L$201,12, FALSE), "Date Not Found")</f>
        <v>Date Not Found</v>
      </c>
      <c r="L198" s="67" t="str">
        <f ca="1">IFERROR(VLOOKUP($B198, Profile_helper_columns!$A$2:$M$201,13, FALSE), "Date Not Found")</f>
        <v>Date Not Found</v>
      </c>
      <c r="M198" s="67" t="str">
        <f ca="1">IFERROR(VLOOKUP($B198, Profile_helper_columns!$A$2:$N$201,14, FALSE), "Date Not Found")</f>
        <v>Date Not Found</v>
      </c>
      <c r="N198" s="67" t="str">
        <f ca="1">IFERROR(VLOOKUP($B198, Profile_helper_columns!$A$2:$O$201,15, FALSE), "Date Not Found")</f>
        <v>Date Not Found</v>
      </c>
      <c r="O198" s="67" t="str">
        <f ca="1">IFERROR(VLOOKUP($B198, Profile_helper_columns!$A$2:$P$201,16, FALSE), "Date Not Found")</f>
        <v>Date Not Found</v>
      </c>
      <c r="P198" s="67" t="str">
        <f ca="1">IFERROR(VLOOKUP($B198, Profile_helper_columns!$A$2:$Q$201,17, FALSE), "Date Not Found")</f>
        <v>Date Not Found</v>
      </c>
      <c r="Q198" s="375" t="str">
        <f ca="1">IFERROR(VLOOKUP($B198, Profile_helper_columns!$A$2:$R$201,18, FALSE), "Date Not Found")</f>
        <v>Date Not Found</v>
      </c>
      <c r="U198" s="67" t="str">
        <f ca="1">IFERROR(VLOOKUP($B198, Profile_helper_columns!$A$2:$V$201,22, FALSE), "Date Not Found")</f>
        <v>Date Not Found</v>
      </c>
      <c r="V198" s="67" t="str">
        <f ca="1">IFERROR(VLOOKUP($B198, Profile_helper_columns!$A$2:$W$201,23, FALSE), "Date Not Found")</f>
        <v>Date Not Found</v>
      </c>
      <c r="W198" s="67" t="str">
        <f ca="1">IFERROR(VLOOKUP($B198, Profile_helper_columns!$A$2:$X$201,24, FALSE), "Date Not Found")</f>
        <v>Date Not Found</v>
      </c>
      <c r="X198" s="67" t="str">
        <f ca="1">IFERROR(VLOOKUP($B198, Profile_helper_columns!$A$2:$Y$201,25, FALSE), "Date Not Found")</f>
        <v>Date Not Found</v>
      </c>
      <c r="Y198" s="67" t="str">
        <f ca="1">IFERROR(VLOOKUP($B198, Profile_helper_columns!$A$2:$Z$201,26, FALSE), "Date Not Found")</f>
        <v>Date Not Found</v>
      </c>
      <c r="Z198" s="67" t="str">
        <f ca="1">IFERROR(VLOOKUP($B198, Profile_helper_columns!$A$2:$AA$201,27, FALSE), "Date Not Found")</f>
        <v>Date Not Found</v>
      </c>
      <c r="AA198" s="67" t="str">
        <f ca="1">IFERROR(VLOOKUP($B198, Profile_helper_columns!$A$2:$AB$201,28, FALSE), "Date Not Found")</f>
        <v>Date Not Found</v>
      </c>
      <c r="AB198" s="67" t="str">
        <f ca="1">IFERROR(VLOOKUP($B198, Profile_helper_columns!$A$2:$AC$201,29, FALSE), "Date Not Found")</f>
        <v>Date Not Found</v>
      </c>
      <c r="AC198" s="67" t="str">
        <f ca="1">IFERROR(VLOOKUP($B198, Profile_helper_columns!$A$2:$AD$201,30, FALSE), "Date Not Found")</f>
        <v>Date Not Found</v>
      </c>
      <c r="AD198" s="67" t="str">
        <f ca="1">IFERROR(VLOOKUP($B198, Profile_helper_columns!$A$2:$AE$201,31, FALSE), "Date Not Found")</f>
        <v>Date Not Found</v>
      </c>
      <c r="AE198" s="67" t="str">
        <f ca="1">IFERROR(VLOOKUP($B198, Profile_helper_columns!$A$2:$AF$201,32, FALSE), "Date Not Found")</f>
        <v>Date Not Found</v>
      </c>
      <c r="AF198" s="67" t="str">
        <f ca="1">IFERROR(VLOOKUP($B198, Profile_helper_columns!$A$2:$AG$201,33, FALSE), "Date Not Found")</f>
        <v>Date Not Found</v>
      </c>
      <c r="AG198" s="67" t="str">
        <f ca="1">IFERROR(VLOOKUP($B198, Profile_helper_columns!$A$2:$AH$201,34, FALSE), "Date Not Found")</f>
        <v>Date Not Found</v>
      </c>
      <c r="AH198" s="67" t="str">
        <f ca="1">IFERROR(VLOOKUP($B198, Profile_helper_columns!$A$2:$AI$201,35, FALSE), "Date Not Found")</f>
        <v>Date Not Found</v>
      </c>
      <c r="AI198" s="67" t="str">
        <f ca="1">IFERROR(VLOOKUP($B198, Profile_helper_columns!$A$2:$AJ$201,36, FALSE), "Date Not Found")</f>
        <v>Date Not Found</v>
      </c>
      <c r="AJ198" s="67" t="str">
        <f ca="1">IFERROR(VLOOKUP($B198, Profile_helper_columns!$A$2:$AK$201,37, FALSE), "Date Not Found")</f>
        <v>Date Not Found</v>
      </c>
      <c r="AK198" s="67" t="str">
        <f ca="1">IFERROR(VLOOKUP($B198, Profile_helper_columns!$A$2:$AL$201,38, FALSE), "Date Not Found")</f>
        <v>Date Not Found</v>
      </c>
      <c r="AL198" s="67" t="str">
        <f ca="1">IFERROR(VLOOKUP($B198, Profile_helper_columns!$A$2:$AM$201,39, FALSE), "Date Not Found")</f>
        <v>Date Not Found</v>
      </c>
      <c r="AM198" t="e">
        <f ca="1"/>
        <v>#VALUE!</v>
      </c>
      <c r="AN198" t="e">
        <f ca="1"/>
        <v>#VALUE!</v>
      </c>
      <c r="AO198" t="e" cm="1">
        <f t="array" aca="1" ref="AO198" ca="1">INDEX(Profile_helper_columns!$D$2:$D$201, MATCH(TRUE, Profile_helper_columns!$C$2:$C$201 &gt;= ROW(AN198)-1,0))</f>
        <v>#N/A</v>
      </c>
    </row>
    <row r="199" spans="1:41" ht="30.75">
      <c r="A199" s="67" t="str">
        <f t="shared" ca="1" si="3"/>
        <v>71402df2-b4bcd9gfjg-52ec-a2dd</v>
      </c>
      <c r="B199" t="e" cm="1">
        <f t="array" aca="1" ref="B199" ca="1">INDEX(Profile_helper_columns!$A$2:$A$201, MATCH(TRUE, Profile_helper_columns!$C$2:$C$201 &gt;= ROW(A199)-1,0))</f>
        <v>#N/A</v>
      </c>
      <c r="C199" t="e" cm="1">
        <f t="array" aca="1" ref="C199" ca="1">INDEX(Profile_helper_columns!$D$2:$D$201, MATCH(TRUE, Profile_helper_columns!$C$2:$C$201 &gt;= ROW(B199)-1,0))</f>
        <v>#N/A</v>
      </c>
      <c r="D199" s="315" t="str">
        <f ca="1">IFERROR(VLOOKUP($B199, Profile_helper_columns!$A$2:$E$201, 5, FALSE), "Date Not Found")</f>
        <v>Date Not Found</v>
      </c>
      <c r="E199" t="str">
        <f ca="1">IFERROR(VLOOKUP($B199, Profile_helper_columns!$A$2:$F$201,6, FALSE), "Date Not Found")</f>
        <v>Date Not Found</v>
      </c>
      <c r="F199" s="315" t="str">
        <f ca="1">IFERROR(VLOOKUP($B199, Profile_helper_columns!$A$2:$G$201,7, FALSE), "Date Not Found")</f>
        <v>Date Not Found</v>
      </c>
      <c r="G199" s="315" t="str">
        <f ca="1">IFERROR(VLOOKUP($B199, Profile_helper_columns!$A$2:$H$201,8, FALSE), "Date Not Found")</f>
        <v>Date Not Found</v>
      </c>
      <c r="H199" s="315" t="str">
        <f ca="1">IFERROR(VLOOKUP($B199, Profile_helper_columns!$A$2:$I$201,9, FALSE), "Date Not Found")</f>
        <v>Date Not Found</v>
      </c>
      <c r="I199" t="str">
        <f ca="1">IFERROR(VLOOKUP($B199, Profile_helper_columns!$A$2:$J$201,10, FALSE), "Date Not Found")</f>
        <v>Date Not Found</v>
      </c>
      <c r="J199" s="67" t="str">
        <f ca="1">IFERROR(VLOOKUP($B199, Profile_helper_columns!$A$2:$K$201,11, FALSE), "Date Not Found")</f>
        <v>Date Not Found</v>
      </c>
      <c r="K199" s="67" t="str">
        <f ca="1">IFERROR(VLOOKUP($B199, Profile_helper_columns!$A$2:$L$201,12, FALSE), "Date Not Found")</f>
        <v>Date Not Found</v>
      </c>
      <c r="L199" s="67" t="str">
        <f ca="1">IFERROR(VLOOKUP($B199, Profile_helper_columns!$A$2:$M$201,13, FALSE), "Date Not Found")</f>
        <v>Date Not Found</v>
      </c>
      <c r="M199" s="67" t="str">
        <f ca="1">IFERROR(VLOOKUP($B199, Profile_helper_columns!$A$2:$N$201,14, FALSE), "Date Not Found")</f>
        <v>Date Not Found</v>
      </c>
      <c r="N199" s="67" t="str">
        <f ca="1">IFERROR(VLOOKUP($B199, Profile_helper_columns!$A$2:$O$201,15, FALSE), "Date Not Found")</f>
        <v>Date Not Found</v>
      </c>
      <c r="O199" s="67" t="str">
        <f ca="1">IFERROR(VLOOKUP($B199, Profile_helper_columns!$A$2:$P$201,16, FALSE), "Date Not Found")</f>
        <v>Date Not Found</v>
      </c>
      <c r="P199" s="67" t="str">
        <f ca="1">IFERROR(VLOOKUP($B199, Profile_helper_columns!$A$2:$Q$201,17, FALSE), "Date Not Found")</f>
        <v>Date Not Found</v>
      </c>
      <c r="Q199" s="375" t="str">
        <f ca="1">IFERROR(VLOOKUP($B199, Profile_helper_columns!$A$2:$R$201,18, FALSE), "Date Not Found")</f>
        <v>Date Not Found</v>
      </c>
      <c r="U199" s="67" t="str">
        <f ca="1">IFERROR(VLOOKUP($B199, Profile_helper_columns!$A$2:$V$201,22, FALSE), "Date Not Found")</f>
        <v>Date Not Found</v>
      </c>
      <c r="V199" s="67" t="str">
        <f ca="1">IFERROR(VLOOKUP($B199, Profile_helper_columns!$A$2:$W$201,23, FALSE), "Date Not Found")</f>
        <v>Date Not Found</v>
      </c>
      <c r="W199" s="67" t="str">
        <f ca="1">IFERROR(VLOOKUP($B199, Profile_helper_columns!$A$2:$X$201,24, FALSE), "Date Not Found")</f>
        <v>Date Not Found</v>
      </c>
      <c r="X199" s="67" t="str">
        <f ca="1">IFERROR(VLOOKUP($B199, Profile_helper_columns!$A$2:$Y$201,25, FALSE), "Date Not Found")</f>
        <v>Date Not Found</v>
      </c>
      <c r="Y199" s="67" t="str">
        <f ca="1">IFERROR(VLOOKUP($B199, Profile_helper_columns!$A$2:$Z$201,26, FALSE), "Date Not Found")</f>
        <v>Date Not Found</v>
      </c>
      <c r="Z199" s="67" t="str">
        <f ca="1">IFERROR(VLOOKUP($B199, Profile_helper_columns!$A$2:$AA$201,27, FALSE), "Date Not Found")</f>
        <v>Date Not Found</v>
      </c>
      <c r="AA199" s="67" t="str">
        <f ca="1">IFERROR(VLOOKUP($B199, Profile_helper_columns!$A$2:$AB$201,28, FALSE), "Date Not Found")</f>
        <v>Date Not Found</v>
      </c>
      <c r="AB199" s="67" t="str">
        <f ca="1">IFERROR(VLOOKUP($B199, Profile_helper_columns!$A$2:$AC$201,29, FALSE), "Date Not Found")</f>
        <v>Date Not Found</v>
      </c>
      <c r="AC199" s="67" t="str">
        <f ca="1">IFERROR(VLOOKUP($B199, Profile_helper_columns!$A$2:$AD$201,30, FALSE), "Date Not Found")</f>
        <v>Date Not Found</v>
      </c>
      <c r="AD199" s="67" t="str">
        <f ca="1">IFERROR(VLOOKUP($B199, Profile_helper_columns!$A$2:$AE$201,31, FALSE), "Date Not Found")</f>
        <v>Date Not Found</v>
      </c>
      <c r="AE199" s="67" t="str">
        <f ca="1">IFERROR(VLOOKUP($B199, Profile_helper_columns!$A$2:$AF$201,32, FALSE), "Date Not Found")</f>
        <v>Date Not Found</v>
      </c>
      <c r="AF199" s="67" t="str">
        <f ca="1">IFERROR(VLOOKUP($B199, Profile_helper_columns!$A$2:$AG$201,33, FALSE), "Date Not Found")</f>
        <v>Date Not Found</v>
      </c>
      <c r="AG199" s="67" t="str">
        <f ca="1">IFERROR(VLOOKUP($B199, Profile_helper_columns!$A$2:$AH$201,34, FALSE), "Date Not Found")</f>
        <v>Date Not Found</v>
      </c>
      <c r="AH199" s="67" t="str">
        <f ca="1">IFERROR(VLOOKUP($B199, Profile_helper_columns!$A$2:$AI$201,35, FALSE), "Date Not Found")</f>
        <v>Date Not Found</v>
      </c>
      <c r="AI199" s="67" t="str">
        <f ca="1">IFERROR(VLOOKUP($B199, Profile_helper_columns!$A$2:$AJ$201,36, FALSE), "Date Not Found")</f>
        <v>Date Not Found</v>
      </c>
      <c r="AJ199" s="67" t="str">
        <f ca="1">IFERROR(VLOOKUP($B199, Profile_helper_columns!$A$2:$AK$201,37, FALSE), "Date Not Found")</f>
        <v>Date Not Found</v>
      </c>
      <c r="AK199" s="67" t="str">
        <f ca="1">IFERROR(VLOOKUP($B199, Profile_helper_columns!$A$2:$AL$201,38, FALSE), "Date Not Found")</f>
        <v>Date Not Found</v>
      </c>
      <c r="AL199" s="67" t="str">
        <f ca="1">IFERROR(VLOOKUP($B199, Profile_helper_columns!$A$2:$AM$201,39, FALSE), "Date Not Found")</f>
        <v>Date Not Found</v>
      </c>
      <c r="AM199" t="e">
        <f ca="1"/>
        <v>#VALUE!</v>
      </c>
      <c r="AN199" t="e">
        <f ca="1"/>
        <v>#VALUE!</v>
      </c>
      <c r="AO199" t="e" cm="1">
        <f t="array" aca="1" ref="AO199" ca="1">INDEX(Profile_helper_columns!$D$2:$D$201, MATCH(TRUE, Profile_helper_columns!$C$2:$C$201 &gt;= ROW(AN199)-1,0))</f>
        <v>#N/A</v>
      </c>
    </row>
    <row r="200" spans="1:41" ht="30.75">
      <c r="A200" s="67" t="str">
        <f t="shared" ca="1" si="3"/>
        <v>6251de09-e8geaggfjg-997c-a2dd</v>
      </c>
      <c r="B200" t="e" cm="1">
        <f t="array" aca="1" ref="B200" ca="1">INDEX(Profile_helper_columns!$A$2:$A$201, MATCH(TRUE, Profile_helper_columns!$C$2:$C$201 &gt;= ROW(A200)-1,0))</f>
        <v>#N/A</v>
      </c>
      <c r="C200" t="e" cm="1">
        <f t="array" aca="1" ref="C200" ca="1">INDEX(Profile_helper_columns!$D$2:$D$201, MATCH(TRUE, Profile_helper_columns!$C$2:$C$201 &gt;= ROW(B200)-1,0))</f>
        <v>#N/A</v>
      </c>
      <c r="D200" s="315" t="str">
        <f ca="1">IFERROR(VLOOKUP($B200, Profile_helper_columns!$A$2:$E$201, 5, FALSE), "Date Not Found")</f>
        <v>Date Not Found</v>
      </c>
      <c r="E200" t="str">
        <f ca="1">IFERROR(VLOOKUP($B200, Profile_helper_columns!$A$2:$F$201,6, FALSE), "Date Not Found")</f>
        <v>Date Not Found</v>
      </c>
      <c r="F200" s="315" t="str">
        <f ca="1">IFERROR(VLOOKUP($B200, Profile_helper_columns!$A$2:$G$201,7, FALSE), "Date Not Found")</f>
        <v>Date Not Found</v>
      </c>
      <c r="G200" s="315" t="str">
        <f ca="1">IFERROR(VLOOKUP($B200, Profile_helper_columns!$A$2:$H$201,8, FALSE), "Date Not Found")</f>
        <v>Date Not Found</v>
      </c>
      <c r="H200" s="315" t="str">
        <f ca="1">IFERROR(VLOOKUP($B200, Profile_helper_columns!$A$2:$I$201,9, FALSE), "Date Not Found")</f>
        <v>Date Not Found</v>
      </c>
      <c r="I200" t="str">
        <f ca="1">IFERROR(VLOOKUP($B200, Profile_helper_columns!$A$2:$J$201,10, FALSE), "Date Not Found")</f>
        <v>Date Not Found</v>
      </c>
      <c r="J200" s="67" t="str">
        <f ca="1">IFERROR(VLOOKUP($B200, Profile_helper_columns!$A$2:$K$201,11, FALSE), "Date Not Found")</f>
        <v>Date Not Found</v>
      </c>
      <c r="K200" s="67" t="str">
        <f ca="1">IFERROR(VLOOKUP($B200, Profile_helper_columns!$A$2:$L$201,12, FALSE), "Date Not Found")</f>
        <v>Date Not Found</v>
      </c>
      <c r="L200" s="67" t="str">
        <f ca="1">IFERROR(VLOOKUP($B200, Profile_helper_columns!$A$2:$M$201,13, FALSE), "Date Not Found")</f>
        <v>Date Not Found</v>
      </c>
      <c r="M200" s="67" t="str">
        <f ca="1">IFERROR(VLOOKUP($B200, Profile_helper_columns!$A$2:$N$201,14, FALSE), "Date Not Found")</f>
        <v>Date Not Found</v>
      </c>
      <c r="N200" s="67" t="str">
        <f ca="1">IFERROR(VLOOKUP($B200, Profile_helper_columns!$A$2:$O$201,15, FALSE), "Date Not Found")</f>
        <v>Date Not Found</v>
      </c>
      <c r="O200" s="67" t="str">
        <f ca="1">IFERROR(VLOOKUP($B200, Profile_helper_columns!$A$2:$P$201,16, FALSE), "Date Not Found")</f>
        <v>Date Not Found</v>
      </c>
      <c r="P200" s="67" t="str">
        <f ca="1">IFERROR(VLOOKUP($B200, Profile_helper_columns!$A$2:$Q$201,17, FALSE), "Date Not Found")</f>
        <v>Date Not Found</v>
      </c>
      <c r="Q200" s="375" t="str">
        <f ca="1">IFERROR(VLOOKUP($B200, Profile_helper_columns!$A$2:$R$201,18, FALSE), "Date Not Found")</f>
        <v>Date Not Found</v>
      </c>
      <c r="U200" s="67" t="str">
        <f ca="1">IFERROR(VLOOKUP($B200, Profile_helper_columns!$A$2:$V$201,22, FALSE), "Date Not Found")</f>
        <v>Date Not Found</v>
      </c>
      <c r="V200" s="67" t="str">
        <f ca="1">IFERROR(VLOOKUP($B200, Profile_helper_columns!$A$2:$W$201,23, FALSE), "Date Not Found")</f>
        <v>Date Not Found</v>
      </c>
      <c r="W200" s="67" t="str">
        <f ca="1">IFERROR(VLOOKUP($B200, Profile_helper_columns!$A$2:$X$201,24, FALSE), "Date Not Found")</f>
        <v>Date Not Found</v>
      </c>
      <c r="X200" s="67" t="str">
        <f ca="1">IFERROR(VLOOKUP($B200, Profile_helper_columns!$A$2:$Y$201,25, FALSE), "Date Not Found")</f>
        <v>Date Not Found</v>
      </c>
      <c r="Y200" s="67" t="str">
        <f ca="1">IFERROR(VLOOKUP($B200, Profile_helper_columns!$A$2:$Z$201,26, FALSE), "Date Not Found")</f>
        <v>Date Not Found</v>
      </c>
      <c r="Z200" s="67" t="str">
        <f ca="1">IFERROR(VLOOKUP($B200, Profile_helper_columns!$A$2:$AA$201,27, FALSE), "Date Not Found")</f>
        <v>Date Not Found</v>
      </c>
      <c r="AA200" s="67" t="str">
        <f ca="1">IFERROR(VLOOKUP($B200, Profile_helper_columns!$A$2:$AB$201,28, FALSE), "Date Not Found")</f>
        <v>Date Not Found</v>
      </c>
      <c r="AB200" s="67" t="str">
        <f ca="1">IFERROR(VLOOKUP($B200, Profile_helper_columns!$A$2:$AC$201,29, FALSE), "Date Not Found")</f>
        <v>Date Not Found</v>
      </c>
      <c r="AC200" s="67" t="str">
        <f ca="1">IFERROR(VLOOKUP($B200, Profile_helper_columns!$A$2:$AD$201,30, FALSE), "Date Not Found")</f>
        <v>Date Not Found</v>
      </c>
      <c r="AD200" s="67" t="str">
        <f ca="1">IFERROR(VLOOKUP($B200, Profile_helper_columns!$A$2:$AE$201,31, FALSE), "Date Not Found")</f>
        <v>Date Not Found</v>
      </c>
      <c r="AE200" s="67" t="str">
        <f ca="1">IFERROR(VLOOKUP($B200, Profile_helper_columns!$A$2:$AF$201,32, FALSE), "Date Not Found")</f>
        <v>Date Not Found</v>
      </c>
      <c r="AF200" s="67" t="str">
        <f ca="1">IFERROR(VLOOKUP($B200, Profile_helper_columns!$A$2:$AG$201,33, FALSE), "Date Not Found")</f>
        <v>Date Not Found</v>
      </c>
      <c r="AG200" s="67" t="str">
        <f ca="1">IFERROR(VLOOKUP($B200, Profile_helper_columns!$A$2:$AH$201,34, FALSE), "Date Not Found")</f>
        <v>Date Not Found</v>
      </c>
      <c r="AH200" s="67" t="str">
        <f ca="1">IFERROR(VLOOKUP($B200, Profile_helper_columns!$A$2:$AI$201,35, FALSE), "Date Not Found")</f>
        <v>Date Not Found</v>
      </c>
      <c r="AI200" s="67" t="str">
        <f ca="1">IFERROR(VLOOKUP($B200, Profile_helper_columns!$A$2:$AJ$201,36, FALSE), "Date Not Found")</f>
        <v>Date Not Found</v>
      </c>
      <c r="AJ200" s="67" t="str">
        <f ca="1">IFERROR(VLOOKUP($B200, Profile_helper_columns!$A$2:$AK$201,37, FALSE), "Date Not Found")</f>
        <v>Date Not Found</v>
      </c>
      <c r="AK200" s="67" t="str">
        <f ca="1">IFERROR(VLOOKUP($B200, Profile_helper_columns!$A$2:$AL$201,38, FALSE), "Date Not Found")</f>
        <v>Date Not Found</v>
      </c>
      <c r="AL200" s="67" t="str">
        <f ca="1">IFERROR(VLOOKUP($B200, Profile_helper_columns!$A$2:$AM$201,39, FALSE), "Date Not Found")</f>
        <v>Date Not Found</v>
      </c>
      <c r="AM200" t="e">
        <f ca="1"/>
        <v>#VALUE!</v>
      </c>
      <c r="AN200" t="e">
        <f ca="1"/>
        <v>#VALUE!</v>
      </c>
      <c r="AO200" t="e" cm="1">
        <f t="array" aca="1" ref="AO200" ca="1">INDEX(Profile_helper_columns!$D$2:$D$201, MATCH(TRUE, Profile_helper_columns!$C$2:$C$201 &gt;= ROW(AN200)-1,0))</f>
        <v>#N/A</v>
      </c>
    </row>
    <row r="201" spans="1:41" ht="30.75">
      <c r="A201" s="67" t="str">
        <f t="shared" ca="1" si="3"/>
        <v>f37ea233-e8e1e6gfjg-2d6f-a2dd</v>
      </c>
      <c r="B201" t="e" cm="1">
        <f t="array" aca="1" ref="B201" ca="1">INDEX(Profile_helper_columns!$A$2:$A$201, MATCH(TRUE, Profile_helper_columns!$C$2:$C$201 &gt;= ROW(A201)-1,0))</f>
        <v>#N/A</v>
      </c>
      <c r="C201" t="e" cm="1">
        <f t="array" aca="1" ref="C201" ca="1">INDEX(Profile_helper_columns!$D$2:$D$201, MATCH(TRUE, Profile_helper_columns!$C$2:$C$201 &gt;= ROW(B201)-1,0))</f>
        <v>#N/A</v>
      </c>
      <c r="D201" s="315" t="str">
        <f ca="1">IFERROR(VLOOKUP($B201, Profile_helper_columns!$A$2:$E$201, 5, FALSE), "Date Not Found")</f>
        <v>Date Not Found</v>
      </c>
      <c r="E201" t="str">
        <f ca="1">IFERROR(VLOOKUP($B201, Profile_helper_columns!$A$2:$F$201,6, FALSE), "Date Not Found")</f>
        <v>Date Not Found</v>
      </c>
      <c r="F201" s="315" t="str">
        <f ca="1">IFERROR(VLOOKUP($B201, Profile_helper_columns!$A$2:$G$201,7, FALSE), "Date Not Found")</f>
        <v>Date Not Found</v>
      </c>
      <c r="G201" s="315" t="str">
        <f ca="1">IFERROR(VLOOKUP($B201, Profile_helper_columns!$A$2:$H$201,8, FALSE), "Date Not Found")</f>
        <v>Date Not Found</v>
      </c>
      <c r="H201" s="315" t="str">
        <f ca="1">IFERROR(VLOOKUP($B201, Profile_helper_columns!$A$2:$I$201,9, FALSE), "Date Not Found")</f>
        <v>Date Not Found</v>
      </c>
      <c r="I201" t="str">
        <f ca="1">IFERROR(VLOOKUP($B201, Profile_helper_columns!$A$2:$J$201,10, FALSE), "Date Not Found")</f>
        <v>Date Not Found</v>
      </c>
      <c r="J201" s="67" t="str">
        <f ca="1">IFERROR(VLOOKUP($B201, Profile_helper_columns!$A$2:$K$201,11, FALSE), "Date Not Found")</f>
        <v>Date Not Found</v>
      </c>
      <c r="K201" s="67" t="str">
        <f ca="1">IFERROR(VLOOKUP($B201, Profile_helper_columns!$A$2:$L$201,12, FALSE), "Date Not Found")</f>
        <v>Date Not Found</v>
      </c>
      <c r="L201" s="67" t="str">
        <f ca="1">IFERROR(VLOOKUP($B201, Profile_helper_columns!$A$2:$M$201,13, FALSE), "Date Not Found")</f>
        <v>Date Not Found</v>
      </c>
      <c r="M201" s="67" t="str">
        <f ca="1">IFERROR(VLOOKUP($B201, Profile_helper_columns!$A$2:$N$201,14, FALSE), "Date Not Found")</f>
        <v>Date Not Found</v>
      </c>
      <c r="N201" s="67" t="str">
        <f ca="1">IFERROR(VLOOKUP($B201, Profile_helper_columns!$A$2:$O$201,15, FALSE), "Date Not Found")</f>
        <v>Date Not Found</v>
      </c>
      <c r="O201" s="67" t="str">
        <f ca="1">IFERROR(VLOOKUP($B201, Profile_helper_columns!$A$2:$P$201,16, FALSE), "Date Not Found")</f>
        <v>Date Not Found</v>
      </c>
      <c r="P201" s="67" t="str">
        <f ca="1">IFERROR(VLOOKUP($B201, Profile_helper_columns!$A$2:$Q$201,17, FALSE), "Date Not Found")</f>
        <v>Date Not Found</v>
      </c>
      <c r="Q201" s="375" t="str">
        <f ca="1">IFERROR(VLOOKUP($B201, Profile_helper_columns!$A$2:$R$201,18, FALSE), "Date Not Found")</f>
        <v>Date Not Found</v>
      </c>
      <c r="U201" s="67" t="str">
        <f ca="1">IFERROR(VLOOKUP($B201, Profile_helper_columns!$A$2:$V$201,22, FALSE), "Date Not Found")</f>
        <v>Date Not Found</v>
      </c>
      <c r="V201" s="67" t="str">
        <f ca="1">IFERROR(VLOOKUP($B201, Profile_helper_columns!$A$2:$W$201,23, FALSE), "Date Not Found")</f>
        <v>Date Not Found</v>
      </c>
      <c r="W201" s="67" t="str">
        <f ca="1">IFERROR(VLOOKUP($B201, Profile_helper_columns!$A$2:$X$201,24, FALSE), "Date Not Found")</f>
        <v>Date Not Found</v>
      </c>
      <c r="X201" s="67" t="str">
        <f ca="1">IFERROR(VLOOKUP($B201, Profile_helper_columns!$A$2:$Y$201,25, FALSE), "Date Not Found")</f>
        <v>Date Not Found</v>
      </c>
      <c r="Y201" s="67" t="str">
        <f ca="1">IFERROR(VLOOKUP($B201, Profile_helper_columns!$A$2:$Z$201,26, FALSE), "Date Not Found")</f>
        <v>Date Not Found</v>
      </c>
      <c r="Z201" s="67" t="str">
        <f ca="1">IFERROR(VLOOKUP($B201, Profile_helper_columns!$A$2:$AA$201,27, FALSE), "Date Not Found")</f>
        <v>Date Not Found</v>
      </c>
      <c r="AA201" s="67" t="str">
        <f ca="1">IFERROR(VLOOKUP($B201, Profile_helper_columns!$A$2:$AB$201,28, FALSE), "Date Not Found")</f>
        <v>Date Not Found</v>
      </c>
      <c r="AB201" s="67" t="str">
        <f ca="1">IFERROR(VLOOKUP($B201, Profile_helper_columns!$A$2:$AC$201,29, FALSE), "Date Not Found")</f>
        <v>Date Not Found</v>
      </c>
      <c r="AC201" s="67" t="str">
        <f ca="1">IFERROR(VLOOKUP($B201, Profile_helper_columns!$A$2:$AD$201,30, FALSE), "Date Not Found")</f>
        <v>Date Not Found</v>
      </c>
      <c r="AD201" s="67" t="str">
        <f ca="1">IFERROR(VLOOKUP($B201, Profile_helper_columns!$A$2:$AE$201,31, FALSE), "Date Not Found")</f>
        <v>Date Not Found</v>
      </c>
      <c r="AE201" s="67" t="str">
        <f ca="1">IFERROR(VLOOKUP($B201, Profile_helper_columns!$A$2:$AF$201,32, FALSE), "Date Not Found")</f>
        <v>Date Not Found</v>
      </c>
      <c r="AF201" s="67" t="str">
        <f ca="1">IFERROR(VLOOKUP($B201, Profile_helper_columns!$A$2:$AG$201,33, FALSE), "Date Not Found")</f>
        <v>Date Not Found</v>
      </c>
      <c r="AG201" s="67" t="str">
        <f ca="1">IFERROR(VLOOKUP($B201, Profile_helper_columns!$A$2:$AH$201,34, FALSE), "Date Not Found")</f>
        <v>Date Not Found</v>
      </c>
      <c r="AH201" s="67" t="str">
        <f ca="1">IFERROR(VLOOKUP($B201, Profile_helper_columns!$A$2:$AI$201,35, FALSE), "Date Not Found")</f>
        <v>Date Not Found</v>
      </c>
      <c r="AI201" s="67" t="str">
        <f ca="1">IFERROR(VLOOKUP($B201, Profile_helper_columns!$A$2:$AJ$201,36, FALSE), "Date Not Found")</f>
        <v>Date Not Found</v>
      </c>
      <c r="AJ201" s="67" t="str">
        <f ca="1">IFERROR(VLOOKUP($B201, Profile_helper_columns!$A$2:$AK$201,37, FALSE), "Date Not Found")</f>
        <v>Date Not Found</v>
      </c>
      <c r="AK201" s="67" t="str">
        <f ca="1">IFERROR(VLOOKUP($B201, Profile_helper_columns!$A$2:$AL$201,38, FALSE), "Date Not Found")</f>
        <v>Date Not Found</v>
      </c>
      <c r="AL201" s="67" t="str">
        <f ca="1">IFERROR(VLOOKUP($B201, Profile_helper_columns!$A$2:$AM$201,39, FALSE), "Date Not Found")</f>
        <v>Date Not Found</v>
      </c>
      <c r="AM201" t="e">
        <f ca="1"/>
        <v>#VALUE!</v>
      </c>
      <c r="AN201" t="e">
        <f ca="1"/>
        <v>#VALUE!</v>
      </c>
      <c r="AO201" t="e" cm="1">
        <f t="array" aca="1" ref="AO201" ca="1">INDEX(Profile_helper_columns!$D$2:$D$201, MATCH(TRUE, Profile_helper_columns!$C$2:$C$201 &gt;= ROW(AN201)-1,0))</f>
        <v>#N/A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562B0-ECBF-4B60-84C1-0439DA7C7500}">
  <dimension ref="A1:C10"/>
  <sheetViews>
    <sheetView workbookViewId="0">
      <selection activeCell="A10" sqref="A10"/>
    </sheetView>
  </sheetViews>
  <sheetFormatPr defaultRowHeight="15"/>
  <cols>
    <col min="1" max="2" width="25" customWidth="1"/>
    <col min="3" max="3" width="33.85546875" customWidth="1"/>
  </cols>
  <sheetData>
    <row r="1" spans="1:3">
      <c r="A1" t="s">
        <v>4167</v>
      </c>
      <c r="B1" t="s">
        <v>4199</v>
      </c>
      <c r="C1" t="s">
        <v>4200</v>
      </c>
    </row>
    <row r="2" spans="1:3">
      <c r="A2" t="str">
        <f ca="1">TEXT(112&amp;RANDBETWEEN(1000,9999), "0000000000")</f>
        <v>0001129989</v>
      </c>
      <c r="B2" t="str">
        <f ca="1">"AG" &amp; TEXT(RANDBETWEEN(1000,9999), "0000000000")</f>
        <v>AG0000002999</v>
      </c>
      <c r="C2" s="30" t="str">
        <f ca="1">LOWER(DEC2HEX(RANDBETWEEN(0,4294967295),8)) &amp;"-"&amp; LOWER(SUBSTITUTE(DEC2HEX(RANDBETWEEN(0,16777215),6) &amp;"gfjg","0","g")) &amp;"-"&amp; LOWER(DEC2HEX(RANDBETWEEN(0, 65535),4)) &amp; "-a2dd"</f>
        <v>019e13c3-gfb74agfjg-993b-a2dd</v>
      </c>
    </row>
    <row r="3" spans="1:3">
      <c r="A3" t="str">
        <f t="shared" ref="A3:A10" ca="1" si="0">TEXT(112&amp;RANDBETWEEN(1000,9999), "0000000000")</f>
        <v>0001129549</v>
      </c>
      <c r="B3" t="str">
        <f t="shared" ref="B3:B5" ca="1" si="1">"AG" &amp; TEXT(RANDBETWEEN(1000,9999), "0000000000")</f>
        <v>AG0000009916</v>
      </c>
      <c r="C3" s="30" t="str">
        <f t="shared" ref="C3:C5" ca="1" si="2">LOWER(DEC2HEX(RANDBETWEEN(0,4294967295),8)) &amp;"-"&amp; LOWER(SUBSTITUTE(DEC2HEX(RANDBETWEEN(0,16777215),6) &amp;"gfjg","0","g")) &amp;"-"&amp; LOWER(DEC2HEX(RANDBETWEEN(0, 65535),4)) &amp; "-a2dd"</f>
        <v>79453db2-cea527gfjg-3a30-a2dd</v>
      </c>
    </row>
    <row r="4" spans="1:3">
      <c r="A4" t="str">
        <f t="shared" ca="1" si="0"/>
        <v>0001128432</v>
      </c>
      <c r="B4" t="str">
        <f t="shared" ca="1" si="1"/>
        <v>AG0000003904</v>
      </c>
      <c r="C4" s="30" t="str">
        <f t="shared" ca="1" si="2"/>
        <v>e0500b4b-8525g4gfjg-e3e5-a2dd</v>
      </c>
    </row>
    <row r="5" spans="1:3">
      <c r="A5" t="str">
        <f t="shared" ca="1" si="0"/>
        <v>0001123439</v>
      </c>
      <c r="B5" t="str">
        <f t="shared" ca="1" si="1"/>
        <v>AG0000002127</v>
      </c>
      <c r="C5" s="30" t="str">
        <f t="shared" ca="1" si="2"/>
        <v>9253a43c-14d771gfjg-2ab6-a2dd</v>
      </c>
    </row>
    <row r="6" spans="1:3">
      <c r="A6" t="str">
        <f t="shared" ca="1" si="0"/>
        <v>0001124252</v>
      </c>
    </row>
    <row r="7" spans="1:3">
      <c r="A7" t="str">
        <f t="shared" ca="1" si="0"/>
        <v>0001123919</v>
      </c>
    </row>
    <row r="8" spans="1:3">
      <c r="A8" t="str">
        <f t="shared" ca="1" si="0"/>
        <v>0001125674</v>
      </c>
    </row>
    <row r="9" spans="1:3">
      <c r="A9" t="str">
        <f t="shared" ca="1" si="0"/>
        <v>0001125967</v>
      </c>
    </row>
    <row r="10" spans="1:3">
      <c r="A10" t="str">
        <f t="shared" ca="1" si="0"/>
        <v>0001121271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4020A-07CE-415E-BB4B-6AF399CC1B48}">
  <dimension ref="A1:AT201"/>
  <sheetViews>
    <sheetView workbookViewId="0">
      <selection activeCell="E2" sqref="E2"/>
    </sheetView>
  </sheetViews>
  <sheetFormatPr defaultRowHeight="15"/>
  <cols>
    <col min="1" max="3" width="12.42578125" customWidth="1"/>
    <col min="4" max="4" width="14.5703125" customWidth="1"/>
    <col min="5" max="5" width="11.42578125" bestFit="1" customWidth="1"/>
    <col min="7" max="7" width="11.42578125" bestFit="1" customWidth="1"/>
    <col min="9" max="12" width="9.140625" style="67"/>
    <col min="18" max="21" width="11.42578125" style="315" bestFit="1" customWidth="1"/>
  </cols>
  <sheetData>
    <row r="1" spans="1:46" ht="91.5">
      <c r="A1" s="370" t="s">
        <v>4167</v>
      </c>
      <c r="B1" s="370" t="s">
        <v>4201</v>
      </c>
      <c r="C1" s="370" t="s">
        <v>4202</v>
      </c>
      <c r="D1" s="370" t="s">
        <v>4168</v>
      </c>
      <c r="E1" s="370" t="s">
        <v>381</v>
      </c>
      <c r="F1" s="370" t="s">
        <v>4203</v>
      </c>
      <c r="G1" s="370" t="s">
        <v>4204</v>
      </c>
      <c r="H1" s="370" t="s">
        <v>3040</v>
      </c>
      <c r="I1" s="370" t="s">
        <v>4170</v>
      </c>
      <c r="J1" s="370" t="s">
        <v>4171</v>
      </c>
      <c r="K1" s="370" t="s">
        <v>4172</v>
      </c>
      <c r="L1" s="370" t="s">
        <v>4173</v>
      </c>
      <c r="M1" s="370" t="s">
        <v>4174</v>
      </c>
      <c r="N1" s="370" t="s">
        <v>4175</v>
      </c>
      <c r="O1" s="370" t="s">
        <v>4176</v>
      </c>
      <c r="P1" s="370" t="s">
        <v>4177</v>
      </c>
      <c r="Q1" s="370" t="s">
        <v>230</v>
      </c>
      <c r="R1" s="373" t="s">
        <v>4178</v>
      </c>
      <c r="S1" s="373" t="s">
        <v>4179</v>
      </c>
      <c r="T1" s="373" t="s">
        <v>4180</v>
      </c>
      <c r="U1" s="373" t="s">
        <v>4181</v>
      </c>
      <c r="V1" s="373" t="s">
        <v>535</v>
      </c>
      <c r="W1" s="373" t="s">
        <v>4182</v>
      </c>
      <c r="X1" s="370" t="s">
        <v>4183</v>
      </c>
      <c r="Y1" s="370" t="s">
        <v>4184</v>
      </c>
      <c r="Z1" s="370" t="s">
        <v>4185</v>
      </c>
      <c r="AA1" s="370" t="s">
        <v>4186</v>
      </c>
      <c r="AB1" s="370" t="s">
        <v>4187</v>
      </c>
      <c r="AC1" s="370" t="s">
        <v>4188</v>
      </c>
      <c r="AD1" s="370" t="s">
        <v>4189</v>
      </c>
      <c r="AE1" s="370" t="s">
        <v>4190</v>
      </c>
      <c r="AF1" s="370" t="s">
        <v>4191</v>
      </c>
      <c r="AG1" s="370" t="s">
        <v>4192</v>
      </c>
      <c r="AH1" s="370" t="s">
        <v>4193</v>
      </c>
      <c r="AI1" s="370" t="s">
        <v>4194</v>
      </c>
      <c r="AJ1" s="370" t="s">
        <v>4195</v>
      </c>
      <c r="AK1" s="370" t="s">
        <v>2784</v>
      </c>
      <c r="AL1" s="370" t="s">
        <v>4196</v>
      </c>
      <c r="AM1" s="370" t="s">
        <v>2787</v>
      </c>
      <c r="AN1" s="370" t="s">
        <v>4205</v>
      </c>
      <c r="AO1" s="370" t="s">
        <v>4206</v>
      </c>
      <c r="AP1" s="370" t="s">
        <v>4207</v>
      </c>
      <c r="AQ1" s="370" t="s">
        <v>4208</v>
      </c>
      <c r="AR1" s="370" t="s">
        <v>28</v>
      </c>
      <c r="AS1" s="370" t="s">
        <v>28</v>
      </c>
      <c r="AT1" s="370" t="s">
        <v>4209</v>
      </c>
    </row>
    <row r="2" spans="1:46">
      <c r="A2" t="str">
        <f t="shared" ref="A2:A65" ca="1" si="0">TEXT(112&amp;RANDBETWEEN(1000,9999), "0000000000")</f>
        <v>0001126615</v>
      </c>
      <c r="B2">
        <f ca="1">RANDBETWEEN(0,2)</f>
        <v>1</v>
      </c>
      <c r="C2">
        <f ca="1">SUM($B$2:B2)</f>
        <v>1</v>
      </c>
      <c r="D2" t="str">
        <f ca="1">"AG" &amp; TEXT(RANDBETWEEN(1000,9999), "0000000000")</f>
        <v>AG0000009059</v>
      </c>
      <c r="E2" s="315">
        <f ca="1">(RANDBETWEEN(DATE(2023,1,1), DATE(2024,12,31)))</f>
        <v>45159</v>
      </c>
      <c r="F2" s="371">
        <f ca="1">RANDBETWEEN(100,999)</f>
        <v>775</v>
      </c>
      <c r="G2" s="372">
        <f ca="1">RANDBETWEEN(DATE(2023,1,1), DATE(2024,12,31))</f>
        <v>44937</v>
      </c>
      <c r="H2" s="371" t="str">
        <f ca="1">CHOOSE(RANDBETWEEN(1,2),"Active","Former")</f>
        <v>Active</v>
      </c>
      <c r="I2" s="67" t="str">
        <f ca="1">CHOOSE(RANDBETWEEN(1,3),"Boston","San Francisco","Pheonix")</f>
        <v>Pheonix</v>
      </c>
      <c r="J2" s="67" t="s">
        <v>889</v>
      </c>
      <c r="K2" s="67" t="str">
        <f ca="1">CHOOSE(RANDBETWEEN(1,5),"House","Condominiums","Revenue Share -Apts","Business","Apartments")</f>
        <v>Revenue Share -Apts</v>
      </c>
      <c r="L2" s="67" t="str">
        <f ca="1">IF(RANDBETWEEN(0,1)=0, "Y", "N")</f>
        <v>N</v>
      </c>
      <c r="M2" s="371">
        <f ca="1">RANDBETWEEN(0,1)</f>
        <v>0</v>
      </c>
      <c r="N2" s="371">
        <f ca="1">RANDBETWEEN(0,1)</f>
        <v>0</v>
      </c>
      <c r="O2">
        <f ca="1">IF(M2=0,0,RANDBETWEEN(0,1))</f>
        <v>0</v>
      </c>
      <c r="P2" s="371">
        <f ca="1">IF(N2=0,0,RANDBETWEEN(0,1))</f>
        <v>0</v>
      </c>
      <c r="Q2" s="371">
        <f ca="1">IF(AND(O2=1, P2=1),1,0)</f>
        <v>0</v>
      </c>
      <c r="R2" s="372" t="str">
        <f ca="1">IF(M2=0, "", RANDBETWEEN(DATE(2023,1,1), DATE(2024,12,31)))</f>
        <v/>
      </c>
      <c r="S2" s="372" t="str">
        <f ca="1">IF(N2=0, "", RANDBETWEEN(DATE(2023,1,1), DATE(2024,12,31)))</f>
        <v/>
      </c>
      <c r="T2" s="372" t="str">
        <f ca="1">IF(M2=0, "", RANDBETWEEN(DATE(2023,1,1), DATE(2024,12,31)))</f>
        <v/>
      </c>
      <c r="U2" s="372" t="str">
        <f ca="1">IF(N2=0, "", RANDBETWEEN(DATE(2023,1,1), DATE(2024,12,31)))</f>
        <v/>
      </c>
      <c r="V2" t="str">
        <f ca="1">CHOOSE(RANDBETWEEN(1,2),"Digital","Offline")</f>
        <v>Offline</v>
      </c>
      <c r="W2" t="str">
        <f ca="1">IF(V2="Digital",CHOOSE(RANDBETWEEN(1,2),"Web","App"), IF(V2="offline", CHOOSE(RANDBETWEEN(1,2),"IVR","Retail"),""))</f>
        <v>IVR</v>
      </c>
      <c r="X2" s="371">
        <f ca="1">RANDBETWEEN(0,1)</f>
        <v>0</v>
      </c>
      <c r="Y2" s="371">
        <f ca="1">RANDBETWEEN(0,1)</f>
        <v>0</v>
      </c>
      <c r="Z2" s="371">
        <f ca="1">RANDBETWEEN(0,1)</f>
        <v>1</v>
      </c>
      <c r="AA2" s="371">
        <f ca="1">RANDBETWEEN(0,1)</f>
        <v>0</v>
      </c>
      <c r="AB2" s="371">
        <f ca="1">RANDBETWEEN(0,1)</f>
        <v>1</v>
      </c>
      <c r="AC2" s="371">
        <f ca="1">RANDBETWEEN(0,1)</f>
        <v>0</v>
      </c>
      <c r="AD2" s="371">
        <f ca="1">RANDBETWEEN(0,1)</f>
        <v>1</v>
      </c>
      <c r="AE2" s="371">
        <f ca="1">RANDBETWEEN(0,1)</f>
        <v>1</v>
      </c>
      <c r="AF2" s="371">
        <f ca="1">RANDBETWEEN(0,1)</f>
        <v>1</v>
      </c>
      <c r="AG2" s="371">
        <f ca="1">RANDBETWEEN(0,1)</f>
        <v>0</v>
      </c>
      <c r="AH2" s="371">
        <f ca="1">RANDBETWEEN(0,1)</f>
        <v>0</v>
      </c>
      <c r="AI2">
        <f ca="1">RANDBETWEEN(0,1)</f>
        <v>1</v>
      </c>
      <c r="AJ2">
        <f ca="1">RANDBETWEEN(0,1)</f>
        <v>1</v>
      </c>
      <c r="AK2">
        <f ca="1">IF(AJ2=0,0,RANDBETWEEN(0,1))</f>
        <v>0</v>
      </c>
      <c r="AL2">
        <f ca="1">IF(AJ2=0,0,RANDBETWEEN(0,1))</f>
        <v>1</v>
      </c>
      <c r="AM2">
        <f ca="1">IF(AJ2=0,0,RANDBETWEEN(0,1))</f>
        <v>1</v>
      </c>
    </row>
    <row r="3" spans="1:46">
      <c r="A3" t="str">
        <f t="shared" ca="1" si="0"/>
        <v>0001124087</v>
      </c>
      <c r="B3">
        <f t="shared" ref="B3:B66" ca="1" si="1">RANDBETWEEN(0,2)</f>
        <v>2</v>
      </c>
      <c r="C3">
        <f ca="1">SUM($B$2:B3)</f>
        <v>3</v>
      </c>
      <c r="D3" t="str">
        <f t="shared" ref="D3:D66" ca="1" si="2">"AG" &amp; TEXT(RANDBETWEEN(1000,9999), "0000000000")</f>
        <v>AG0000006876</v>
      </c>
      <c r="E3" s="315">
        <f t="shared" ref="E3:E66" ca="1" si="3">(RANDBETWEEN(DATE(2023,1,1), DATE(2024,12,31)))</f>
        <v>45254</v>
      </c>
      <c r="F3" s="371">
        <f t="shared" ref="F3:F66" ca="1" si="4">RANDBETWEEN(100,999)</f>
        <v>766</v>
      </c>
      <c r="G3" s="372">
        <f t="shared" ref="G3:G66" ca="1" si="5">RANDBETWEEN(DATE(2023,1,1), DATE(2024,12,31))</f>
        <v>45167</v>
      </c>
      <c r="H3" s="371" t="str">
        <f t="shared" ref="H3:H66" ca="1" si="6">CHOOSE(RANDBETWEEN(1,2),"Active","Former")</f>
        <v>Active</v>
      </c>
      <c r="I3" s="67" t="str">
        <f t="shared" ref="I3:I66" ca="1" si="7">CHOOSE(RANDBETWEEN(1,3),"Boston","San Francisco","Pheonix")</f>
        <v>Boston</v>
      </c>
      <c r="J3" s="67" t="s">
        <v>889</v>
      </c>
      <c r="K3" s="67" t="str">
        <f t="shared" ref="K3:K66" ca="1" si="8">CHOOSE(RANDBETWEEN(1,5),"House","Condominiums","Revenue Share -Apts","Business","Apartments")</f>
        <v>Revenue Share -Apts</v>
      </c>
      <c r="L3" s="67" t="str">
        <f t="shared" ref="L3:L66" ca="1" si="9">IF(RANDBETWEEN(0,1)=0, "Y", "N")</f>
        <v>N</v>
      </c>
      <c r="M3" s="371">
        <f t="shared" ref="M3:N66" ca="1" si="10">RANDBETWEEN(0,1)</f>
        <v>1</v>
      </c>
      <c r="N3" s="371">
        <f t="shared" ca="1" si="10"/>
        <v>0</v>
      </c>
      <c r="O3">
        <f t="shared" ref="O3:O66" ca="1" si="11">IF(M3=0,0,RANDBETWEEN(0,1))</f>
        <v>0</v>
      </c>
      <c r="P3" s="371">
        <f t="shared" ref="P3:P66" ca="1" si="12">IF(N3=0,0,RANDBETWEEN(0,1))</f>
        <v>0</v>
      </c>
      <c r="Q3" s="371">
        <f t="shared" ref="Q3:Q66" ca="1" si="13">IF(AND(O3=1, P3=1),1,0)</f>
        <v>0</v>
      </c>
      <c r="R3" s="372">
        <f t="shared" ref="R3:R66" ca="1" si="14">IF(M3=0, "", RANDBETWEEN(DATE(2023,1,1), DATE(2024,12,31)))</f>
        <v>44990</v>
      </c>
      <c r="S3" s="372" t="str">
        <f t="shared" ref="S3:S66" ca="1" si="15">IF(N3=0, "", RANDBETWEEN(DATE(2023,1,1), DATE(2024,12,31)))</f>
        <v/>
      </c>
      <c r="T3" s="372">
        <f t="shared" ref="T3:T66" ca="1" si="16">IF(M3=0, "", RANDBETWEEN(DATE(2023,1,1), DATE(2024,12,31)))</f>
        <v>45647</v>
      </c>
      <c r="U3" s="372" t="str">
        <f t="shared" ref="U3:U66" ca="1" si="17">IF(N3=0, "", RANDBETWEEN(DATE(2023,1,1), DATE(2024,12,31)))</f>
        <v/>
      </c>
      <c r="V3" t="str">
        <f t="shared" ref="V3:V66" ca="1" si="18">CHOOSE(RANDBETWEEN(1,2),"Digital","Offline")</f>
        <v>Digital</v>
      </c>
      <c r="W3" t="str">
        <f t="shared" ref="W3:W66" ca="1" si="19">IF(V3="Digital",CHOOSE(RANDBETWEEN(1,2),"Web","App"), IF(V3="offline", CHOOSE(RANDBETWEEN(1,2),"IVR","Retail"),""))</f>
        <v>App</v>
      </c>
      <c r="X3" s="371">
        <f t="shared" ref="X3:AA66" ca="1" si="20">RANDBETWEEN(0,1)</f>
        <v>1</v>
      </c>
      <c r="Y3" s="371">
        <f t="shared" ca="1" si="20"/>
        <v>0</v>
      </c>
      <c r="Z3" s="371">
        <f t="shared" ca="1" si="20"/>
        <v>0</v>
      </c>
      <c r="AA3" s="371">
        <f t="shared" ca="1" si="20"/>
        <v>0</v>
      </c>
      <c r="AB3" s="371">
        <f t="shared" ref="AB3:AE66" ca="1" si="21">RANDBETWEEN(0,1)</f>
        <v>1</v>
      </c>
      <c r="AC3" s="371">
        <f t="shared" ca="1" si="21"/>
        <v>0</v>
      </c>
      <c r="AD3" s="371">
        <f t="shared" ca="1" si="21"/>
        <v>0</v>
      </c>
      <c r="AE3" s="371">
        <f t="shared" ca="1" si="21"/>
        <v>1</v>
      </c>
      <c r="AF3" s="371">
        <f t="shared" ref="AF3:AI66" ca="1" si="22">RANDBETWEEN(0,1)</f>
        <v>0</v>
      </c>
      <c r="AG3" s="371">
        <f t="shared" ca="1" si="22"/>
        <v>0</v>
      </c>
      <c r="AH3" s="371">
        <f t="shared" ca="1" si="22"/>
        <v>0</v>
      </c>
      <c r="AI3">
        <f t="shared" ca="1" si="22"/>
        <v>1</v>
      </c>
      <c r="AJ3">
        <f t="shared" ref="AJ3:AJ66" ca="1" si="23">RANDBETWEEN(0,1)</f>
        <v>1</v>
      </c>
      <c r="AK3">
        <f t="shared" ref="AK3:AK66" ca="1" si="24">IF(AJ3=0,0,RANDBETWEEN(0,1))</f>
        <v>0</v>
      </c>
      <c r="AL3">
        <f t="shared" ref="AL3:AL66" ca="1" si="25">IF(AJ3=0,0,RANDBETWEEN(0,1))</f>
        <v>0</v>
      </c>
      <c r="AM3">
        <f t="shared" ref="AM3:AM66" ca="1" si="26">IF(AJ3=0,0,RANDBETWEEN(0,1))</f>
        <v>1</v>
      </c>
    </row>
    <row r="4" spans="1:46">
      <c r="A4" t="str">
        <f t="shared" ca="1" si="0"/>
        <v>0001127180</v>
      </c>
      <c r="B4">
        <f t="shared" ca="1" si="1"/>
        <v>1</v>
      </c>
      <c r="C4">
        <f ca="1">SUM($B$2:B4)</f>
        <v>4</v>
      </c>
      <c r="D4" t="str">
        <f t="shared" ca="1" si="2"/>
        <v>AG0000007283</v>
      </c>
      <c r="E4" s="315">
        <f t="shared" ca="1" si="3"/>
        <v>45061</v>
      </c>
      <c r="F4" s="371">
        <f t="shared" ca="1" si="4"/>
        <v>250</v>
      </c>
      <c r="G4" s="372">
        <f t="shared" ca="1" si="5"/>
        <v>45591</v>
      </c>
      <c r="H4" s="371" t="str">
        <f t="shared" ca="1" si="6"/>
        <v>Active</v>
      </c>
      <c r="I4" s="67" t="str">
        <f t="shared" ca="1" si="7"/>
        <v>San Francisco</v>
      </c>
      <c r="J4" s="67" t="s">
        <v>889</v>
      </c>
      <c r="K4" s="67" t="str">
        <f t="shared" ca="1" si="8"/>
        <v>Condominiums</v>
      </c>
      <c r="L4" s="67" t="str">
        <f t="shared" ca="1" si="9"/>
        <v>N</v>
      </c>
      <c r="M4" s="371">
        <f t="shared" ca="1" si="10"/>
        <v>0</v>
      </c>
      <c r="N4" s="371">
        <f t="shared" ca="1" si="10"/>
        <v>0</v>
      </c>
      <c r="O4">
        <f t="shared" ca="1" si="11"/>
        <v>0</v>
      </c>
      <c r="P4" s="371">
        <f t="shared" ca="1" si="12"/>
        <v>0</v>
      </c>
      <c r="Q4" s="371">
        <f t="shared" ca="1" si="13"/>
        <v>0</v>
      </c>
      <c r="R4" s="372" t="str">
        <f t="shared" ca="1" si="14"/>
        <v/>
      </c>
      <c r="S4" s="372" t="str">
        <f t="shared" ca="1" si="15"/>
        <v/>
      </c>
      <c r="T4" s="372" t="str">
        <f t="shared" ca="1" si="16"/>
        <v/>
      </c>
      <c r="U4" s="372" t="str">
        <f t="shared" ca="1" si="17"/>
        <v/>
      </c>
      <c r="V4" t="str">
        <f t="shared" ca="1" si="18"/>
        <v>Offline</v>
      </c>
      <c r="W4" t="str">
        <f t="shared" ca="1" si="19"/>
        <v>IVR</v>
      </c>
      <c r="X4" s="371">
        <f t="shared" ca="1" si="20"/>
        <v>0</v>
      </c>
      <c r="Y4" s="371">
        <f t="shared" ca="1" si="20"/>
        <v>0</v>
      </c>
      <c r="Z4" s="371">
        <f t="shared" ca="1" si="20"/>
        <v>1</v>
      </c>
      <c r="AA4" s="371">
        <f t="shared" ca="1" si="20"/>
        <v>0</v>
      </c>
      <c r="AB4" s="371">
        <f t="shared" ca="1" si="21"/>
        <v>1</v>
      </c>
      <c r="AC4" s="371">
        <f t="shared" ca="1" si="21"/>
        <v>0</v>
      </c>
      <c r="AD4" s="371">
        <f t="shared" ca="1" si="21"/>
        <v>0</v>
      </c>
      <c r="AE4" s="371">
        <f t="shared" ca="1" si="21"/>
        <v>0</v>
      </c>
      <c r="AF4" s="371">
        <f t="shared" ca="1" si="22"/>
        <v>0</v>
      </c>
      <c r="AG4" s="371">
        <f t="shared" ca="1" si="22"/>
        <v>1</v>
      </c>
      <c r="AH4" s="371">
        <f t="shared" ca="1" si="22"/>
        <v>1</v>
      </c>
      <c r="AI4">
        <f t="shared" ca="1" si="22"/>
        <v>0</v>
      </c>
      <c r="AJ4">
        <f t="shared" ca="1" si="23"/>
        <v>1</v>
      </c>
      <c r="AK4">
        <f t="shared" ca="1" si="24"/>
        <v>0</v>
      </c>
      <c r="AL4">
        <f t="shared" ca="1" si="25"/>
        <v>0</v>
      </c>
      <c r="AM4">
        <f t="shared" ca="1" si="26"/>
        <v>0</v>
      </c>
    </row>
    <row r="5" spans="1:46" ht="30.75">
      <c r="A5" t="str">
        <f ca="1">TEXT(112&amp;RANDBETWEEN(1000,9999), "0000000000")</f>
        <v>0001122408</v>
      </c>
      <c r="B5">
        <f t="shared" ca="1" si="1"/>
        <v>2</v>
      </c>
      <c r="C5">
        <f ca="1">SUM($B$2:B5)</f>
        <v>6</v>
      </c>
      <c r="D5" t="str">
        <f t="shared" ca="1" si="2"/>
        <v>AG0000008635</v>
      </c>
      <c r="E5" s="315">
        <f t="shared" ca="1" si="3"/>
        <v>45083</v>
      </c>
      <c r="F5" s="371">
        <f t="shared" ca="1" si="4"/>
        <v>358</v>
      </c>
      <c r="G5" s="372">
        <f t="shared" ca="1" si="5"/>
        <v>45491</v>
      </c>
      <c r="H5" s="371" t="str">
        <f t="shared" ca="1" si="6"/>
        <v>Active</v>
      </c>
      <c r="I5" s="67" t="str">
        <f t="shared" ca="1" si="7"/>
        <v>Boston</v>
      </c>
      <c r="J5" s="67" t="s">
        <v>889</v>
      </c>
      <c r="K5" s="67" t="str">
        <f t="shared" ca="1" si="8"/>
        <v>Apartments</v>
      </c>
      <c r="L5" s="67" t="str">
        <f t="shared" ca="1" si="9"/>
        <v>Y</v>
      </c>
      <c r="M5" s="371">
        <f t="shared" ca="1" si="10"/>
        <v>1</v>
      </c>
      <c r="N5" s="371">
        <f t="shared" ca="1" si="10"/>
        <v>0</v>
      </c>
      <c r="O5">
        <f t="shared" ca="1" si="11"/>
        <v>1</v>
      </c>
      <c r="P5" s="371">
        <f t="shared" ca="1" si="12"/>
        <v>0</v>
      </c>
      <c r="Q5" s="371">
        <f t="shared" ca="1" si="13"/>
        <v>0</v>
      </c>
      <c r="R5" s="372">
        <f t="shared" ca="1" si="14"/>
        <v>45638</v>
      </c>
      <c r="S5" s="372" t="str">
        <f t="shared" ca="1" si="15"/>
        <v/>
      </c>
      <c r="T5" s="372">
        <f t="shared" ca="1" si="16"/>
        <v>45561</v>
      </c>
      <c r="U5" s="372" t="str">
        <f t="shared" ca="1" si="17"/>
        <v/>
      </c>
      <c r="V5" t="str">
        <f t="shared" ca="1" si="18"/>
        <v>Offline</v>
      </c>
      <c r="W5" t="str">
        <f t="shared" ca="1" si="19"/>
        <v>IVR</v>
      </c>
      <c r="X5" s="371">
        <f t="shared" ca="1" si="20"/>
        <v>0</v>
      </c>
      <c r="Y5" s="371">
        <f t="shared" ca="1" si="20"/>
        <v>1</v>
      </c>
      <c r="Z5" s="371">
        <f t="shared" ca="1" si="20"/>
        <v>1</v>
      </c>
      <c r="AA5" s="371">
        <f t="shared" ca="1" si="20"/>
        <v>0</v>
      </c>
      <c r="AB5" s="371">
        <f t="shared" ca="1" si="21"/>
        <v>1</v>
      </c>
      <c r="AC5" s="371">
        <f t="shared" ca="1" si="21"/>
        <v>1</v>
      </c>
      <c r="AD5" s="371">
        <f t="shared" ca="1" si="21"/>
        <v>1</v>
      </c>
      <c r="AE5" s="371">
        <f t="shared" ca="1" si="21"/>
        <v>0</v>
      </c>
      <c r="AF5" s="371">
        <f t="shared" ca="1" si="22"/>
        <v>1</v>
      </c>
      <c r="AG5" s="371">
        <f t="shared" ca="1" si="22"/>
        <v>0</v>
      </c>
      <c r="AH5" s="371">
        <f t="shared" ca="1" si="22"/>
        <v>0</v>
      </c>
      <c r="AI5">
        <f t="shared" ca="1" si="22"/>
        <v>1</v>
      </c>
      <c r="AJ5">
        <f t="shared" ca="1" si="23"/>
        <v>1</v>
      </c>
      <c r="AK5">
        <f t="shared" ca="1" si="24"/>
        <v>0</v>
      </c>
      <c r="AL5">
        <f t="shared" ca="1" si="25"/>
        <v>1</v>
      </c>
      <c r="AM5">
        <f t="shared" ca="1" si="26"/>
        <v>1</v>
      </c>
    </row>
    <row r="6" spans="1:46">
      <c r="A6" t="str">
        <f t="shared" ca="1" si="0"/>
        <v>0001128575</v>
      </c>
      <c r="B6">
        <f t="shared" ca="1" si="1"/>
        <v>0</v>
      </c>
      <c r="C6">
        <f ca="1">SUM($B$2:B6)</f>
        <v>6</v>
      </c>
      <c r="D6" t="str">
        <f t="shared" ca="1" si="2"/>
        <v>AG0000009772</v>
      </c>
      <c r="E6" s="315">
        <f t="shared" ca="1" si="3"/>
        <v>45533</v>
      </c>
      <c r="F6" s="371">
        <f t="shared" ca="1" si="4"/>
        <v>719</v>
      </c>
      <c r="G6" s="372">
        <f t="shared" ca="1" si="5"/>
        <v>45620</v>
      </c>
      <c r="H6" s="371" t="str">
        <f t="shared" ca="1" si="6"/>
        <v>Active</v>
      </c>
      <c r="I6" s="67" t="str">
        <f t="shared" ca="1" si="7"/>
        <v>San Francisco</v>
      </c>
      <c r="J6" s="67" t="s">
        <v>889</v>
      </c>
      <c r="K6" s="67" t="str">
        <f t="shared" ca="1" si="8"/>
        <v>Condominiums</v>
      </c>
      <c r="L6" s="67" t="str">
        <f t="shared" ca="1" si="9"/>
        <v>N</v>
      </c>
      <c r="M6" s="371">
        <f t="shared" ca="1" si="10"/>
        <v>1</v>
      </c>
      <c r="N6" s="371">
        <f t="shared" ca="1" si="10"/>
        <v>1</v>
      </c>
      <c r="O6">
        <f t="shared" ca="1" si="11"/>
        <v>1</v>
      </c>
      <c r="P6" s="371">
        <f t="shared" ca="1" si="12"/>
        <v>1</v>
      </c>
      <c r="Q6" s="371">
        <f t="shared" ca="1" si="13"/>
        <v>1</v>
      </c>
      <c r="R6" s="372">
        <f t="shared" ca="1" si="14"/>
        <v>45635</v>
      </c>
      <c r="S6" s="372">
        <f t="shared" ca="1" si="15"/>
        <v>45578</v>
      </c>
      <c r="T6" s="372">
        <f t="shared" ca="1" si="16"/>
        <v>45140</v>
      </c>
      <c r="U6" s="372">
        <f t="shared" ca="1" si="17"/>
        <v>45475</v>
      </c>
      <c r="V6" t="str">
        <f t="shared" ca="1" si="18"/>
        <v>Offline</v>
      </c>
      <c r="W6" t="str">
        <f t="shared" ca="1" si="19"/>
        <v>IVR</v>
      </c>
      <c r="X6" s="371">
        <f t="shared" ca="1" si="20"/>
        <v>0</v>
      </c>
      <c r="Y6" s="371">
        <f t="shared" ca="1" si="20"/>
        <v>0</v>
      </c>
      <c r="Z6" s="371">
        <f t="shared" ca="1" si="20"/>
        <v>0</v>
      </c>
      <c r="AA6" s="371">
        <f t="shared" ca="1" si="20"/>
        <v>0</v>
      </c>
      <c r="AB6" s="371">
        <f t="shared" ca="1" si="21"/>
        <v>0</v>
      </c>
      <c r="AC6" s="371">
        <f t="shared" ca="1" si="21"/>
        <v>0</v>
      </c>
      <c r="AD6" s="371">
        <f t="shared" ca="1" si="21"/>
        <v>0</v>
      </c>
      <c r="AE6" s="371">
        <f t="shared" ca="1" si="21"/>
        <v>1</v>
      </c>
      <c r="AF6" s="371">
        <f t="shared" ca="1" si="22"/>
        <v>1</v>
      </c>
      <c r="AG6" s="371">
        <f t="shared" ca="1" si="22"/>
        <v>0</v>
      </c>
      <c r="AH6" s="371">
        <f t="shared" ca="1" si="22"/>
        <v>1</v>
      </c>
      <c r="AI6">
        <f t="shared" ca="1" si="22"/>
        <v>1</v>
      </c>
      <c r="AJ6">
        <f t="shared" ca="1" si="23"/>
        <v>1</v>
      </c>
      <c r="AK6">
        <f t="shared" ca="1" si="24"/>
        <v>1</v>
      </c>
      <c r="AL6">
        <f t="shared" ca="1" si="25"/>
        <v>0</v>
      </c>
      <c r="AM6">
        <f t="shared" ca="1" si="26"/>
        <v>0</v>
      </c>
    </row>
    <row r="7" spans="1:46" ht="30.75">
      <c r="A7" t="str">
        <f t="shared" ca="1" si="0"/>
        <v>0001128182</v>
      </c>
      <c r="B7">
        <f t="shared" ca="1" si="1"/>
        <v>1</v>
      </c>
      <c r="C7">
        <f ca="1">SUM($B$2:B7)</f>
        <v>7</v>
      </c>
      <c r="D7" t="str">
        <f t="shared" ca="1" si="2"/>
        <v>AG0000003338</v>
      </c>
      <c r="E7" s="315">
        <f t="shared" ca="1" si="3"/>
        <v>45536</v>
      </c>
      <c r="F7" s="371">
        <f t="shared" ca="1" si="4"/>
        <v>441</v>
      </c>
      <c r="G7" s="372">
        <f t="shared" ca="1" si="5"/>
        <v>45195</v>
      </c>
      <c r="H7" s="371" t="str">
        <f t="shared" ca="1" si="6"/>
        <v>Former</v>
      </c>
      <c r="I7" s="67" t="str">
        <f t="shared" ca="1" si="7"/>
        <v>Boston</v>
      </c>
      <c r="J7" s="67" t="s">
        <v>889</v>
      </c>
      <c r="K7" s="67" t="str">
        <f t="shared" ca="1" si="8"/>
        <v>Business</v>
      </c>
      <c r="L7" s="67" t="str">
        <f t="shared" ca="1" si="9"/>
        <v>Y</v>
      </c>
      <c r="M7" s="371">
        <f t="shared" ca="1" si="10"/>
        <v>1</v>
      </c>
      <c r="N7" s="371">
        <f t="shared" ca="1" si="10"/>
        <v>0</v>
      </c>
      <c r="O7">
        <f t="shared" ca="1" si="11"/>
        <v>1</v>
      </c>
      <c r="P7" s="371">
        <f t="shared" ca="1" si="12"/>
        <v>0</v>
      </c>
      <c r="Q7" s="371">
        <f t="shared" ca="1" si="13"/>
        <v>0</v>
      </c>
      <c r="R7" s="372">
        <f t="shared" ca="1" si="14"/>
        <v>45367</v>
      </c>
      <c r="S7" s="372" t="str">
        <f t="shared" ca="1" si="15"/>
        <v/>
      </c>
      <c r="T7" s="372">
        <f t="shared" ca="1" si="16"/>
        <v>44968</v>
      </c>
      <c r="U7" s="372" t="str">
        <f t="shared" ca="1" si="17"/>
        <v/>
      </c>
      <c r="V7" t="str">
        <f t="shared" ca="1" si="18"/>
        <v>Digital</v>
      </c>
      <c r="W7" t="str">
        <f t="shared" ca="1" si="19"/>
        <v>App</v>
      </c>
      <c r="X7" s="371">
        <f t="shared" ca="1" si="20"/>
        <v>0</v>
      </c>
      <c r="Y7" s="371">
        <f t="shared" ca="1" si="20"/>
        <v>1</v>
      </c>
      <c r="Z7" s="371">
        <f t="shared" ca="1" si="20"/>
        <v>1</v>
      </c>
      <c r="AA7" s="371">
        <f t="shared" ca="1" si="20"/>
        <v>1</v>
      </c>
      <c r="AB7" s="371">
        <f t="shared" ca="1" si="21"/>
        <v>1</v>
      </c>
      <c r="AC7" s="371">
        <f t="shared" ca="1" si="21"/>
        <v>1</v>
      </c>
      <c r="AD7" s="371">
        <f t="shared" ca="1" si="21"/>
        <v>1</v>
      </c>
      <c r="AE7" s="371">
        <f t="shared" ca="1" si="21"/>
        <v>0</v>
      </c>
      <c r="AF7" s="371">
        <f t="shared" ca="1" si="22"/>
        <v>1</v>
      </c>
      <c r="AG7" s="371">
        <f t="shared" ca="1" si="22"/>
        <v>0</v>
      </c>
      <c r="AH7" s="371">
        <f t="shared" ca="1" si="22"/>
        <v>1</v>
      </c>
      <c r="AI7">
        <f t="shared" ca="1" si="22"/>
        <v>1</v>
      </c>
      <c r="AJ7">
        <f t="shared" ca="1" si="23"/>
        <v>1</v>
      </c>
      <c r="AK7">
        <f t="shared" ca="1" si="24"/>
        <v>0</v>
      </c>
      <c r="AL7">
        <f t="shared" ca="1" si="25"/>
        <v>1</v>
      </c>
      <c r="AM7">
        <f t="shared" ca="1" si="26"/>
        <v>1</v>
      </c>
    </row>
    <row r="8" spans="1:46">
      <c r="A8" t="str">
        <f t="shared" ca="1" si="0"/>
        <v>0001126479</v>
      </c>
      <c r="B8">
        <f t="shared" ca="1" si="1"/>
        <v>2</v>
      </c>
      <c r="C8">
        <f ca="1">SUM($B$2:B8)</f>
        <v>9</v>
      </c>
      <c r="D8" t="str">
        <f t="shared" ca="1" si="2"/>
        <v>AG0000007408</v>
      </c>
      <c r="E8" s="315">
        <f t="shared" ca="1" si="3"/>
        <v>45086</v>
      </c>
      <c r="F8" s="371">
        <f t="shared" ca="1" si="4"/>
        <v>959</v>
      </c>
      <c r="G8" s="372">
        <f t="shared" ca="1" si="5"/>
        <v>45104</v>
      </c>
      <c r="H8" s="371" t="str">
        <f t="shared" ca="1" si="6"/>
        <v>Former</v>
      </c>
      <c r="I8" s="67" t="str">
        <f t="shared" ca="1" si="7"/>
        <v>San Francisco</v>
      </c>
      <c r="J8" s="67" t="s">
        <v>889</v>
      </c>
      <c r="K8" s="67" t="str">
        <f t="shared" ca="1" si="8"/>
        <v>Revenue Share -Apts</v>
      </c>
      <c r="L8" s="67" t="str">
        <f t="shared" ca="1" si="9"/>
        <v>N</v>
      </c>
      <c r="M8" s="371">
        <f t="shared" ca="1" si="10"/>
        <v>0</v>
      </c>
      <c r="N8" s="371">
        <f t="shared" ca="1" si="10"/>
        <v>0</v>
      </c>
      <c r="O8">
        <f t="shared" ca="1" si="11"/>
        <v>0</v>
      </c>
      <c r="P8" s="371">
        <f t="shared" ca="1" si="12"/>
        <v>0</v>
      </c>
      <c r="Q8" s="371">
        <f t="shared" ca="1" si="13"/>
        <v>0</v>
      </c>
      <c r="R8" s="372" t="str">
        <f t="shared" ca="1" si="14"/>
        <v/>
      </c>
      <c r="S8" s="372" t="str">
        <f t="shared" ca="1" si="15"/>
        <v/>
      </c>
      <c r="T8" s="372" t="str">
        <f t="shared" ca="1" si="16"/>
        <v/>
      </c>
      <c r="U8" s="372" t="str">
        <f t="shared" ca="1" si="17"/>
        <v/>
      </c>
      <c r="V8" t="str">
        <f t="shared" ca="1" si="18"/>
        <v>Offline</v>
      </c>
      <c r="W8" t="str">
        <f t="shared" ca="1" si="19"/>
        <v>IVR</v>
      </c>
      <c r="X8" s="371">
        <f t="shared" ca="1" si="20"/>
        <v>1</v>
      </c>
      <c r="Y8" s="371">
        <f t="shared" ca="1" si="20"/>
        <v>0</v>
      </c>
      <c r="Z8" s="371">
        <f t="shared" ca="1" si="20"/>
        <v>0</v>
      </c>
      <c r="AA8" s="371">
        <f t="shared" ca="1" si="20"/>
        <v>1</v>
      </c>
      <c r="AB8" s="371">
        <f t="shared" ca="1" si="21"/>
        <v>1</v>
      </c>
      <c r="AC8" s="371">
        <f t="shared" ca="1" si="21"/>
        <v>1</v>
      </c>
      <c r="AD8" s="371">
        <f t="shared" ca="1" si="21"/>
        <v>0</v>
      </c>
      <c r="AE8" s="371">
        <f t="shared" ca="1" si="21"/>
        <v>0</v>
      </c>
      <c r="AF8" s="371">
        <f t="shared" ca="1" si="22"/>
        <v>1</v>
      </c>
      <c r="AG8" s="371">
        <f t="shared" ca="1" si="22"/>
        <v>0</v>
      </c>
      <c r="AH8" s="371">
        <f t="shared" ca="1" si="22"/>
        <v>0</v>
      </c>
      <c r="AI8">
        <f t="shared" ca="1" si="22"/>
        <v>0</v>
      </c>
      <c r="AJ8">
        <f t="shared" ca="1" si="23"/>
        <v>0</v>
      </c>
      <c r="AK8">
        <f t="shared" ca="1" si="24"/>
        <v>0</v>
      </c>
      <c r="AL8">
        <f t="shared" ca="1" si="25"/>
        <v>0</v>
      </c>
      <c r="AM8">
        <f t="shared" ca="1" si="26"/>
        <v>0</v>
      </c>
    </row>
    <row r="9" spans="1:46" ht="30.75">
      <c r="A9" t="str">
        <f t="shared" ca="1" si="0"/>
        <v>0001121049</v>
      </c>
      <c r="B9">
        <f t="shared" ca="1" si="1"/>
        <v>2</v>
      </c>
      <c r="C9">
        <f ca="1">SUM($B$2:B9)</f>
        <v>11</v>
      </c>
      <c r="D9" t="str">
        <f t="shared" ca="1" si="2"/>
        <v>AG0000009445</v>
      </c>
      <c r="E9" s="315">
        <f t="shared" ca="1" si="3"/>
        <v>45403</v>
      </c>
      <c r="F9" s="371">
        <f t="shared" ca="1" si="4"/>
        <v>549</v>
      </c>
      <c r="G9" s="372">
        <f t="shared" ca="1" si="5"/>
        <v>45449</v>
      </c>
      <c r="H9" s="371" t="str">
        <f t="shared" ca="1" si="6"/>
        <v>Former</v>
      </c>
      <c r="I9" s="67" t="str">
        <f t="shared" ca="1" si="7"/>
        <v>Boston</v>
      </c>
      <c r="J9" s="67" t="s">
        <v>889</v>
      </c>
      <c r="K9" s="67" t="str">
        <f t="shared" ca="1" si="8"/>
        <v>Apartments</v>
      </c>
      <c r="L9" s="67" t="str">
        <f t="shared" ca="1" si="9"/>
        <v>Y</v>
      </c>
      <c r="M9" s="371">
        <f t="shared" ca="1" si="10"/>
        <v>0</v>
      </c>
      <c r="N9" s="371">
        <f t="shared" ca="1" si="10"/>
        <v>1</v>
      </c>
      <c r="O9">
        <f t="shared" ca="1" si="11"/>
        <v>0</v>
      </c>
      <c r="P9" s="371">
        <f t="shared" ca="1" si="12"/>
        <v>0</v>
      </c>
      <c r="Q9" s="371">
        <f t="shared" ca="1" si="13"/>
        <v>0</v>
      </c>
      <c r="R9" s="372" t="str">
        <f t="shared" ca="1" si="14"/>
        <v/>
      </c>
      <c r="S9" s="372">
        <f t="shared" ca="1" si="15"/>
        <v>45196</v>
      </c>
      <c r="T9" s="372" t="str">
        <f t="shared" ca="1" si="16"/>
        <v/>
      </c>
      <c r="U9" s="372">
        <f t="shared" ca="1" si="17"/>
        <v>45361</v>
      </c>
      <c r="V9" t="str">
        <f t="shared" ca="1" si="18"/>
        <v>Offline</v>
      </c>
      <c r="W9" t="str">
        <f t="shared" ca="1" si="19"/>
        <v>IVR</v>
      </c>
      <c r="X9" s="371">
        <f t="shared" ca="1" si="20"/>
        <v>1</v>
      </c>
      <c r="Y9" s="371">
        <f t="shared" ca="1" si="20"/>
        <v>0</v>
      </c>
      <c r="Z9" s="371">
        <f t="shared" ca="1" si="20"/>
        <v>1</v>
      </c>
      <c r="AA9" s="371">
        <f t="shared" ca="1" si="20"/>
        <v>1</v>
      </c>
      <c r="AB9" s="371">
        <f t="shared" ca="1" si="21"/>
        <v>0</v>
      </c>
      <c r="AC9" s="371">
        <f t="shared" ca="1" si="21"/>
        <v>1</v>
      </c>
      <c r="AD9" s="371">
        <f t="shared" ca="1" si="21"/>
        <v>0</v>
      </c>
      <c r="AE9" s="371">
        <f t="shared" ca="1" si="21"/>
        <v>0</v>
      </c>
      <c r="AF9" s="371">
        <f t="shared" ca="1" si="22"/>
        <v>0</v>
      </c>
      <c r="AG9" s="371">
        <f t="shared" ca="1" si="22"/>
        <v>0</v>
      </c>
      <c r="AH9" s="371">
        <f t="shared" ca="1" si="22"/>
        <v>0</v>
      </c>
      <c r="AI9">
        <f t="shared" ca="1" si="22"/>
        <v>1</v>
      </c>
      <c r="AJ9">
        <f t="shared" ca="1" si="23"/>
        <v>0</v>
      </c>
      <c r="AK9">
        <f t="shared" ca="1" si="24"/>
        <v>0</v>
      </c>
      <c r="AL9">
        <f t="shared" ca="1" si="25"/>
        <v>0</v>
      </c>
      <c r="AM9">
        <f t="shared" ca="1" si="26"/>
        <v>0</v>
      </c>
    </row>
    <row r="10" spans="1:46" ht="30.75">
      <c r="A10" t="str">
        <f t="shared" ca="1" si="0"/>
        <v>0001126964</v>
      </c>
      <c r="B10">
        <f t="shared" ca="1" si="1"/>
        <v>0</v>
      </c>
      <c r="C10">
        <f ca="1">SUM($B$2:B10)</f>
        <v>11</v>
      </c>
      <c r="D10" t="str">
        <f t="shared" ca="1" si="2"/>
        <v>AG0000003921</v>
      </c>
      <c r="E10" s="315">
        <f t="shared" ca="1" si="3"/>
        <v>45186</v>
      </c>
      <c r="F10" s="371">
        <f t="shared" ca="1" si="4"/>
        <v>811</v>
      </c>
      <c r="G10" s="372">
        <f t="shared" ca="1" si="5"/>
        <v>45090</v>
      </c>
      <c r="H10" s="371" t="str">
        <f t="shared" ca="1" si="6"/>
        <v>Former</v>
      </c>
      <c r="I10" s="67" t="str">
        <f t="shared" ca="1" si="7"/>
        <v>San Francisco</v>
      </c>
      <c r="J10" s="67" t="s">
        <v>889</v>
      </c>
      <c r="K10" s="67" t="str">
        <f t="shared" ca="1" si="8"/>
        <v>Condominiums</v>
      </c>
      <c r="L10" s="67" t="str">
        <f t="shared" ca="1" si="9"/>
        <v>Y</v>
      </c>
      <c r="M10" s="371">
        <f t="shared" ca="1" si="10"/>
        <v>0</v>
      </c>
      <c r="N10" s="371">
        <f t="shared" ca="1" si="10"/>
        <v>0</v>
      </c>
      <c r="O10">
        <f t="shared" ca="1" si="11"/>
        <v>0</v>
      </c>
      <c r="P10" s="371">
        <f t="shared" ca="1" si="12"/>
        <v>0</v>
      </c>
      <c r="Q10" s="371">
        <f t="shared" ca="1" si="13"/>
        <v>0</v>
      </c>
      <c r="R10" s="372" t="str">
        <f t="shared" ca="1" si="14"/>
        <v/>
      </c>
      <c r="S10" s="372" t="str">
        <f t="shared" ca="1" si="15"/>
        <v/>
      </c>
      <c r="T10" s="372" t="str">
        <f t="shared" ca="1" si="16"/>
        <v/>
      </c>
      <c r="U10" s="372" t="str">
        <f t="shared" ca="1" si="17"/>
        <v/>
      </c>
      <c r="V10" t="str">
        <f t="shared" ca="1" si="18"/>
        <v>Digital</v>
      </c>
      <c r="W10" t="str">
        <f t="shared" ca="1" si="19"/>
        <v>Web</v>
      </c>
      <c r="X10" s="371">
        <f t="shared" ca="1" si="20"/>
        <v>1</v>
      </c>
      <c r="Y10" s="371">
        <f t="shared" ca="1" si="20"/>
        <v>0</v>
      </c>
      <c r="Z10" s="371">
        <f t="shared" ca="1" si="20"/>
        <v>1</v>
      </c>
      <c r="AA10" s="371">
        <f t="shared" ca="1" si="20"/>
        <v>1</v>
      </c>
      <c r="AB10" s="371">
        <f t="shared" ca="1" si="21"/>
        <v>0</v>
      </c>
      <c r="AC10" s="371">
        <f t="shared" ca="1" si="21"/>
        <v>1</v>
      </c>
      <c r="AD10" s="371">
        <f t="shared" ca="1" si="21"/>
        <v>1</v>
      </c>
      <c r="AE10" s="371">
        <f t="shared" ca="1" si="21"/>
        <v>1</v>
      </c>
      <c r="AF10" s="371">
        <f t="shared" ca="1" si="22"/>
        <v>1</v>
      </c>
      <c r="AG10" s="371">
        <f t="shared" ca="1" si="22"/>
        <v>0</v>
      </c>
      <c r="AH10" s="371">
        <f t="shared" ca="1" si="22"/>
        <v>1</v>
      </c>
      <c r="AI10">
        <f t="shared" ca="1" si="22"/>
        <v>1</v>
      </c>
      <c r="AJ10">
        <f t="shared" ca="1" si="23"/>
        <v>1</v>
      </c>
      <c r="AK10">
        <f t="shared" ca="1" si="24"/>
        <v>1</v>
      </c>
      <c r="AL10">
        <f t="shared" ca="1" si="25"/>
        <v>1</v>
      </c>
      <c r="AM10">
        <f t="shared" ca="1" si="26"/>
        <v>0</v>
      </c>
    </row>
    <row r="11" spans="1:46">
      <c r="A11" t="str">
        <f t="shared" ca="1" si="0"/>
        <v>0001127821</v>
      </c>
      <c r="B11">
        <f t="shared" ca="1" si="1"/>
        <v>1</v>
      </c>
      <c r="C11">
        <f ca="1">SUM($B$2:B11)</f>
        <v>12</v>
      </c>
      <c r="D11" t="str">
        <f t="shared" ca="1" si="2"/>
        <v>AG0000009190</v>
      </c>
      <c r="E11" s="315">
        <f t="shared" ca="1" si="3"/>
        <v>45409</v>
      </c>
      <c r="F11" s="371">
        <f t="shared" ca="1" si="4"/>
        <v>392</v>
      </c>
      <c r="G11" s="372">
        <f t="shared" ca="1" si="5"/>
        <v>45023</v>
      </c>
      <c r="H11" s="371" t="str">
        <f t="shared" ca="1" si="6"/>
        <v>Active</v>
      </c>
      <c r="I11" s="67" t="str">
        <f t="shared" ca="1" si="7"/>
        <v>Boston</v>
      </c>
      <c r="J11" s="67" t="s">
        <v>889</v>
      </c>
      <c r="K11" s="67" t="str">
        <f t="shared" ca="1" si="8"/>
        <v>Condominiums</v>
      </c>
      <c r="L11" s="67" t="str">
        <f t="shared" ca="1" si="9"/>
        <v>Y</v>
      </c>
      <c r="M11" s="371">
        <f t="shared" ca="1" si="10"/>
        <v>1</v>
      </c>
      <c r="N11" s="371">
        <f t="shared" ca="1" si="10"/>
        <v>1</v>
      </c>
      <c r="O11">
        <f t="shared" ca="1" si="11"/>
        <v>1</v>
      </c>
      <c r="P11" s="371">
        <f t="shared" ca="1" si="12"/>
        <v>1</v>
      </c>
      <c r="Q11" s="371">
        <f t="shared" ca="1" si="13"/>
        <v>1</v>
      </c>
      <c r="R11" s="372">
        <f t="shared" ca="1" si="14"/>
        <v>45570</v>
      </c>
      <c r="S11" s="372">
        <f t="shared" ca="1" si="15"/>
        <v>45513</v>
      </c>
      <c r="T11" s="372">
        <f t="shared" ca="1" si="16"/>
        <v>45236</v>
      </c>
      <c r="U11" s="372">
        <f t="shared" ca="1" si="17"/>
        <v>45008</v>
      </c>
      <c r="V11" t="str">
        <f t="shared" ca="1" si="18"/>
        <v>Offline</v>
      </c>
      <c r="W11" t="str">
        <f t="shared" ca="1" si="19"/>
        <v>IVR</v>
      </c>
      <c r="X11" s="371">
        <f t="shared" ca="1" si="20"/>
        <v>0</v>
      </c>
      <c r="Y11" s="371">
        <f t="shared" ca="1" si="20"/>
        <v>1</v>
      </c>
      <c r="Z11" s="371">
        <f t="shared" ca="1" si="20"/>
        <v>0</v>
      </c>
      <c r="AA11" s="371">
        <f t="shared" ca="1" si="20"/>
        <v>0</v>
      </c>
      <c r="AB11" s="371">
        <f t="shared" ca="1" si="21"/>
        <v>1</v>
      </c>
      <c r="AC11" s="371">
        <f t="shared" ca="1" si="21"/>
        <v>1</v>
      </c>
      <c r="AD11" s="371">
        <f t="shared" ca="1" si="21"/>
        <v>1</v>
      </c>
      <c r="AE11" s="371">
        <f t="shared" ca="1" si="21"/>
        <v>0</v>
      </c>
      <c r="AF11" s="371">
        <f t="shared" ca="1" si="22"/>
        <v>1</v>
      </c>
      <c r="AG11" s="371">
        <f t="shared" ca="1" si="22"/>
        <v>1</v>
      </c>
      <c r="AH11" s="371">
        <f t="shared" ca="1" si="22"/>
        <v>0</v>
      </c>
      <c r="AI11">
        <f t="shared" ca="1" si="22"/>
        <v>1</v>
      </c>
      <c r="AJ11">
        <f t="shared" ca="1" si="23"/>
        <v>1</v>
      </c>
      <c r="AK11">
        <f t="shared" ca="1" si="24"/>
        <v>0</v>
      </c>
      <c r="AL11">
        <f t="shared" ca="1" si="25"/>
        <v>1</v>
      </c>
      <c r="AM11">
        <f t="shared" ca="1" si="26"/>
        <v>0</v>
      </c>
    </row>
    <row r="12" spans="1:46">
      <c r="A12" t="str">
        <f t="shared" ca="1" si="0"/>
        <v>0001122020</v>
      </c>
      <c r="B12">
        <f t="shared" ca="1" si="1"/>
        <v>1</v>
      </c>
      <c r="C12">
        <f ca="1">SUM($B$2:B12)</f>
        <v>13</v>
      </c>
      <c r="D12" t="str">
        <f t="shared" ca="1" si="2"/>
        <v>AG0000003392</v>
      </c>
      <c r="E12" s="315">
        <f t="shared" ca="1" si="3"/>
        <v>45585</v>
      </c>
      <c r="F12" s="371">
        <f t="shared" ca="1" si="4"/>
        <v>170</v>
      </c>
      <c r="G12" s="372">
        <f t="shared" ca="1" si="5"/>
        <v>45574</v>
      </c>
      <c r="H12" s="371" t="str">
        <f t="shared" ca="1" si="6"/>
        <v>Former</v>
      </c>
      <c r="I12" s="67" t="str">
        <f t="shared" ca="1" si="7"/>
        <v>Pheonix</v>
      </c>
      <c r="J12" s="67" t="s">
        <v>889</v>
      </c>
      <c r="K12" s="67" t="str">
        <f t="shared" ca="1" si="8"/>
        <v>Condominiums</v>
      </c>
      <c r="L12" s="67" t="str">
        <f t="shared" ca="1" si="9"/>
        <v>Y</v>
      </c>
      <c r="M12" s="371">
        <f t="shared" ca="1" si="10"/>
        <v>1</v>
      </c>
      <c r="N12" s="371">
        <f t="shared" ca="1" si="10"/>
        <v>0</v>
      </c>
      <c r="O12">
        <f t="shared" ca="1" si="11"/>
        <v>1</v>
      </c>
      <c r="P12" s="371">
        <f t="shared" ca="1" si="12"/>
        <v>0</v>
      </c>
      <c r="Q12" s="371">
        <f t="shared" ca="1" si="13"/>
        <v>0</v>
      </c>
      <c r="R12" s="372">
        <f t="shared" ca="1" si="14"/>
        <v>45193</v>
      </c>
      <c r="S12" s="372" t="str">
        <f t="shared" ca="1" si="15"/>
        <v/>
      </c>
      <c r="T12" s="372">
        <f t="shared" ca="1" si="16"/>
        <v>45230</v>
      </c>
      <c r="U12" s="372" t="str">
        <f t="shared" ca="1" si="17"/>
        <v/>
      </c>
      <c r="V12" t="str">
        <f t="shared" ca="1" si="18"/>
        <v>Digital</v>
      </c>
      <c r="W12" t="str">
        <f t="shared" ca="1" si="19"/>
        <v>App</v>
      </c>
      <c r="X12" s="371">
        <f t="shared" ca="1" si="20"/>
        <v>1</v>
      </c>
      <c r="Y12" s="371">
        <f t="shared" ca="1" si="20"/>
        <v>0</v>
      </c>
      <c r="Z12" s="371">
        <f t="shared" ca="1" si="20"/>
        <v>0</v>
      </c>
      <c r="AA12" s="371">
        <f t="shared" ca="1" si="20"/>
        <v>1</v>
      </c>
      <c r="AB12" s="371">
        <f t="shared" ca="1" si="21"/>
        <v>0</v>
      </c>
      <c r="AC12" s="371">
        <f t="shared" ca="1" si="21"/>
        <v>0</v>
      </c>
      <c r="AD12" s="371">
        <f t="shared" ca="1" si="21"/>
        <v>0</v>
      </c>
      <c r="AE12" s="371">
        <f t="shared" ca="1" si="21"/>
        <v>1</v>
      </c>
      <c r="AF12" s="371">
        <f t="shared" ca="1" si="22"/>
        <v>0</v>
      </c>
      <c r="AG12" s="371">
        <f t="shared" ca="1" si="22"/>
        <v>0</v>
      </c>
      <c r="AH12" s="371">
        <f t="shared" ca="1" si="22"/>
        <v>1</v>
      </c>
      <c r="AI12">
        <f t="shared" ca="1" si="22"/>
        <v>0</v>
      </c>
      <c r="AJ12">
        <f t="shared" ca="1" si="23"/>
        <v>1</v>
      </c>
      <c r="AK12">
        <f t="shared" ca="1" si="24"/>
        <v>1</v>
      </c>
      <c r="AL12">
        <f t="shared" ca="1" si="25"/>
        <v>1</v>
      </c>
      <c r="AM12">
        <f t="shared" ca="1" si="26"/>
        <v>1</v>
      </c>
    </row>
    <row r="13" spans="1:46">
      <c r="A13" t="str">
        <f t="shared" ca="1" si="0"/>
        <v>0001123994</v>
      </c>
      <c r="B13">
        <f t="shared" ca="1" si="1"/>
        <v>2</v>
      </c>
      <c r="C13">
        <f ca="1">SUM($B$2:B13)</f>
        <v>15</v>
      </c>
      <c r="D13" t="str">
        <f t="shared" ca="1" si="2"/>
        <v>AG0000008786</v>
      </c>
      <c r="E13" s="315">
        <f t="shared" ca="1" si="3"/>
        <v>45130</v>
      </c>
      <c r="F13" s="371">
        <f t="shared" ca="1" si="4"/>
        <v>935</v>
      </c>
      <c r="G13" s="372">
        <f t="shared" ca="1" si="5"/>
        <v>45653</v>
      </c>
      <c r="H13" s="371" t="str">
        <f t="shared" ca="1" si="6"/>
        <v>Former</v>
      </c>
      <c r="I13" s="67" t="str">
        <f t="shared" ca="1" si="7"/>
        <v>Pheonix</v>
      </c>
      <c r="J13" s="67" t="s">
        <v>889</v>
      </c>
      <c r="K13" s="67" t="str">
        <f t="shared" ca="1" si="8"/>
        <v>Business</v>
      </c>
      <c r="L13" s="67" t="str">
        <f t="shared" ca="1" si="9"/>
        <v>N</v>
      </c>
      <c r="M13" s="371">
        <f t="shared" ca="1" si="10"/>
        <v>1</v>
      </c>
      <c r="N13" s="371">
        <f t="shared" ca="1" si="10"/>
        <v>0</v>
      </c>
      <c r="O13">
        <f t="shared" ca="1" si="11"/>
        <v>0</v>
      </c>
      <c r="P13" s="371">
        <f t="shared" ca="1" si="12"/>
        <v>0</v>
      </c>
      <c r="Q13" s="371">
        <f t="shared" ca="1" si="13"/>
        <v>0</v>
      </c>
      <c r="R13" s="372">
        <f t="shared" ca="1" si="14"/>
        <v>45386</v>
      </c>
      <c r="S13" s="372" t="str">
        <f t="shared" ca="1" si="15"/>
        <v/>
      </c>
      <c r="T13" s="372">
        <f t="shared" ca="1" si="16"/>
        <v>45173</v>
      </c>
      <c r="U13" s="372" t="str">
        <f t="shared" ca="1" si="17"/>
        <v/>
      </c>
      <c r="V13" t="str">
        <f t="shared" ca="1" si="18"/>
        <v>Offline</v>
      </c>
      <c r="W13" t="str">
        <f t="shared" ca="1" si="19"/>
        <v>IVR</v>
      </c>
      <c r="X13" s="371">
        <f t="shared" ca="1" si="20"/>
        <v>1</v>
      </c>
      <c r="Y13" s="371">
        <f t="shared" ca="1" si="20"/>
        <v>1</v>
      </c>
      <c r="Z13" s="371">
        <f t="shared" ca="1" si="20"/>
        <v>0</v>
      </c>
      <c r="AA13" s="371">
        <f t="shared" ca="1" si="20"/>
        <v>0</v>
      </c>
      <c r="AB13" s="371">
        <f t="shared" ca="1" si="21"/>
        <v>0</v>
      </c>
      <c r="AC13" s="371">
        <f t="shared" ca="1" si="21"/>
        <v>1</v>
      </c>
      <c r="AD13" s="371">
        <f t="shared" ca="1" si="21"/>
        <v>0</v>
      </c>
      <c r="AE13" s="371">
        <f t="shared" ca="1" si="21"/>
        <v>1</v>
      </c>
      <c r="AF13" s="371">
        <f t="shared" ca="1" si="22"/>
        <v>0</v>
      </c>
      <c r="AG13" s="371">
        <f t="shared" ca="1" si="22"/>
        <v>1</v>
      </c>
      <c r="AH13" s="371">
        <f t="shared" ca="1" si="22"/>
        <v>1</v>
      </c>
      <c r="AI13">
        <f t="shared" ca="1" si="22"/>
        <v>1</v>
      </c>
      <c r="AJ13">
        <f t="shared" ca="1" si="23"/>
        <v>0</v>
      </c>
      <c r="AK13">
        <f t="shared" ca="1" si="24"/>
        <v>0</v>
      </c>
      <c r="AL13">
        <f t="shared" ca="1" si="25"/>
        <v>0</v>
      </c>
      <c r="AM13">
        <f t="shared" ca="1" si="26"/>
        <v>0</v>
      </c>
    </row>
    <row r="14" spans="1:46">
      <c r="A14" t="str">
        <f t="shared" ca="1" si="0"/>
        <v>0001122958</v>
      </c>
      <c r="B14">
        <f t="shared" ca="1" si="1"/>
        <v>0</v>
      </c>
      <c r="C14">
        <f ca="1">SUM($B$2:B14)</f>
        <v>15</v>
      </c>
      <c r="D14" t="str">
        <f t="shared" ca="1" si="2"/>
        <v>AG0000003364</v>
      </c>
      <c r="E14" s="315">
        <f t="shared" ca="1" si="3"/>
        <v>45352</v>
      </c>
      <c r="F14" s="371">
        <f t="shared" ca="1" si="4"/>
        <v>748</v>
      </c>
      <c r="G14" s="372">
        <f t="shared" ca="1" si="5"/>
        <v>45081</v>
      </c>
      <c r="H14" s="371" t="str">
        <f t="shared" ca="1" si="6"/>
        <v>Former</v>
      </c>
      <c r="I14" s="67" t="str">
        <f t="shared" ca="1" si="7"/>
        <v>San Francisco</v>
      </c>
      <c r="J14" s="67" t="s">
        <v>889</v>
      </c>
      <c r="K14" s="67" t="str">
        <f t="shared" ca="1" si="8"/>
        <v>Apartments</v>
      </c>
      <c r="L14" s="67" t="str">
        <f t="shared" ca="1" si="9"/>
        <v>N</v>
      </c>
      <c r="M14" s="371">
        <f t="shared" ca="1" si="10"/>
        <v>0</v>
      </c>
      <c r="N14" s="371">
        <f t="shared" ca="1" si="10"/>
        <v>0</v>
      </c>
      <c r="O14">
        <f t="shared" ca="1" si="11"/>
        <v>0</v>
      </c>
      <c r="P14" s="371">
        <f t="shared" ca="1" si="12"/>
        <v>0</v>
      </c>
      <c r="Q14" s="371">
        <f t="shared" ca="1" si="13"/>
        <v>0</v>
      </c>
      <c r="R14" s="372" t="str">
        <f t="shared" ca="1" si="14"/>
        <v/>
      </c>
      <c r="S14" s="372" t="str">
        <f t="shared" ca="1" si="15"/>
        <v/>
      </c>
      <c r="T14" s="372" t="str">
        <f t="shared" ca="1" si="16"/>
        <v/>
      </c>
      <c r="U14" s="372" t="str">
        <f t="shared" ca="1" si="17"/>
        <v/>
      </c>
      <c r="V14" t="str">
        <f t="shared" ca="1" si="18"/>
        <v>Digital</v>
      </c>
      <c r="W14" t="str">
        <f t="shared" ca="1" si="19"/>
        <v>App</v>
      </c>
      <c r="X14" s="371">
        <f t="shared" ca="1" si="20"/>
        <v>1</v>
      </c>
      <c r="Y14" s="371">
        <f t="shared" ca="1" si="20"/>
        <v>0</v>
      </c>
      <c r="Z14" s="371">
        <f t="shared" ca="1" si="20"/>
        <v>1</v>
      </c>
      <c r="AA14" s="371">
        <f t="shared" ca="1" si="20"/>
        <v>0</v>
      </c>
      <c r="AB14" s="371">
        <f t="shared" ca="1" si="21"/>
        <v>0</v>
      </c>
      <c r="AC14" s="371">
        <f t="shared" ca="1" si="21"/>
        <v>1</v>
      </c>
      <c r="AD14" s="371">
        <f t="shared" ca="1" si="21"/>
        <v>1</v>
      </c>
      <c r="AE14" s="371">
        <f t="shared" ca="1" si="21"/>
        <v>1</v>
      </c>
      <c r="AF14" s="371">
        <f t="shared" ca="1" si="22"/>
        <v>0</v>
      </c>
      <c r="AG14" s="371">
        <f t="shared" ca="1" si="22"/>
        <v>0</v>
      </c>
      <c r="AH14" s="371">
        <f t="shared" ca="1" si="22"/>
        <v>0</v>
      </c>
      <c r="AI14">
        <f t="shared" ca="1" si="22"/>
        <v>0</v>
      </c>
      <c r="AJ14">
        <f t="shared" ca="1" si="23"/>
        <v>1</v>
      </c>
      <c r="AK14">
        <f t="shared" ca="1" si="24"/>
        <v>1</v>
      </c>
      <c r="AL14">
        <f t="shared" ca="1" si="25"/>
        <v>1</v>
      </c>
      <c r="AM14">
        <f t="shared" ca="1" si="26"/>
        <v>0</v>
      </c>
    </row>
    <row r="15" spans="1:46">
      <c r="A15" t="str">
        <f t="shared" ca="1" si="0"/>
        <v>0001123963</v>
      </c>
      <c r="B15">
        <f t="shared" ca="1" si="1"/>
        <v>1</v>
      </c>
      <c r="C15">
        <f ca="1">SUM($B$2:B15)</f>
        <v>16</v>
      </c>
      <c r="D15" t="str">
        <f t="shared" ca="1" si="2"/>
        <v>AG0000008547</v>
      </c>
      <c r="E15" s="315">
        <f t="shared" ca="1" si="3"/>
        <v>45416</v>
      </c>
      <c r="F15" s="371">
        <f t="shared" ca="1" si="4"/>
        <v>849</v>
      </c>
      <c r="G15" s="372">
        <f t="shared" ca="1" si="5"/>
        <v>45191</v>
      </c>
      <c r="H15" s="371" t="str">
        <f t="shared" ca="1" si="6"/>
        <v>Active</v>
      </c>
      <c r="I15" s="67" t="str">
        <f t="shared" ca="1" si="7"/>
        <v>San Francisco</v>
      </c>
      <c r="J15" s="67" t="s">
        <v>889</v>
      </c>
      <c r="K15" s="67" t="str">
        <f t="shared" ca="1" si="8"/>
        <v>Condominiums</v>
      </c>
      <c r="L15" s="67" t="str">
        <f t="shared" ca="1" si="9"/>
        <v>Y</v>
      </c>
      <c r="M15" s="371">
        <f t="shared" ca="1" si="10"/>
        <v>0</v>
      </c>
      <c r="N15" s="371">
        <f t="shared" ca="1" si="10"/>
        <v>0</v>
      </c>
      <c r="O15">
        <f t="shared" ca="1" si="11"/>
        <v>0</v>
      </c>
      <c r="P15" s="371">
        <f t="shared" ca="1" si="12"/>
        <v>0</v>
      </c>
      <c r="Q15" s="371">
        <f t="shared" ca="1" si="13"/>
        <v>0</v>
      </c>
      <c r="R15" s="372" t="str">
        <f t="shared" ca="1" si="14"/>
        <v/>
      </c>
      <c r="S15" s="372" t="str">
        <f t="shared" ca="1" si="15"/>
        <v/>
      </c>
      <c r="T15" s="372" t="str">
        <f t="shared" ca="1" si="16"/>
        <v/>
      </c>
      <c r="U15" s="372" t="str">
        <f t="shared" ca="1" si="17"/>
        <v/>
      </c>
      <c r="V15" t="str">
        <f t="shared" ca="1" si="18"/>
        <v>Digital</v>
      </c>
      <c r="W15" t="str">
        <f t="shared" ca="1" si="19"/>
        <v>Web</v>
      </c>
      <c r="X15" s="371">
        <f t="shared" ca="1" si="20"/>
        <v>1</v>
      </c>
      <c r="Y15" s="371">
        <f t="shared" ca="1" si="20"/>
        <v>0</v>
      </c>
      <c r="Z15" s="371">
        <f t="shared" ca="1" si="20"/>
        <v>1</v>
      </c>
      <c r="AA15" s="371">
        <f t="shared" ca="1" si="20"/>
        <v>0</v>
      </c>
      <c r="AB15" s="371">
        <f t="shared" ca="1" si="21"/>
        <v>0</v>
      </c>
      <c r="AC15" s="371">
        <f t="shared" ca="1" si="21"/>
        <v>0</v>
      </c>
      <c r="AD15" s="371">
        <f t="shared" ca="1" si="21"/>
        <v>1</v>
      </c>
      <c r="AE15" s="371">
        <f t="shared" ca="1" si="21"/>
        <v>0</v>
      </c>
      <c r="AF15" s="371">
        <f t="shared" ca="1" si="22"/>
        <v>1</v>
      </c>
      <c r="AG15" s="371">
        <f t="shared" ca="1" si="22"/>
        <v>1</v>
      </c>
      <c r="AH15" s="371">
        <f t="shared" ca="1" si="22"/>
        <v>0</v>
      </c>
      <c r="AI15">
        <f t="shared" ca="1" si="22"/>
        <v>0</v>
      </c>
      <c r="AJ15">
        <f t="shared" ca="1" si="23"/>
        <v>1</v>
      </c>
      <c r="AK15">
        <f t="shared" ca="1" si="24"/>
        <v>0</v>
      </c>
      <c r="AL15">
        <f t="shared" ca="1" si="25"/>
        <v>0</v>
      </c>
      <c r="AM15">
        <f t="shared" ca="1" si="26"/>
        <v>0</v>
      </c>
    </row>
    <row r="16" spans="1:46" ht="30.75">
      <c r="A16" t="str">
        <f t="shared" ca="1" si="0"/>
        <v>0001129519</v>
      </c>
      <c r="B16">
        <f t="shared" ca="1" si="1"/>
        <v>0</v>
      </c>
      <c r="C16">
        <f ca="1">SUM($B$2:B16)</f>
        <v>16</v>
      </c>
      <c r="D16" t="str">
        <f t="shared" ca="1" si="2"/>
        <v>AG0000009007</v>
      </c>
      <c r="E16" s="315">
        <f t="shared" ca="1" si="3"/>
        <v>45453</v>
      </c>
      <c r="F16" s="371">
        <f t="shared" ca="1" si="4"/>
        <v>198</v>
      </c>
      <c r="G16" s="372">
        <f t="shared" ca="1" si="5"/>
        <v>45237</v>
      </c>
      <c r="H16" s="371" t="str">
        <f t="shared" ca="1" si="6"/>
        <v>Active</v>
      </c>
      <c r="I16" s="67" t="str">
        <f t="shared" ca="1" si="7"/>
        <v>Boston</v>
      </c>
      <c r="J16" s="67" t="s">
        <v>889</v>
      </c>
      <c r="K16" s="67" t="str">
        <f t="shared" ca="1" si="8"/>
        <v>Business</v>
      </c>
      <c r="L16" s="67" t="str">
        <f t="shared" ca="1" si="9"/>
        <v>Y</v>
      </c>
      <c r="M16" s="371">
        <f t="shared" ca="1" si="10"/>
        <v>0</v>
      </c>
      <c r="N16" s="371">
        <f t="shared" ca="1" si="10"/>
        <v>0</v>
      </c>
      <c r="O16">
        <f t="shared" ca="1" si="11"/>
        <v>0</v>
      </c>
      <c r="P16" s="371">
        <f t="shared" ca="1" si="12"/>
        <v>0</v>
      </c>
      <c r="Q16" s="371">
        <f t="shared" ca="1" si="13"/>
        <v>0</v>
      </c>
      <c r="R16" s="372" t="str">
        <f t="shared" ca="1" si="14"/>
        <v/>
      </c>
      <c r="S16" s="372" t="str">
        <f t="shared" ca="1" si="15"/>
        <v/>
      </c>
      <c r="T16" s="372" t="str">
        <f t="shared" ca="1" si="16"/>
        <v/>
      </c>
      <c r="U16" s="372" t="str">
        <f t="shared" ca="1" si="17"/>
        <v/>
      </c>
      <c r="V16" t="str">
        <f t="shared" ca="1" si="18"/>
        <v>Digital</v>
      </c>
      <c r="W16" t="str">
        <f t="shared" ca="1" si="19"/>
        <v>App</v>
      </c>
      <c r="X16" s="371">
        <f t="shared" ca="1" si="20"/>
        <v>1</v>
      </c>
      <c r="Y16" s="371">
        <f t="shared" ca="1" si="20"/>
        <v>1</v>
      </c>
      <c r="Z16" s="371">
        <f t="shared" ca="1" si="20"/>
        <v>0</v>
      </c>
      <c r="AA16" s="371">
        <f t="shared" ca="1" si="20"/>
        <v>1</v>
      </c>
      <c r="AB16" s="371">
        <f t="shared" ca="1" si="21"/>
        <v>1</v>
      </c>
      <c r="AC16" s="371">
        <f t="shared" ca="1" si="21"/>
        <v>1</v>
      </c>
      <c r="AD16" s="371">
        <f t="shared" ca="1" si="21"/>
        <v>1</v>
      </c>
      <c r="AE16" s="371">
        <f t="shared" ca="1" si="21"/>
        <v>1</v>
      </c>
      <c r="AF16" s="371">
        <f t="shared" ca="1" si="22"/>
        <v>0</v>
      </c>
      <c r="AG16" s="371">
        <f t="shared" ca="1" si="22"/>
        <v>0</v>
      </c>
      <c r="AH16" s="371">
        <f t="shared" ca="1" si="22"/>
        <v>1</v>
      </c>
      <c r="AI16">
        <f t="shared" ca="1" si="22"/>
        <v>0</v>
      </c>
      <c r="AJ16">
        <f t="shared" ca="1" si="23"/>
        <v>0</v>
      </c>
      <c r="AK16">
        <f t="shared" ca="1" si="24"/>
        <v>0</v>
      </c>
      <c r="AL16">
        <f t="shared" ca="1" si="25"/>
        <v>0</v>
      </c>
      <c r="AM16">
        <f t="shared" ca="1" si="26"/>
        <v>0</v>
      </c>
    </row>
    <row r="17" spans="1:39">
      <c r="A17" t="str">
        <f t="shared" ca="1" si="0"/>
        <v>0001127002</v>
      </c>
      <c r="B17">
        <f t="shared" ca="1" si="1"/>
        <v>1</v>
      </c>
      <c r="C17">
        <f ca="1">SUM($B$2:B17)</f>
        <v>17</v>
      </c>
      <c r="D17" t="str">
        <f t="shared" ca="1" si="2"/>
        <v>AG0000002279</v>
      </c>
      <c r="E17" s="315">
        <f t="shared" ca="1" si="3"/>
        <v>45433</v>
      </c>
      <c r="F17" s="371">
        <f t="shared" ca="1" si="4"/>
        <v>111</v>
      </c>
      <c r="G17" s="372">
        <f t="shared" ca="1" si="5"/>
        <v>45340</v>
      </c>
      <c r="H17" s="371" t="str">
        <f t="shared" ca="1" si="6"/>
        <v>Active</v>
      </c>
      <c r="I17" s="67" t="str">
        <f t="shared" ca="1" si="7"/>
        <v>San Francisco</v>
      </c>
      <c r="J17" s="67" t="s">
        <v>889</v>
      </c>
      <c r="K17" s="67" t="str">
        <f t="shared" ca="1" si="8"/>
        <v>Business</v>
      </c>
      <c r="L17" s="67" t="str">
        <f t="shared" ca="1" si="9"/>
        <v>Y</v>
      </c>
      <c r="M17" s="371">
        <f t="shared" ca="1" si="10"/>
        <v>0</v>
      </c>
      <c r="N17" s="371">
        <f t="shared" ca="1" si="10"/>
        <v>1</v>
      </c>
      <c r="O17">
        <f t="shared" ca="1" si="11"/>
        <v>0</v>
      </c>
      <c r="P17" s="371">
        <f t="shared" ca="1" si="12"/>
        <v>1</v>
      </c>
      <c r="Q17" s="371">
        <f t="shared" ca="1" si="13"/>
        <v>0</v>
      </c>
      <c r="R17" s="372" t="str">
        <f t="shared" ca="1" si="14"/>
        <v/>
      </c>
      <c r="S17" s="372">
        <f t="shared" ca="1" si="15"/>
        <v>45569</v>
      </c>
      <c r="T17" s="372" t="str">
        <f t="shared" ca="1" si="16"/>
        <v/>
      </c>
      <c r="U17" s="372">
        <f t="shared" ca="1" si="17"/>
        <v>45139</v>
      </c>
      <c r="V17" t="str">
        <f t="shared" ca="1" si="18"/>
        <v>Digital</v>
      </c>
      <c r="W17" t="str">
        <f t="shared" ca="1" si="19"/>
        <v>Web</v>
      </c>
      <c r="X17" s="371">
        <f t="shared" ca="1" si="20"/>
        <v>1</v>
      </c>
      <c r="Y17" s="371">
        <f t="shared" ca="1" si="20"/>
        <v>1</v>
      </c>
      <c r="Z17" s="371">
        <f t="shared" ca="1" si="20"/>
        <v>1</v>
      </c>
      <c r="AA17" s="371">
        <f t="shared" ca="1" si="20"/>
        <v>1</v>
      </c>
      <c r="AB17" s="371">
        <f t="shared" ca="1" si="21"/>
        <v>1</v>
      </c>
      <c r="AC17" s="371">
        <f t="shared" ca="1" si="21"/>
        <v>0</v>
      </c>
      <c r="AD17" s="371">
        <f t="shared" ca="1" si="21"/>
        <v>0</v>
      </c>
      <c r="AE17" s="371">
        <f t="shared" ca="1" si="21"/>
        <v>1</v>
      </c>
      <c r="AF17" s="371">
        <f t="shared" ca="1" si="22"/>
        <v>0</v>
      </c>
      <c r="AG17" s="371">
        <f t="shared" ca="1" si="22"/>
        <v>0</v>
      </c>
      <c r="AH17" s="371">
        <f t="shared" ca="1" si="22"/>
        <v>1</v>
      </c>
      <c r="AI17">
        <f t="shared" ca="1" si="22"/>
        <v>0</v>
      </c>
      <c r="AJ17">
        <f t="shared" ca="1" si="23"/>
        <v>1</v>
      </c>
      <c r="AK17">
        <f t="shared" ca="1" si="24"/>
        <v>0</v>
      </c>
      <c r="AL17">
        <f t="shared" ca="1" si="25"/>
        <v>0</v>
      </c>
      <c r="AM17">
        <f t="shared" ca="1" si="26"/>
        <v>1</v>
      </c>
    </row>
    <row r="18" spans="1:39">
      <c r="A18" t="str">
        <f t="shared" ca="1" si="0"/>
        <v>0001127400</v>
      </c>
      <c r="B18">
        <f t="shared" ca="1" si="1"/>
        <v>0</v>
      </c>
      <c r="C18">
        <f ca="1">SUM($B$2:B18)</f>
        <v>17</v>
      </c>
      <c r="D18" t="str">
        <f t="shared" ca="1" si="2"/>
        <v>AG0000004626</v>
      </c>
      <c r="E18" s="315">
        <f t="shared" ca="1" si="3"/>
        <v>45221</v>
      </c>
      <c r="F18" s="371">
        <f t="shared" ca="1" si="4"/>
        <v>897</v>
      </c>
      <c r="G18" s="372">
        <f t="shared" ca="1" si="5"/>
        <v>45574</v>
      </c>
      <c r="H18" s="371" t="str">
        <f t="shared" ca="1" si="6"/>
        <v>Active</v>
      </c>
      <c r="I18" s="67" t="str">
        <f t="shared" ca="1" si="7"/>
        <v>Pheonix</v>
      </c>
      <c r="J18" s="67" t="s">
        <v>889</v>
      </c>
      <c r="K18" s="67" t="str">
        <f t="shared" ca="1" si="8"/>
        <v>House</v>
      </c>
      <c r="L18" s="67" t="str">
        <f t="shared" ca="1" si="9"/>
        <v>Y</v>
      </c>
      <c r="M18" s="371">
        <f t="shared" ca="1" si="10"/>
        <v>0</v>
      </c>
      <c r="N18" s="371">
        <f t="shared" ca="1" si="10"/>
        <v>0</v>
      </c>
      <c r="O18">
        <f t="shared" ca="1" si="11"/>
        <v>0</v>
      </c>
      <c r="P18" s="371">
        <f t="shared" ca="1" si="12"/>
        <v>0</v>
      </c>
      <c r="Q18" s="371">
        <f t="shared" ca="1" si="13"/>
        <v>0</v>
      </c>
      <c r="R18" s="372" t="str">
        <f t="shared" ca="1" si="14"/>
        <v/>
      </c>
      <c r="S18" s="372" t="str">
        <f t="shared" ca="1" si="15"/>
        <v/>
      </c>
      <c r="T18" s="372" t="str">
        <f t="shared" ca="1" si="16"/>
        <v/>
      </c>
      <c r="U18" s="372" t="str">
        <f t="shared" ca="1" si="17"/>
        <v/>
      </c>
      <c r="V18" t="str">
        <f t="shared" ca="1" si="18"/>
        <v>Digital</v>
      </c>
      <c r="W18" t="str">
        <f t="shared" ca="1" si="19"/>
        <v>Web</v>
      </c>
      <c r="X18" s="371">
        <f t="shared" ca="1" si="20"/>
        <v>0</v>
      </c>
      <c r="Y18" s="371">
        <f t="shared" ca="1" si="20"/>
        <v>0</v>
      </c>
      <c r="Z18" s="371">
        <f t="shared" ca="1" si="20"/>
        <v>0</v>
      </c>
      <c r="AA18" s="371">
        <f t="shared" ca="1" si="20"/>
        <v>0</v>
      </c>
      <c r="AB18" s="371">
        <f t="shared" ca="1" si="21"/>
        <v>1</v>
      </c>
      <c r="AC18" s="371">
        <f t="shared" ca="1" si="21"/>
        <v>0</v>
      </c>
      <c r="AD18" s="371">
        <f t="shared" ca="1" si="21"/>
        <v>1</v>
      </c>
      <c r="AE18" s="371">
        <f t="shared" ca="1" si="21"/>
        <v>1</v>
      </c>
      <c r="AF18" s="371">
        <f t="shared" ca="1" si="22"/>
        <v>0</v>
      </c>
      <c r="AG18" s="371">
        <f t="shared" ca="1" si="22"/>
        <v>1</v>
      </c>
      <c r="AH18" s="371">
        <f t="shared" ca="1" si="22"/>
        <v>0</v>
      </c>
      <c r="AI18">
        <f t="shared" ca="1" si="22"/>
        <v>1</v>
      </c>
      <c r="AJ18">
        <f t="shared" ca="1" si="23"/>
        <v>1</v>
      </c>
      <c r="AK18">
        <f t="shared" ca="1" si="24"/>
        <v>1</v>
      </c>
      <c r="AL18">
        <f t="shared" ca="1" si="25"/>
        <v>0</v>
      </c>
      <c r="AM18">
        <f t="shared" ca="1" si="26"/>
        <v>0</v>
      </c>
    </row>
    <row r="19" spans="1:39" ht="30.75">
      <c r="A19" t="str">
        <f t="shared" ca="1" si="0"/>
        <v>0001127529</v>
      </c>
      <c r="B19">
        <f t="shared" ca="1" si="1"/>
        <v>2</v>
      </c>
      <c r="C19">
        <f ca="1">SUM($B$2:B19)</f>
        <v>19</v>
      </c>
      <c r="D19" t="str">
        <f t="shared" ca="1" si="2"/>
        <v>AG0000002726</v>
      </c>
      <c r="E19" s="315">
        <f t="shared" ca="1" si="3"/>
        <v>45636</v>
      </c>
      <c r="F19" s="371">
        <f t="shared" ca="1" si="4"/>
        <v>718</v>
      </c>
      <c r="G19" s="372">
        <f t="shared" ca="1" si="5"/>
        <v>45643</v>
      </c>
      <c r="H19" s="371" t="str">
        <f t="shared" ca="1" si="6"/>
        <v>Former</v>
      </c>
      <c r="I19" s="67" t="str">
        <f t="shared" ca="1" si="7"/>
        <v>San Francisco</v>
      </c>
      <c r="J19" s="67" t="s">
        <v>889</v>
      </c>
      <c r="K19" s="67" t="str">
        <f t="shared" ca="1" si="8"/>
        <v>Apartments</v>
      </c>
      <c r="L19" s="67" t="str">
        <f t="shared" ca="1" si="9"/>
        <v>Y</v>
      </c>
      <c r="M19" s="371">
        <f t="shared" ca="1" si="10"/>
        <v>1</v>
      </c>
      <c r="N19" s="371">
        <f t="shared" ca="1" si="10"/>
        <v>1</v>
      </c>
      <c r="O19">
        <f t="shared" ca="1" si="11"/>
        <v>0</v>
      </c>
      <c r="P19" s="371">
        <f t="shared" ca="1" si="12"/>
        <v>1</v>
      </c>
      <c r="Q19" s="371">
        <f t="shared" ca="1" si="13"/>
        <v>0</v>
      </c>
      <c r="R19" s="372">
        <f t="shared" ca="1" si="14"/>
        <v>45084</v>
      </c>
      <c r="S19" s="372">
        <f t="shared" ca="1" si="15"/>
        <v>45423</v>
      </c>
      <c r="T19" s="372">
        <f t="shared" ca="1" si="16"/>
        <v>45006</v>
      </c>
      <c r="U19" s="372">
        <f t="shared" ca="1" si="17"/>
        <v>44969</v>
      </c>
      <c r="V19" t="str">
        <f t="shared" ca="1" si="18"/>
        <v>Offline</v>
      </c>
      <c r="W19" t="str">
        <f t="shared" ca="1" si="19"/>
        <v>Retail</v>
      </c>
      <c r="X19" s="371">
        <f t="shared" ca="1" si="20"/>
        <v>1</v>
      </c>
      <c r="Y19" s="371">
        <f t="shared" ca="1" si="20"/>
        <v>0</v>
      </c>
      <c r="Z19" s="371">
        <f t="shared" ca="1" si="20"/>
        <v>1</v>
      </c>
      <c r="AA19" s="371">
        <f t="shared" ca="1" si="20"/>
        <v>0</v>
      </c>
      <c r="AB19" s="371">
        <f t="shared" ca="1" si="21"/>
        <v>0</v>
      </c>
      <c r="AC19" s="371">
        <f t="shared" ca="1" si="21"/>
        <v>0</v>
      </c>
      <c r="AD19" s="371">
        <f t="shared" ca="1" si="21"/>
        <v>1</v>
      </c>
      <c r="AE19" s="371">
        <f t="shared" ca="1" si="21"/>
        <v>1</v>
      </c>
      <c r="AF19" s="371">
        <f t="shared" ca="1" si="22"/>
        <v>1</v>
      </c>
      <c r="AG19" s="371">
        <f t="shared" ca="1" si="22"/>
        <v>0</v>
      </c>
      <c r="AH19" s="371">
        <f t="shared" ca="1" si="22"/>
        <v>0</v>
      </c>
      <c r="AI19">
        <f t="shared" ca="1" si="22"/>
        <v>1</v>
      </c>
      <c r="AJ19">
        <f t="shared" ca="1" si="23"/>
        <v>1</v>
      </c>
      <c r="AK19">
        <f t="shared" ca="1" si="24"/>
        <v>1</v>
      </c>
      <c r="AL19">
        <f t="shared" ca="1" si="25"/>
        <v>0</v>
      </c>
      <c r="AM19">
        <f t="shared" ca="1" si="26"/>
        <v>1</v>
      </c>
    </row>
    <row r="20" spans="1:39" ht="30.75">
      <c r="A20" t="str">
        <f t="shared" ca="1" si="0"/>
        <v>0001127170</v>
      </c>
      <c r="B20">
        <f t="shared" ca="1" si="1"/>
        <v>0</v>
      </c>
      <c r="C20">
        <f ca="1">SUM($B$2:B20)</f>
        <v>19</v>
      </c>
      <c r="D20" t="str">
        <f t="shared" ca="1" si="2"/>
        <v>AG0000004947</v>
      </c>
      <c r="E20" s="315">
        <f t="shared" ca="1" si="3"/>
        <v>45172</v>
      </c>
      <c r="F20" s="371">
        <f t="shared" ca="1" si="4"/>
        <v>214</v>
      </c>
      <c r="G20" s="372">
        <f t="shared" ca="1" si="5"/>
        <v>45393</v>
      </c>
      <c r="H20" s="371" t="str">
        <f t="shared" ca="1" si="6"/>
        <v>Former</v>
      </c>
      <c r="I20" s="67" t="str">
        <f t="shared" ca="1" si="7"/>
        <v>Boston</v>
      </c>
      <c r="J20" s="67" t="s">
        <v>889</v>
      </c>
      <c r="K20" s="67" t="str">
        <f t="shared" ca="1" si="8"/>
        <v>Business</v>
      </c>
      <c r="L20" s="67" t="str">
        <f t="shared" ca="1" si="9"/>
        <v>Y</v>
      </c>
      <c r="M20" s="371">
        <f t="shared" ca="1" si="10"/>
        <v>0</v>
      </c>
      <c r="N20" s="371">
        <f t="shared" ca="1" si="10"/>
        <v>1</v>
      </c>
      <c r="O20">
        <f t="shared" ca="1" si="11"/>
        <v>0</v>
      </c>
      <c r="P20" s="371">
        <f t="shared" ca="1" si="12"/>
        <v>0</v>
      </c>
      <c r="Q20" s="371">
        <f t="shared" ca="1" si="13"/>
        <v>0</v>
      </c>
      <c r="R20" s="372" t="str">
        <f t="shared" ca="1" si="14"/>
        <v/>
      </c>
      <c r="S20" s="372">
        <f t="shared" ca="1" si="15"/>
        <v>45025</v>
      </c>
      <c r="T20" s="372" t="str">
        <f t="shared" ca="1" si="16"/>
        <v/>
      </c>
      <c r="U20" s="372">
        <f t="shared" ca="1" si="17"/>
        <v>45533</v>
      </c>
      <c r="V20" t="str">
        <f t="shared" ca="1" si="18"/>
        <v>Offline</v>
      </c>
      <c r="W20" t="str">
        <f t="shared" ca="1" si="19"/>
        <v>Retail</v>
      </c>
      <c r="X20" s="371">
        <f t="shared" ca="1" si="20"/>
        <v>0</v>
      </c>
      <c r="Y20" s="371">
        <f t="shared" ca="1" si="20"/>
        <v>1</v>
      </c>
      <c r="Z20" s="371">
        <f t="shared" ca="1" si="20"/>
        <v>1</v>
      </c>
      <c r="AA20" s="371">
        <f t="shared" ca="1" si="20"/>
        <v>1</v>
      </c>
      <c r="AB20" s="371">
        <f t="shared" ca="1" si="21"/>
        <v>0</v>
      </c>
      <c r="AC20" s="371">
        <f t="shared" ca="1" si="21"/>
        <v>0</v>
      </c>
      <c r="AD20" s="371">
        <f t="shared" ca="1" si="21"/>
        <v>0</v>
      </c>
      <c r="AE20" s="371">
        <f t="shared" ca="1" si="21"/>
        <v>0</v>
      </c>
      <c r="AF20" s="371">
        <f t="shared" ca="1" si="22"/>
        <v>0</v>
      </c>
      <c r="AG20" s="371">
        <f t="shared" ca="1" si="22"/>
        <v>1</v>
      </c>
      <c r="AH20" s="371">
        <f t="shared" ca="1" si="22"/>
        <v>1</v>
      </c>
      <c r="AI20">
        <f t="shared" ca="1" si="22"/>
        <v>0</v>
      </c>
      <c r="AJ20">
        <f t="shared" ca="1" si="23"/>
        <v>0</v>
      </c>
      <c r="AK20">
        <f t="shared" ca="1" si="24"/>
        <v>0</v>
      </c>
      <c r="AL20">
        <f t="shared" ca="1" si="25"/>
        <v>0</v>
      </c>
      <c r="AM20">
        <f t="shared" ca="1" si="26"/>
        <v>0</v>
      </c>
    </row>
    <row r="21" spans="1:39">
      <c r="A21" t="str">
        <f t="shared" ca="1" si="0"/>
        <v>0001126121</v>
      </c>
      <c r="B21">
        <f t="shared" ca="1" si="1"/>
        <v>0</v>
      </c>
      <c r="C21">
        <f ca="1">SUM($B$2:B21)</f>
        <v>19</v>
      </c>
      <c r="D21" t="str">
        <f t="shared" ca="1" si="2"/>
        <v>AG0000002517</v>
      </c>
      <c r="E21" s="315">
        <f t="shared" ca="1" si="3"/>
        <v>45395</v>
      </c>
      <c r="F21" s="371">
        <f t="shared" ca="1" si="4"/>
        <v>585</v>
      </c>
      <c r="G21" s="372">
        <f t="shared" ca="1" si="5"/>
        <v>45241</v>
      </c>
      <c r="H21" s="371" t="str">
        <f t="shared" ca="1" si="6"/>
        <v>Active</v>
      </c>
      <c r="I21" s="67" t="str">
        <f t="shared" ca="1" si="7"/>
        <v>Pheonix</v>
      </c>
      <c r="J21" s="67" t="s">
        <v>889</v>
      </c>
      <c r="K21" s="67" t="str">
        <f t="shared" ca="1" si="8"/>
        <v>Revenue Share -Apts</v>
      </c>
      <c r="L21" s="67" t="str">
        <f t="shared" ca="1" si="9"/>
        <v>N</v>
      </c>
      <c r="M21" s="371">
        <f t="shared" ca="1" si="10"/>
        <v>1</v>
      </c>
      <c r="N21" s="371">
        <f t="shared" ca="1" si="10"/>
        <v>0</v>
      </c>
      <c r="O21">
        <f t="shared" ca="1" si="11"/>
        <v>1</v>
      </c>
      <c r="P21" s="371">
        <f t="shared" ca="1" si="12"/>
        <v>0</v>
      </c>
      <c r="Q21" s="371">
        <f t="shared" ca="1" si="13"/>
        <v>0</v>
      </c>
      <c r="R21" s="372">
        <f t="shared" ca="1" si="14"/>
        <v>45004</v>
      </c>
      <c r="S21" s="372" t="str">
        <f t="shared" ca="1" si="15"/>
        <v/>
      </c>
      <c r="T21" s="372">
        <f t="shared" ca="1" si="16"/>
        <v>45477</v>
      </c>
      <c r="U21" s="372" t="str">
        <f t="shared" ca="1" si="17"/>
        <v/>
      </c>
      <c r="V21" t="str">
        <f t="shared" ca="1" si="18"/>
        <v>Offline</v>
      </c>
      <c r="W21" t="str">
        <f t="shared" ca="1" si="19"/>
        <v>Retail</v>
      </c>
      <c r="X21" s="371">
        <f t="shared" ca="1" si="20"/>
        <v>1</v>
      </c>
      <c r="Y21" s="371">
        <f t="shared" ca="1" si="20"/>
        <v>0</v>
      </c>
      <c r="Z21" s="371">
        <f t="shared" ca="1" si="20"/>
        <v>0</v>
      </c>
      <c r="AA21" s="371">
        <f t="shared" ca="1" si="20"/>
        <v>1</v>
      </c>
      <c r="AB21" s="371">
        <f t="shared" ca="1" si="21"/>
        <v>1</v>
      </c>
      <c r="AC21" s="371">
        <f t="shared" ca="1" si="21"/>
        <v>1</v>
      </c>
      <c r="AD21" s="371">
        <f t="shared" ca="1" si="21"/>
        <v>0</v>
      </c>
      <c r="AE21" s="371">
        <f t="shared" ca="1" si="21"/>
        <v>0</v>
      </c>
      <c r="AF21" s="371">
        <f t="shared" ca="1" si="22"/>
        <v>0</v>
      </c>
      <c r="AG21" s="371">
        <f t="shared" ca="1" si="22"/>
        <v>0</v>
      </c>
      <c r="AH21" s="371">
        <f t="shared" ca="1" si="22"/>
        <v>0</v>
      </c>
      <c r="AI21">
        <f t="shared" ca="1" si="22"/>
        <v>1</v>
      </c>
      <c r="AJ21">
        <f t="shared" ca="1" si="23"/>
        <v>0</v>
      </c>
      <c r="AK21">
        <f t="shared" ca="1" si="24"/>
        <v>0</v>
      </c>
      <c r="AL21">
        <f t="shared" ca="1" si="25"/>
        <v>0</v>
      </c>
      <c r="AM21">
        <f t="shared" ca="1" si="26"/>
        <v>0</v>
      </c>
    </row>
    <row r="22" spans="1:39" ht="30.75">
      <c r="A22" t="str">
        <f t="shared" ca="1" si="0"/>
        <v>0001124012</v>
      </c>
      <c r="B22">
        <f t="shared" ca="1" si="1"/>
        <v>2</v>
      </c>
      <c r="C22">
        <f ca="1">SUM($B$2:B22)</f>
        <v>21</v>
      </c>
      <c r="D22" t="str">
        <f t="shared" ca="1" si="2"/>
        <v>AG0000009030</v>
      </c>
      <c r="E22" s="315">
        <f t="shared" ca="1" si="3"/>
        <v>45360</v>
      </c>
      <c r="F22" s="371">
        <f t="shared" ca="1" si="4"/>
        <v>890</v>
      </c>
      <c r="G22" s="372">
        <f t="shared" ca="1" si="5"/>
        <v>44983</v>
      </c>
      <c r="H22" s="371" t="str">
        <f t="shared" ca="1" si="6"/>
        <v>Former</v>
      </c>
      <c r="I22" s="67" t="str">
        <f t="shared" ca="1" si="7"/>
        <v>Pheonix</v>
      </c>
      <c r="J22" s="67" t="s">
        <v>889</v>
      </c>
      <c r="K22" s="67" t="str">
        <f t="shared" ca="1" si="8"/>
        <v>Business</v>
      </c>
      <c r="L22" s="67" t="str">
        <f t="shared" ca="1" si="9"/>
        <v>N</v>
      </c>
      <c r="M22" s="371">
        <f t="shared" ca="1" si="10"/>
        <v>0</v>
      </c>
      <c r="N22" s="371">
        <f t="shared" ca="1" si="10"/>
        <v>0</v>
      </c>
      <c r="O22">
        <f t="shared" ca="1" si="11"/>
        <v>0</v>
      </c>
      <c r="P22" s="371">
        <f t="shared" ca="1" si="12"/>
        <v>0</v>
      </c>
      <c r="Q22" s="371">
        <f t="shared" ca="1" si="13"/>
        <v>0</v>
      </c>
      <c r="R22" s="372" t="str">
        <f t="shared" ca="1" si="14"/>
        <v/>
      </c>
      <c r="S22" s="372" t="str">
        <f t="shared" ca="1" si="15"/>
        <v/>
      </c>
      <c r="T22" s="372" t="str">
        <f t="shared" ca="1" si="16"/>
        <v/>
      </c>
      <c r="U22" s="372" t="str">
        <f t="shared" ca="1" si="17"/>
        <v/>
      </c>
      <c r="V22" t="str">
        <f t="shared" ca="1" si="18"/>
        <v>Digital</v>
      </c>
      <c r="W22" t="str">
        <f t="shared" ca="1" si="19"/>
        <v>Web</v>
      </c>
      <c r="X22" s="371">
        <f t="shared" ca="1" si="20"/>
        <v>1</v>
      </c>
      <c r="Y22" s="371">
        <f t="shared" ca="1" si="20"/>
        <v>1</v>
      </c>
      <c r="Z22" s="371">
        <f t="shared" ca="1" si="20"/>
        <v>0</v>
      </c>
      <c r="AA22" s="371">
        <f t="shared" ca="1" si="20"/>
        <v>0</v>
      </c>
      <c r="AB22" s="371">
        <f t="shared" ca="1" si="21"/>
        <v>1</v>
      </c>
      <c r="AC22" s="371">
        <f t="shared" ca="1" si="21"/>
        <v>1</v>
      </c>
      <c r="AD22" s="371">
        <f t="shared" ca="1" si="21"/>
        <v>0</v>
      </c>
      <c r="AE22" s="371">
        <f t="shared" ca="1" si="21"/>
        <v>0</v>
      </c>
      <c r="AF22" s="371">
        <f t="shared" ca="1" si="22"/>
        <v>0</v>
      </c>
      <c r="AG22" s="371">
        <f t="shared" ca="1" si="22"/>
        <v>0</v>
      </c>
      <c r="AH22" s="371">
        <f t="shared" ca="1" si="22"/>
        <v>1</v>
      </c>
      <c r="AI22">
        <f t="shared" ca="1" si="22"/>
        <v>0</v>
      </c>
      <c r="AJ22">
        <f t="shared" ca="1" si="23"/>
        <v>1</v>
      </c>
      <c r="AK22">
        <f t="shared" ca="1" si="24"/>
        <v>0</v>
      </c>
      <c r="AL22">
        <f t="shared" ca="1" si="25"/>
        <v>1</v>
      </c>
      <c r="AM22">
        <f t="shared" ca="1" si="26"/>
        <v>1</v>
      </c>
    </row>
    <row r="23" spans="1:39">
      <c r="A23" t="str">
        <f t="shared" ca="1" si="0"/>
        <v>0001124211</v>
      </c>
      <c r="B23">
        <f t="shared" ca="1" si="1"/>
        <v>0</v>
      </c>
      <c r="C23">
        <f ca="1">SUM($B$2:B23)</f>
        <v>21</v>
      </c>
      <c r="D23" t="str">
        <f t="shared" ca="1" si="2"/>
        <v>AG0000004611</v>
      </c>
      <c r="E23" s="315">
        <f t="shared" ca="1" si="3"/>
        <v>45574</v>
      </c>
      <c r="F23" s="371">
        <f t="shared" ca="1" si="4"/>
        <v>252</v>
      </c>
      <c r="G23" s="372">
        <f t="shared" ca="1" si="5"/>
        <v>44971</v>
      </c>
      <c r="H23" s="371" t="str">
        <f t="shared" ca="1" si="6"/>
        <v>Former</v>
      </c>
      <c r="I23" s="67" t="str">
        <f t="shared" ca="1" si="7"/>
        <v>Boston</v>
      </c>
      <c r="J23" s="67" t="s">
        <v>889</v>
      </c>
      <c r="K23" s="67" t="str">
        <f t="shared" ca="1" si="8"/>
        <v>Business</v>
      </c>
      <c r="L23" s="67" t="str">
        <f t="shared" ca="1" si="9"/>
        <v>Y</v>
      </c>
      <c r="M23" s="371">
        <f t="shared" ca="1" si="10"/>
        <v>0</v>
      </c>
      <c r="N23" s="371">
        <f t="shared" ca="1" si="10"/>
        <v>0</v>
      </c>
      <c r="O23">
        <f t="shared" ca="1" si="11"/>
        <v>0</v>
      </c>
      <c r="P23" s="371">
        <f t="shared" ca="1" si="12"/>
        <v>0</v>
      </c>
      <c r="Q23" s="371">
        <f t="shared" ca="1" si="13"/>
        <v>0</v>
      </c>
      <c r="R23" s="372" t="str">
        <f t="shared" ca="1" si="14"/>
        <v/>
      </c>
      <c r="S23" s="372" t="str">
        <f t="shared" ca="1" si="15"/>
        <v/>
      </c>
      <c r="T23" s="372" t="str">
        <f t="shared" ca="1" si="16"/>
        <v/>
      </c>
      <c r="U23" s="372" t="str">
        <f t="shared" ca="1" si="17"/>
        <v/>
      </c>
      <c r="V23" t="str">
        <f t="shared" ca="1" si="18"/>
        <v>Offline</v>
      </c>
      <c r="W23" t="str">
        <f t="shared" ca="1" si="19"/>
        <v>Retail</v>
      </c>
      <c r="X23" s="371">
        <f t="shared" ca="1" si="20"/>
        <v>1</v>
      </c>
      <c r="Y23" s="371">
        <f t="shared" ca="1" si="20"/>
        <v>0</v>
      </c>
      <c r="Z23" s="371">
        <f t="shared" ca="1" si="20"/>
        <v>0</v>
      </c>
      <c r="AA23" s="371">
        <f t="shared" ca="1" si="20"/>
        <v>1</v>
      </c>
      <c r="AB23" s="371">
        <f t="shared" ca="1" si="21"/>
        <v>1</v>
      </c>
      <c r="AC23" s="371">
        <f t="shared" ca="1" si="21"/>
        <v>1</v>
      </c>
      <c r="AD23" s="371">
        <f t="shared" ca="1" si="21"/>
        <v>0</v>
      </c>
      <c r="AE23" s="371">
        <f t="shared" ca="1" si="21"/>
        <v>0</v>
      </c>
      <c r="AF23" s="371">
        <f t="shared" ca="1" si="22"/>
        <v>0</v>
      </c>
      <c r="AG23" s="371">
        <f t="shared" ca="1" si="22"/>
        <v>0</v>
      </c>
      <c r="AH23" s="371">
        <f t="shared" ca="1" si="22"/>
        <v>1</v>
      </c>
      <c r="AI23">
        <f t="shared" ca="1" si="22"/>
        <v>1</v>
      </c>
      <c r="AJ23">
        <f t="shared" ca="1" si="23"/>
        <v>0</v>
      </c>
      <c r="AK23">
        <f t="shared" ca="1" si="24"/>
        <v>0</v>
      </c>
      <c r="AL23">
        <f t="shared" ca="1" si="25"/>
        <v>0</v>
      </c>
      <c r="AM23">
        <f t="shared" ca="1" si="26"/>
        <v>0</v>
      </c>
    </row>
    <row r="24" spans="1:39">
      <c r="A24" t="str">
        <f t="shared" ca="1" si="0"/>
        <v>0001123817</v>
      </c>
      <c r="B24">
        <f t="shared" ca="1" si="1"/>
        <v>2</v>
      </c>
      <c r="C24">
        <f ca="1">SUM($B$2:B24)</f>
        <v>23</v>
      </c>
      <c r="D24" t="str">
        <f t="shared" ca="1" si="2"/>
        <v>AG0000008702</v>
      </c>
      <c r="E24" s="315">
        <f t="shared" ca="1" si="3"/>
        <v>45046</v>
      </c>
      <c r="F24" s="371">
        <f t="shared" ca="1" si="4"/>
        <v>244</v>
      </c>
      <c r="G24" s="372">
        <f t="shared" ca="1" si="5"/>
        <v>45081</v>
      </c>
      <c r="H24" s="371" t="str">
        <f t="shared" ca="1" si="6"/>
        <v>Former</v>
      </c>
      <c r="I24" s="67" t="str">
        <f t="shared" ca="1" si="7"/>
        <v>San Francisco</v>
      </c>
      <c r="J24" s="67" t="s">
        <v>889</v>
      </c>
      <c r="K24" s="67" t="str">
        <f t="shared" ca="1" si="8"/>
        <v>Apartments</v>
      </c>
      <c r="L24" s="67" t="str">
        <f t="shared" ca="1" si="9"/>
        <v>N</v>
      </c>
      <c r="M24" s="371">
        <f t="shared" ca="1" si="10"/>
        <v>0</v>
      </c>
      <c r="N24" s="371">
        <f t="shared" ca="1" si="10"/>
        <v>0</v>
      </c>
      <c r="O24">
        <f t="shared" ca="1" si="11"/>
        <v>0</v>
      </c>
      <c r="P24" s="371">
        <f t="shared" ca="1" si="12"/>
        <v>0</v>
      </c>
      <c r="Q24" s="371">
        <f t="shared" ca="1" si="13"/>
        <v>0</v>
      </c>
      <c r="R24" s="372" t="str">
        <f t="shared" ca="1" si="14"/>
        <v/>
      </c>
      <c r="S24" s="372" t="str">
        <f t="shared" ca="1" si="15"/>
        <v/>
      </c>
      <c r="T24" s="372" t="str">
        <f t="shared" ca="1" si="16"/>
        <v/>
      </c>
      <c r="U24" s="372" t="str">
        <f t="shared" ca="1" si="17"/>
        <v/>
      </c>
      <c r="V24" t="str">
        <f t="shared" ca="1" si="18"/>
        <v>Offline</v>
      </c>
      <c r="W24" t="str">
        <f t="shared" ca="1" si="19"/>
        <v>Retail</v>
      </c>
      <c r="X24" s="371">
        <f t="shared" ca="1" si="20"/>
        <v>0</v>
      </c>
      <c r="Y24" s="371">
        <f t="shared" ca="1" si="20"/>
        <v>0</v>
      </c>
      <c r="Z24" s="371">
        <f t="shared" ca="1" si="20"/>
        <v>0</v>
      </c>
      <c r="AA24" s="371">
        <f t="shared" ca="1" si="20"/>
        <v>0</v>
      </c>
      <c r="AB24" s="371">
        <f t="shared" ca="1" si="21"/>
        <v>0</v>
      </c>
      <c r="AC24" s="371">
        <f t="shared" ca="1" si="21"/>
        <v>0</v>
      </c>
      <c r="AD24" s="371">
        <f t="shared" ca="1" si="21"/>
        <v>1</v>
      </c>
      <c r="AE24" s="371">
        <f t="shared" ca="1" si="21"/>
        <v>0</v>
      </c>
      <c r="AF24" s="371">
        <f t="shared" ca="1" si="22"/>
        <v>1</v>
      </c>
      <c r="AG24" s="371">
        <f t="shared" ca="1" si="22"/>
        <v>0</v>
      </c>
      <c r="AH24" s="371">
        <f t="shared" ca="1" si="22"/>
        <v>0</v>
      </c>
      <c r="AI24">
        <f t="shared" ca="1" si="22"/>
        <v>0</v>
      </c>
      <c r="AJ24">
        <f t="shared" ca="1" si="23"/>
        <v>0</v>
      </c>
      <c r="AK24">
        <f t="shared" ca="1" si="24"/>
        <v>0</v>
      </c>
      <c r="AL24">
        <f t="shared" ca="1" si="25"/>
        <v>0</v>
      </c>
      <c r="AM24">
        <f t="shared" ca="1" si="26"/>
        <v>0</v>
      </c>
    </row>
    <row r="25" spans="1:39">
      <c r="A25" t="str">
        <f t="shared" ca="1" si="0"/>
        <v>0001128839</v>
      </c>
      <c r="B25">
        <f t="shared" ca="1" si="1"/>
        <v>0</v>
      </c>
      <c r="C25">
        <f ca="1">SUM($B$2:B25)</f>
        <v>23</v>
      </c>
      <c r="D25" t="str">
        <f t="shared" ca="1" si="2"/>
        <v>AG0000004965</v>
      </c>
      <c r="E25" s="315">
        <f t="shared" ca="1" si="3"/>
        <v>45461</v>
      </c>
      <c r="F25" s="371">
        <f t="shared" ca="1" si="4"/>
        <v>399</v>
      </c>
      <c r="G25" s="372">
        <f t="shared" ca="1" si="5"/>
        <v>45545</v>
      </c>
      <c r="H25" s="371" t="str">
        <f t="shared" ca="1" si="6"/>
        <v>Active</v>
      </c>
      <c r="I25" s="67" t="str">
        <f t="shared" ca="1" si="7"/>
        <v>Boston</v>
      </c>
      <c r="J25" s="67" t="s">
        <v>889</v>
      </c>
      <c r="K25" s="67" t="str">
        <f t="shared" ca="1" si="8"/>
        <v>Revenue Share -Apts</v>
      </c>
      <c r="L25" s="67" t="str">
        <f t="shared" ca="1" si="9"/>
        <v>N</v>
      </c>
      <c r="M25" s="371">
        <f t="shared" ca="1" si="10"/>
        <v>1</v>
      </c>
      <c r="N25" s="371">
        <f t="shared" ca="1" si="10"/>
        <v>0</v>
      </c>
      <c r="O25">
        <f t="shared" ca="1" si="11"/>
        <v>1</v>
      </c>
      <c r="P25" s="371">
        <f t="shared" ca="1" si="12"/>
        <v>0</v>
      </c>
      <c r="Q25" s="371">
        <f t="shared" ca="1" si="13"/>
        <v>0</v>
      </c>
      <c r="R25" s="372">
        <f t="shared" ca="1" si="14"/>
        <v>45192</v>
      </c>
      <c r="S25" s="372" t="str">
        <f t="shared" ca="1" si="15"/>
        <v/>
      </c>
      <c r="T25" s="372">
        <f t="shared" ca="1" si="16"/>
        <v>45041</v>
      </c>
      <c r="U25" s="372" t="str">
        <f t="shared" ca="1" si="17"/>
        <v/>
      </c>
      <c r="V25" t="str">
        <f t="shared" ca="1" si="18"/>
        <v>Offline</v>
      </c>
      <c r="W25" t="str">
        <f t="shared" ca="1" si="19"/>
        <v>Retail</v>
      </c>
      <c r="X25" s="371">
        <f t="shared" ca="1" si="20"/>
        <v>0</v>
      </c>
      <c r="Y25" s="371">
        <f t="shared" ca="1" si="20"/>
        <v>0</v>
      </c>
      <c r="Z25" s="371">
        <f t="shared" ca="1" si="20"/>
        <v>0</v>
      </c>
      <c r="AA25" s="371">
        <f t="shared" ca="1" si="20"/>
        <v>0</v>
      </c>
      <c r="AB25" s="371">
        <f t="shared" ca="1" si="21"/>
        <v>1</v>
      </c>
      <c r="AC25" s="371">
        <f t="shared" ca="1" si="21"/>
        <v>1</v>
      </c>
      <c r="AD25" s="371">
        <f t="shared" ca="1" si="21"/>
        <v>0</v>
      </c>
      <c r="AE25" s="371">
        <f t="shared" ca="1" si="21"/>
        <v>1</v>
      </c>
      <c r="AF25" s="371">
        <f t="shared" ca="1" si="22"/>
        <v>1</v>
      </c>
      <c r="AG25" s="371">
        <f t="shared" ca="1" si="22"/>
        <v>1</v>
      </c>
      <c r="AH25" s="371">
        <f t="shared" ca="1" si="22"/>
        <v>1</v>
      </c>
      <c r="AI25">
        <f t="shared" ca="1" si="22"/>
        <v>0</v>
      </c>
      <c r="AJ25">
        <f t="shared" ca="1" si="23"/>
        <v>1</v>
      </c>
      <c r="AK25">
        <f t="shared" ca="1" si="24"/>
        <v>1</v>
      </c>
      <c r="AL25">
        <f t="shared" ca="1" si="25"/>
        <v>1</v>
      </c>
      <c r="AM25">
        <f t="shared" ca="1" si="26"/>
        <v>0</v>
      </c>
    </row>
    <row r="26" spans="1:39">
      <c r="A26" t="str">
        <f t="shared" ca="1" si="0"/>
        <v>0001123076</v>
      </c>
      <c r="B26">
        <f t="shared" ca="1" si="1"/>
        <v>2</v>
      </c>
      <c r="C26">
        <f ca="1">SUM($B$2:B26)</f>
        <v>25</v>
      </c>
      <c r="D26" t="str">
        <f t="shared" ca="1" si="2"/>
        <v>AG0000003403</v>
      </c>
      <c r="E26" s="315">
        <f t="shared" ca="1" si="3"/>
        <v>45142</v>
      </c>
      <c r="F26" s="371">
        <f t="shared" ca="1" si="4"/>
        <v>598</v>
      </c>
      <c r="G26" s="372">
        <f t="shared" ca="1" si="5"/>
        <v>45151</v>
      </c>
      <c r="H26" s="371" t="str">
        <f t="shared" ca="1" si="6"/>
        <v>Active</v>
      </c>
      <c r="I26" s="67" t="str">
        <f t="shared" ca="1" si="7"/>
        <v>Boston</v>
      </c>
      <c r="J26" s="67" t="s">
        <v>889</v>
      </c>
      <c r="K26" s="67" t="str">
        <f t="shared" ca="1" si="8"/>
        <v>Apartments</v>
      </c>
      <c r="L26" s="67" t="str">
        <f t="shared" ca="1" si="9"/>
        <v>N</v>
      </c>
      <c r="M26" s="371">
        <f t="shared" ca="1" si="10"/>
        <v>1</v>
      </c>
      <c r="N26" s="371">
        <f t="shared" ca="1" si="10"/>
        <v>0</v>
      </c>
      <c r="O26">
        <f t="shared" ca="1" si="11"/>
        <v>0</v>
      </c>
      <c r="P26" s="371">
        <f t="shared" ca="1" si="12"/>
        <v>0</v>
      </c>
      <c r="Q26" s="371">
        <f t="shared" ca="1" si="13"/>
        <v>0</v>
      </c>
      <c r="R26" s="372">
        <f t="shared" ca="1" si="14"/>
        <v>45435</v>
      </c>
      <c r="S26" s="372" t="str">
        <f t="shared" ca="1" si="15"/>
        <v/>
      </c>
      <c r="T26" s="372">
        <f t="shared" ca="1" si="16"/>
        <v>44934</v>
      </c>
      <c r="U26" s="372" t="str">
        <f t="shared" ca="1" si="17"/>
        <v/>
      </c>
      <c r="V26" t="str">
        <f t="shared" ca="1" si="18"/>
        <v>Digital</v>
      </c>
      <c r="W26" t="str">
        <f t="shared" ca="1" si="19"/>
        <v>App</v>
      </c>
      <c r="X26" s="371">
        <f t="shared" ca="1" si="20"/>
        <v>0</v>
      </c>
      <c r="Y26" s="371">
        <f t="shared" ca="1" si="20"/>
        <v>0</v>
      </c>
      <c r="Z26" s="371">
        <f t="shared" ca="1" si="20"/>
        <v>1</v>
      </c>
      <c r="AA26" s="371">
        <f t="shared" ca="1" si="20"/>
        <v>0</v>
      </c>
      <c r="AB26" s="371">
        <f t="shared" ca="1" si="21"/>
        <v>1</v>
      </c>
      <c r="AC26" s="371">
        <f t="shared" ca="1" si="21"/>
        <v>1</v>
      </c>
      <c r="AD26" s="371">
        <f t="shared" ca="1" si="21"/>
        <v>0</v>
      </c>
      <c r="AE26" s="371">
        <f t="shared" ca="1" si="21"/>
        <v>1</v>
      </c>
      <c r="AF26" s="371">
        <f t="shared" ca="1" si="22"/>
        <v>0</v>
      </c>
      <c r="AG26" s="371">
        <f t="shared" ca="1" si="22"/>
        <v>0</v>
      </c>
      <c r="AH26" s="371">
        <f t="shared" ca="1" si="22"/>
        <v>1</v>
      </c>
      <c r="AI26">
        <f t="shared" ca="1" si="22"/>
        <v>1</v>
      </c>
      <c r="AJ26">
        <f t="shared" ca="1" si="23"/>
        <v>0</v>
      </c>
      <c r="AK26">
        <f t="shared" ca="1" si="24"/>
        <v>0</v>
      </c>
      <c r="AL26">
        <f t="shared" ca="1" si="25"/>
        <v>0</v>
      </c>
      <c r="AM26">
        <f t="shared" ca="1" si="26"/>
        <v>0</v>
      </c>
    </row>
    <row r="27" spans="1:39" ht="30.75">
      <c r="A27" t="str">
        <f t="shared" ca="1" si="0"/>
        <v>0001126034</v>
      </c>
      <c r="B27">
        <f t="shared" ca="1" si="1"/>
        <v>0</v>
      </c>
      <c r="C27">
        <f ca="1">SUM($B$2:B27)</f>
        <v>25</v>
      </c>
      <c r="D27" t="str">
        <f t="shared" ca="1" si="2"/>
        <v>AG0000005072</v>
      </c>
      <c r="E27" s="315">
        <f t="shared" ca="1" si="3"/>
        <v>44966</v>
      </c>
      <c r="F27" s="371">
        <f t="shared" ca="1" si="4"/>
        <v>308</v>
      </c>
      <c r="G27" s="372">
        <f t="shared" ca="1" si="5"/>
        <v>45483</v>
      </c>
      <c r="H27" s="371" t="str">
        <f t="shared" ca="1" si="6"/>
        <v>Active</v>
      </c>
      <c r="I27" s="67" t="str">
        <f t="shared" ca="1" si="7"/>
        <v>Boston</v>
      </c>
      <c r="J27" s="67" t="s">
        <v>889</v>
      </c>
      <c r="K27" s="67" t="str">
        <f t="shared" ca="1" si="8"/>
        <v>House</v>
      </c>
      <c r="L27" s="67" t="str">
        <f t="shared" ca="1" si="9"/>
        <v>Y</v>
      </c>
      <c r="M27" s="371">
        <f t="shared" ca="1" si="10"/>
        <v>1</v>
      </c>
      <c r="N27" s="371">
        <f t="shared" ca="1" si="10"/>
        <v>1</v>
      </c>
      <c r="O27">
        <f t="shared" ca="1" si="11"/>
        <v>0</v>
      </c>
      <c r="P27" s="371">
        <f t="shared" ca="1" si="12"/>
        <v>0</v>
      </c>
      <c r="Q27" s="371">
        <f t="shared" ca="1" si="13"/>
        <v>0</v>
      </c>
      <c r="R27" s="372">
        <f t="shared" ca="1" si="14"/>
        <v>44968</v>
      </c>
      <c r="S27" s="372">
        <f t="shared" ca="1" si="15"/>
        <v>45215</v>
      </c>
      <c r="T27" s="372">
        <f t="shared" ca="1" si="16"/>
        <v>45221</v>
      </c>
      <c r="U27" s="372">
        <f t="shared" ca="1" si="17"/>
        <v>45148</v>
      </c>
      <c r="V27" t="str">
        <f t="shared" ca="1" si="18"/>
        <v>Digital</v>
      </c>
      <c r="W27" t="str">
        <f t="shared" ca="1" si="19"/>
        <v>Web</v>
      </c>
      <c r="X27" s="371">
        <f t="shared" ca="1" si="20"/>
        <v>0</v>
      </c>
      <c r="Y27" s="371">
        <f t="shared" ca="1" si="20"/>
        <v>1</v>
      </c>
      <c r="Z27" s="371">
        <f t="shared" ca="1" si="20"/>
        <v>0</v>
      </c>
      <c r="AA27" s="371">
        <f t="shared" ca="1" si="20"/>
        <v>1</v>
      </c>
      <c r="AB27" s="371">
        <f t="shared" ca="1" si="21"/>
        <v>1</v>
      </c>
      <c r="AC27" s="371">
        <f t="shared" ca="1" si="21"/>
        <v>0</v>
      </c>
      <c r="AD27" s="371">
        <f t="shared" ca="1" si="21"/>
        <v>0</v>
      </c>
      <c r="AE27" s="371">
        <f t="shared" ca="1" si="21"/>
        <v>0</v>
      </c>
      <c r="AF27" s="371">
        <f t="shared" ca="1" si="22"/>
        <v>1</v>
      </c>
      <c r="AG27" s="371">
        <f t="shared" ca="1" si="22"/>
        <v>0</v>
      </c>
      <c r="AH27" s="371">
        <f t="shared" ca="1" si="22"/>
        <v>1</v>
      </c>
      <c r="AI27">
        <f t="shared" ca="1" si="22"/>
        <v>1</v>
      </c>
      <c r="AJ27">
        <f t="shared" ca="1" si="23"/>
        <v>0</v>
      </c>
      <c r="AK27">
        <f t="shared" ca="1" si="24"/>
        <v>0</v>
      </c>
      <c r="AL27">
        <f t="shared" ca="1" si="25"/>
        <v>0</v>
      </c>
      <c r="AM27">
        <f t="shared" ca="1" si="26"/>
        <v>0</v>
      </c>
    </row>
    <row r="28" spans="1:39">
      <c r="A28" t="str">
        <f t="shared" ca="1" si="0"/>
        <v>0001126827</v>
      </c>
      <c r="B28">
        <f t="shared" ca="1" si="1"/>
        <v>2</v>
      </c>
      <c r="C28">
        <f ca="1">SUM($B$2:B28)</f>
        <v>27</v>
      </c>
      <c r="D28" t="str">
        <f t="shared" ca="1" si="2"/>
        <v>AG0000004842</v>
      </c>
      <c r="E28" s="315">
        <f t="shared" ca="1" si="3"/>
        <v>45576</v>
      </c>
      <c r="F28" s="371">
        <f t="shared" ca="1" si="4"/>
        <v>656</v>
      </c>
      <c r="G28" s="372">
        <f t="shared" ca="1" si="5"/>
        <v>45397</v>
      </c>
      <c r="H28" s="371" t="str">
        <f t="shared" ca="1" si="6"/>
        <v>Former</v>
      </c>
      <c r="I28" s="67" t="str">
        <f t="shared" ca="1" si="7"/>
        <v>Pheonix</v>
      </c>
      <c r="J28" s="67" t="s">
        <v>889</v>
      </c>
      <c r="K28" s="67" t="str">
        <f t="shared" ca="1" si="8"/>
        <v>House</v>
      </c>
      <c r="L28" s="67" t="str">
        <f t="shared" ca="1" si="9"/>
        <v>N</v>
      </c>
      <c r="M28" s="371">
        <f t="shared" ca="1" si="10"/>
        <v>0</v>
      </c>
      <c r="N28" s="371">
        <f t="shared" ca="1" si="10"/>
        <v>1</v>
      </c>
      <c r="O28">
        <f t="shared" ca="1" si="11"/>
        <v>0</v>
      </c>
      <c r="P28" s="371">
        <f t="shared" ca="1" si="12"/>
        <v>0</v>
      </c>
      <c r="Q28" s="371">
        <f t="shared" ca="1" si="13"/>
        <v>0</v>
      </c>
      <c r="R28" s="372" t="str">
        <f t="shared" ca="1" si="14"/>
        <v/>
      </c>
      <c r="S28" s="372">
        <f t="shared" ca="1" si="15"/>
        <v>44928</v>
      </c>
      <c r="T28" s="372" t="str">
        <f t="shared" ca="1" si="16"/>
        <v/>
      </c>
      <c r="U28" s="372">
        <f t="shared" ca="1" si="17"/>
        <v>44952</v>
      </c>
      <c r="V28" t="str">
        <f t="shared" ca="1" si="18"/>
        <v>Digital</v>
      </c>
      <c r="W28" t="str">
        <f t="shared" ca="1" si="19"/>
        <v>App</v>
      </c>
      <c r="X28" s="371">
        <f t="shared" ca="1" si="20"/>
        <v>0</v>
      </c>
      <c r="Y28" s="371">
        <f t="shared" ca="1" si="20"/>
        <v>1</v>
      </c>
      <c r="Z28" s="371">
        <f t="shared" ca="1" si="20"/>
        <v>0</v>
      </c>
      <c r="AA28" s="371">
        <f t="shared" ca="1" si="20"/>
        <v>1</v>
      </c>
      <c r="AB28" s="371">
        <f t="shared" ca="1" si="21"/>
        <v>1</v>
      </c>
      <c r="AC28" s="371">
        <f t="shared" ca="1" si="21"/>
        <v>1</v>
      </c>
      <c r="AD28" s="371">
        <f t="shared" ca="1" si="21"/>
        <v>1</v>
      </c>
      <c r="AE28" s="371">
        <f t="shared" ca="1" si="21"/>
        <v>0</v>
      </c>
      <c r="AF28" s="371">
        <f t="shared" ca="1" si="22"/>
        <v>1</v>
      </c>
      <c r="AG28" s="371">
        <f t="shared" ca="1" si="22"/>
        <v>1</v>
      </c>
      <c r="AH28" s="371">
        <f t="shared" ca="1" si="22"/>
        <v>0</v>
      </c>
      <c r="AI28">
        <f t="shared" ca="1" si="22"/>
        <v>0</v>
      </c>
      <c r="AJ28">
        <f t="shared" ca="1" si="23"/>
        <v>1</v>
      </c>
      <c r="AK28">
        <f t="shared" ca="1" si="24"/>
        <v>1</v>
      </c>
      <c r="AL28">
        <f t="shared" ca="1" si="25"/>
        <v>1</v>
      </c>
      <c r="AM28">
        <f t="shared" ca="1" si="26"/>
        <v>0</v>
      </c>
    </row>
    <row r="29" spans="1:39">
      <c r="A29" t="str">
        <f t="shared" ca="1" si="0"/>
        <v>0001127636</v>
      </c>
      <c r="B29">
        <f t="shared" ca="1" si="1"/>
        <v>0</v>
      </c>
      <c r="C29">
        <f ca="1">SUM($B$2:B29)</f>
        <v>27</v>
      </c>
      <c r="D29" t="str">
        <f t="shared" ca="1" si="2"/>
        <v>AG0000006771</v>
      </c>
      <c r="E29" s="315">
        <f t="shared" ca="1" si="3"/>
        <v>45562</v>
      </c>
      <c r="F29" s="371">
        <f t="shared" ca="1" si="4"/>
        <v>440</v>
      </c>
      <c r="G29" s="372">
        <f t="shared" ca="1" si="5"/>
        <v>45565</v>
      </c>
      <c r="H29" s="371" t="str">
        <f t="shared" ca="1" si="6"/>
        <v>Former</v>
      </c>
      <c r="I29" s="67" t="str">
        <f t="shared" ca="1" si="7"/>
        <v>Pheonix</v>
      </c>
      <c r="J29" s="67" t="s">
        <v>889</v>
      </c>
      <c r="K29" s="67" t="str">
        <f t="shared" ca="1" si="8"/>
        <v>Condominiums</v>
      </c>
      <c r="L29" s="67" t="str">
        <f t="shared" ca="1" si="9"/>
        <v>Y</v>
      </c>
      <c r="M29" s="371">
        <f t="shared" ca="1" si="10"/>
        <v>1</v>
      </c>
      <c r="N29" s="371">
        <f t="shared" ca="1" si="10"/>
        <v>0</v>
      </c>
      <c r="O29">
        <f t="shared" ca="1" si="11"/>
        <v>1</v>
      </c>
      <c r="P29" s="371">
        <f t="shared" ca="1" si="12"/>
        <v>0</v>
      </c>
      <c r="Q29" s="371">
        <f t="shared" ca="1" si="13"/>
        <v>0</v>
      </c>
      <c r="R29" s="372">
        <f t="shared" ca="1" si="14"/>
        <v>44927</v>
      </c>
      <c r="S29" s="372" t="str">
        <f t="shared" ca="1" si="15"/>
        <v/>
      </c>
      <c r="T29" s="372">
        <f t="shared" ca="1" si="16"/>
        <v>44954</v>
      </c>
      <c r="U29" s="372" t="str">
        <f t="shared" ca="1" si="17"/>
        <v/>
      </c>
      <c r="V29" t="str">
        <f t="shared" ca="1" si="18"/>
        <v>Digital</v>
      </c>
      <c r="W29" t="str">
        <f t="shared" ca="1" si="19"/>
        <v>Web</v>
      </c>
      <c r="X29" s="371">
        <f t="shared" ca="1" si="20"/>
        <v>1</v>
      </c>
      <c r="Y29" s="371">
        <f t="shared" ca="1" si="20"/>
        <v>1</v>
      </c>
      <c r="Z29" s="371">
        <f t="shared" ca="1" si="20"/>
        <v>0</v>
      </c>
      <c r="AA29" s="371">
        <f t="shared" ca="1" si="20"/>
        <v>1</v>
      </c>
      <c r="AB29" s="371">
        <f t="shared" ca="1" si="21"/>
        <v>1</v>
      </c>
      <c r="AC29" s="371">
        <f t="shared" ca="1" si="21"/>
        <v>1</v>
      </c>
      <c r="AD29" s="371">
        <f t="shared" ca="1" si="21"/>
        <v>0</v>
      </c>
      <c r="AE29" s="371">
        <f t="shared" ca="1" si="21"/>
        <v>0</v>
      </c>
      <c r="AF29" s="371">
        <f t="shared" ca="1" si="22"/>
        <v>0</v>
      </c>
      <c r="AG29" s="371">
        <f t="shared" ca="1" si="22"/>
        <v>1</v>
      </c>
      <c r="AH29" s="371">
        <f t="shared" ca="1" si="22"/>
        <v>1</v>
      </c>
      <c r="AI29">
        <f t="shared" ca="1" si="22"/>
        <v>1</v>
      </c>
      <c r="AJ29">
        <f t="shared" ca="1" si="23"/>
        <v>0</v>
      </c>
      <c r="AK29">
        <f t="shared" ca="1" si="24"/>
        <v>0</v>
      </c>
      <c r="AL29">
        <f t="shared" ca="1" si="25"/>
        <v>0</v>
      </c>
      <c r="AM29">
        <f t="shared" ca="1" si="26"/>
        <v>0</v>
      </c>
    </row>
    <row r="30" spans="1:39" ht="30.75">
      <c r="A30" t="str">
        <f t="shared" ca="1" si="0"/>
        <v>0001121800</v>
      </c>
      <c r="B30">
        <f t="shared" ca="1" si="1"/>
        <v>1</v>
      </c>
      <c r="C30">
        <f ca="1">SUM($B$2:B30)</f>
        <v>28</v>
      </c>
      <c r="D30" t="str">
        <f t="shared" ca="1" si="2"/>
        <v>AG0000009334</v>
      </c>
      <c r="E30" s="315">
        <f t="shared" ca="1" si="3"/>
        <v>45335</v>
      </c>
      <c r="F30" s="371">
        <f t="shared" ca="1" si="4"/>
        <v>970</v>
      </c>
      <c r="G30" s="372">
        <f t="shared" ca="1" si="5"/>
        <v>45275</v>
      </c>
      <c r="H30" s="371" t="str">
        <f t="shared" ca="1" si="6"/>
        <v>Active</v>
      </c>
      <c r="I30" s="67" t="str">
        <f t="shared" ca="1" si="7"/>
        <v>Pheonix</v>
      </c>
      <c r="J30" s="67" t="s">
        <v>889</v>
      </c>
      <c r="K30" s="67" t="str">
        <f t="shared" ca="1" si="8"/>
        <v>Revenue Share -Apts</v>
      </c>
      <c r="L30" s="67" t="str">
        <f t="shared" ca="1" si="9"/>
        <v>N</v>
      </c>
      <c r="M30" s="371">
        <f t="shared" ca="1" si="10"/>
        <v>1</v>
      </c>
      <c r="N30" s="371">
        <f t="shared" ca="1" si="10"/>
        <v>1</v>
      </c>
      <c r="O30">
        <f t="shared" ca="1" si="11"/>
        <v>0</v>
      </c>
      <c r="P30" s="371">
        <f t="shared" ca="1" si="12"/>
        <v>0</v>
      </c>
      <c r="Q30" s="371">
        <f t="shared" ca="1" si="13"/>
        <v>0</v>
      </c>
      <c r="R30" s="372">
        <f t="shared" ca="1" si="14"/>
        <v>45472</v>
      </c>
      <c r="S30" s="372">
        <f t="shared" ca="1" si="15"/>
        <v>45004</v>
      </c>
      <c r="T30" s="372">
        <f t="shared" ca="1" si="16"/>
        <v>45640</v>
      </c>
      <c r="U30" s="372">
        <f t="shared" ca="1" si="17"/>
        <v>45486</v>
      </c>
      <c r="V30" t="str">
        <f t="shared" ca="1" si="18"/>
        <v>Digital</v>
      </c>
      <c r="W30" t="str">
        <f t="shared" ca="1" si="19"/>
        <v>Web</v>
      </c>
      <c r="X30" s="371">
        <f t="shared" ca="1" si="20"/>
        <v>1</v>
      </c>
      <c r="Y30" s="371">
        <f t="shared" ca="1" si="20"/>
        <v>0</v>
      </c>
      <c r="Z30" s="371">
        <f t="shared" ca="1" si="20"/>
        <v>0</v>
      </c>
      <c r="AA30" s="371">
        <f t="shared" ca="1" si="20"/>
        <v>1</v>
      </c>
      <c r="AB30" s="371">
        <f t="shared" ca="1" si="21"/>
        <v>1</v>
      </c>
      <c r="AC30" s="371">
        <f t="shared" ca="1" si="21"/>
        <v>1</v>
      </c>
      <c r="AD30" s="371">
        <f t="shared" ca="1" si="21"/>
        <v>1</v>
      </c>
      <c r="AE30" s="371">
        <f t="shared" ca="1" si="21"/>
        <v>1</v>
      </c>
      <c r="AF30" s="371">
        <f t="shared" ca="1" si="22"/>
        <v>0</v>
      </c>
      <c r="AG30" s="371">
        <f t="shared" ca="1" si="22"/>
        <v>1</v>
      </c>
      <c r="AH30" s="371">
        <f t="shared" ca="1" si="22"/>
        <v>0</v>
      </c>
      <c r="AI30">
        <f t="shared" ca="1" si="22"/>
        <v>1</v>
      </c>
      <c r="AJ30">
        <f t="shared" ca="1" si="23"/>
        <v>1</v>
      </c>
      <c r="AK30">
        <f t="shared" ca="1" si="24"/>
        <v>0</v>
      </c>
      <c r="AL30">
        <f t="shared" ca="1" si="25"/>
        <v>1</v>
      </c>
      <c r="AM30">
        <f t="shared" ca="1" si="26"/>
        <v>1</v>
      </c>
    </row>
    <row r="31" spans="1:39">
      <c r="A31" t="str">
        <f t="shared" ca="1" si="0"/>
        <v>0001126978</v>
      </c>
      <c r="B31">
        <f t="shared" ca="1" si="1"/>
        <v>0</v>
      </c>
      <c r="C31">
        <f ca="1">SUM($B$2:B31)</f>
        <v>28</v>
      </c>
      <c r="D31" t="str">
        <f t="shared" ca="1" si="2"/>
        <v>AG0000003988</v>
      </c>
      <c r="E31" s="315">
        <f t="shared" ca="1" si="3"/>
        <v>44984</v>
      </c>
      <c r="F31" s="371">
        <f t="shared" ca="1" si="4"/>
        <v>497</v>
      </c>
      <c r="G31" s="372">
        <f t="shared" ca="1" si="5"/>
        <v>45375</v>
      </c>
      <c r="H31" s="371" t="str">
        <f t="shared" ca="1" si="6"/>
        <v>Former</v>
      </c>
      <c r="I31" s="67" t="str">
        <f t="shared" ca="1" si="7"/>
        <v>Boston</v>
      </c>
      <c r="J31" s="67" t="s">
        <v>889</v>
      </c>
      <c r="K31" s="67" t="str">
        <f t="shared" ca="1" si="8"/>
        <v>Business</v>
      </c>
      <c r="L31" s="67" t="str">
        <f t="shared" ca="1" si="9"/>
        <v>Y</v>
      </c>
      <c r="M31" s="371">
        <f t="shared" ca="1" si="10"/>
        <v>0</v>
      </c>
      <c r="N31" s="371">
        <f t="shared" ca="1" si="10"/>
        <v>1</v>
      </c>
      <c r="O31">
        <f t="shared" ca="1" si="11"/>
        <v>0</v>
      </c>
      <c r="P31" s="371">
        <f t="shared" ca="1" si="12"/>
        <v>1</v>
      </c>
      <c r="Q31" s="371">
        <f t="shared" ca="1" si="13"/>
        <v>0</v>
      </c>
      <c r="R31" s="372" t="str">
        <f t="shared" ca="1" si="14"/>
        <v/>
      </c>
      <c r="S31" s="372">
        <f t="shared" ca="1" si="15"/>
        <v>45111</v>
      </c>
      <c r="T31" s="372" t="str">
        <f t="shared" ca="1" si="16"/>
        <v/>
      </c>
      <c r="U31" s="372">
        <f t="shared" ca="1" si="17"/>
        <v>45032</v>
      </c>
      <c r="V31" t="str">
        <f t="shared" ca="1" si="18"/>
        <v>Digital</v>
      </c>
      <c r="W31" t="str">
        <f t="shared" ca="1" si="19"/>
        <v>Web</v>
      </c>
      <c r="X31" s="371">
        <f t="shared" ca="1" si="20"/>
        <v>1</v>
      </c>
      <c r="Y31" s="371">
        <f t="shared" ca="1" si="20"/>
        <v>1</v>
      </c>
      <c r="Z31" s="371">
        <f t="shared" ca="1" si="20"/>
        <v>0</v>
      </c>
      <c r="AA31" s="371">
        <f t="shared" ca="1" si="20"/>
        <v>1</v>
      </c>
      <c r="AB31" s="371">
        <f t="shared" ca="1" si="21"/>
        <v>1</v>
      </c>
      <c r="AC31" s="371">
        <f t="shared" ca="1" si="21"/>
        <v>0</v>
      </c>
      <c r="AD31" s="371">
        <f t="shared" ca="1" si="21"/>
        <v>1</v>
      </c>
      <c r="AE31" s="371">
        <f t="shared" ca="1" si="21"/>
        <v>0</v>
      </c>
      <c r="AF31" s="371">
        <f t="shared" ca="1" si="22"/>
        <v>1</v>
      </c>
      <c r="AG31" s="371">
        <f t="shared" ca="1" si="22"/>
        <v>0</v>
      </c>
      <c r="AH31" s="371">
        <f t="shared" ca="1" si="22"/>
        <v>1</v>
      </c>
      <c r="AI31">
        <f t="shared" ca="1" si="22"/>
        <v>0</v>
      </c>
      <c r="AJ31">
        <f t="shared" ca="1" si="23"/>
        <v>1</v>
      </c>
      <c r="AK31">
        <f t="shared" ca="1" si="24"/>
        <v>1</v>
      </c>
      <c r="AL31">
        <f t="shared" ca="1" si="25"/>
        <v>1</v>
      </c>
      <c r="AM31">
        <f t="shared" ca="1" si="26"/>
        <v>1</v>
      </c>
    </row>
    <row r="32" spans="1:39" ht="30.75">
      <c r="A32" t="str">
        <f t="shared" ca="1" si="0"/>
        <v>0001126351</v>
      </c>
      <c r="B32">
        <f t="shared" ca="1" si="1"/>
        <v>1</v>
      </c>
      <c r="C32">
        <f ca="1">SUM($B$2:B32)</f>
        <v>29</v>
      </c>
      <c r="D32" t="str">
        <f t="shared" ca="1" si="2"/>
        <v>AG0000008267</v>
      </c>
      <c r="E32" s="315">
        <f t="shared" ca="1" si="3"/>
        <v>44937</v>
      </c>
      <c r="F32" s="371">
        <f t="shared" ca="1" si="4"/>
        <v>484</v>
      </c>
      <c r="G32" s="372">
        <f t="shared" ca="1" si="5"/>
        <v>45357</v>
      </c>
      <c r="H32" s="371" t="str">
        <f t="shared" ca="1" si="6"/>
        <v>Former</v>
      </c>
      <c r="I32" s="67" t="str">
        <f t="shared" ca="1" si="7"/>
        <v>Pheonix</v>
      </c>
      <c r="J32" s="67" t="s">
        <v>889</v>
      </c>
      <c r="K32" s="67" t="str">
        <f t="shared" ca="1" si="8"/>
        <v>Business</v>
      </c>
      <c r="L32" s="67" t="str">
        <f t="shared" ca="1" si="9"/>
        <v>Y</v>
      </c>
      <c r="M32" s="371">
        <f t="shared" ca="1" si="10"/>
        <v>1</v>
      </c>
      <c r="N32" s="371">
        <f t="shared" ca="1" si="10"/>
        <v>1</v>
      </c>
      <c r="O32">
        <f t="shared" ca="1" si="11"/>
        <v>1</v>
      </c>
      <c r="P32" s="371">
        <f t="shared" ca="1" si="12"/>
        <v>1</v>
      </c>
      <c r="Q32" s="371">
        <f t="shared" ca="1" si="13"/>
        <v>1</v>
      </c>
      <c r="R32" s="372">
        <f t="shared" ca="1" si="14"/>
        <v>45417</v>
      </c>
      <c r="S32" s="372">
        <f t="shared" ca="1" si="15"/>
        <v>45307</v>
      </c>
      <c r="T32" s="372">
        <f t="shared" ca="1" si="16"/>
        <v>44976</v>
      </c>
      <c r="U32" s="372">
        <f t="shared" ca="1" si="17"/>
        <v>45497</v>
      </c>
      <c r="V32" t="str">
        <f t="shared" ca="1" si="18"/>
        <v>Offline</v>
      </c>
      <c r="W32" t="str">
        <f t="shared" ca="1" si="19"/>
        <v>IVR</v>
      </c>
      <c r="X32" s="371">
        <f t="shared" ca="1" si="20"/>
        <v>1</v>
      </c>
      <c r="Y32" s="371">
        <f t="shared" ca="1" si="20"/>
        <v>1</v>
      </c>
      <c r="Z32" s="371">
        <f t="shared" ca="1" si="20"/>
        <v>1</v>
      </c>
      <c r="AA32" s="371">
        <f t="shared" ca="1" si="20"/>
        <v>0</v>
      </c>
      <c r="AB32" s="371">
        <f t="shared" ca="1" si="21"/>
        <v>1</v>
      </c>
      <c r="AC32" s="371">
        <f t="shared" ca="1" si="21"/>
        <v>1</v>
      </c>
      <c r="AD32" s="371">
        <f t="shared" ca="1" si="21"/>
        <v>0</v>
      </c>
      <c r="AE32" s="371">
        <f t="shared" ca="1" si="21"/>
        <v>0</v>
      </c>
      <c r="AF32" s="371">
        <f t="shared" ca="1" si="22"/>
        <v>1</v>
      </c>
      <c r="AG32" s="371">
        <f t="shared" ca="1" si="22"/>
        <v>1</v>
      </c>
      <c r="AH32" s="371">
        <f t="shared" ca="1" si="22"/>
        <v>0</v>
      </c>
      <c r="AI32">
        <f t="shared" ca="1" si="22"/>
        <v>1</v>
      </c>
      <c r="AJ32">
        <f t="shared" ca="1" si="23"/>
        <v>1</v>
      </c>
      <c r="AK32">
        <f t="shared" ca="1" si="24"/>
        <v>1</v>
      </c>
      <c r="AL32">
        <f t="shared" ca="1" si="25"/>
        <v>0</v>
      </c>
      <c r="AM32">
        <f t="shared" ca="1" si="26"/>
        <v>0</v>
      </c>
    </row>
    <row r="33" spans="1:39">
      <c r="A33" t="str">
        <f t="shared" ca="1" si="0"/>
        <v>0001123180</v>
      </c>
      <c r="B33">
        <f t="shared" ca="1" si="1"/>
        <v>2</v>
      </c>
      <c r="C33">
        <f ca="1">SUM($B$2:B33)</f>
        <v>31</v>
      </c>
      <c r="D33" t="str">
        <f t="shared" ca="1" si="2"/>
        <v>AG0000003202</v>
      </c>
      <c r="E33" s="315">
        <f t="shared" ca="1" si="3"/>
        <v>45081</v>
      </c>
      <c r="F33" s="371">
        <f t="shared" ca="1" si="4"/>
        <v>861</v>
      </c>
      <c r="G33" s="372">
        <f t="shared" ca="1" si="5"/>
        <v>44979</v>
      </c>
      <c r="H33" s="371" t="str">
        <f t="shared" ca="1" si="6"/>
        <v>Active</v>
      </c>
      <c r="I33" s="67" t="str">
        <f t="shared" ca="1" si="7"/>
        <v>San Francisco</v>
      </c>
      <c r="J33" s="67" t="s">
        <v>889</v>
      </c>
      <c r="K33" s="67" t="str">
        <f t="shared" ca="1" si="8"/>
        <v>Business</v>
      </c>
      <c r="L33" s="67" t="str">
        <f t="shared" ca="1" si="9"/>
        <v>Y</v>
      </c>
      <c r="M33" s="371">
        <f t="shared" ca="1" si="10"/>
        <v>1</v>
      </c>
      <c r="N33" s="371">
        <f t="shared" ca="1" si="10"/>
        <v>0</v>
      </c>
      <c r="O33">
        <f t="shared" ca="1" si="11"/>
        <v>1</v>
      </c>
      <c r="P33" s="371">
        <f t="shared" ca="1" si="12"/>
        <v>0</v>
      </c>
      <c r="Q33" s="371">
        <f t="shared" ca="1" si="13"/>
        <v>0</v>
      </c>
      <c r="R33" s="372">
        <f t="shared" ca="1" si="14"/>
        <v>45442</v>
      </c>
      <c r="S33" s="372" t="str">
        <f t="shared" ca="1" si="15"/>
        <v/>
      </c>
      <c r="T33" s="372">
        <f t="shared" ca="1" si="16"/>
        <v>45431</v>
      </c>
      <c r="U33" s="372" t="str">
        <f t="shared" ca="1" si="17"/>
        <v/>
      </c>
      <c r="V33" t="str">
        <f t="shared" ca="1" si="18"/>
        <v>Digital</v>
      </c>
      <c r="W33" t="str">
        <f t="shared" ca="1" si="19"/>
        <v>App</v>
      </c>
      <c r="X33" s="371">
        <f t="shared" ca="1" si="20"/>
        <v>1</v>
      </c>
      <c r="Y33" s="371">
        <f t="shared" ca="1" si="20"/>
        <v>1</v>
      </c>
      <c r="Z33" s="371">
        <f t="shared" ca="1" si="20"/>
        <v>1</v>
      </c>
      <c r="AA33" s="371">
        <f t="shared" ca="1" si="20"/>
        <v>0</v>
      </c>
      <c r="AB33" s="371">
        <f t="shared" ca="1" si="21"/>
        <v>0</v>
      </c>
      <c r="AC33" s="371">
        <f t="shared" ca="1" si="21"/>
        <v>1</v>
      </c>
      <c r="AD33" s="371">
        <f t="shared" ca="1" si="21"/>
        <v>0</v>
      </c>
      <c r="AE33" s="371">
        <f t="shared" ca="1" si="21"/>
        <v>0</v>
      </c>
      <c r="AF33" s="371">
        <f t="shared" ca="1" si="22"/>
        <v>0</v>
      </c>
      <c r="AG33" s="371">
        <f t="shared" ca="1" si="22"/>
        <v>1</v>
      </c>
      <c r="AH33" s="371">
        <f t="shared" ca="1" si="22"/>
        <v>1</v>
      </c>
      <c r="AI33">
        <f t="shared" ca="1" si="22"/>
        <v>0</v>
      </c>
      <c r="AJ33">
        <f t="shared" ca="1" si="23"/>
        <v>1</v>
      </c>
      <c r="AK33">
        <f t="shared" ca="1" si="24"/>
        <v>1</v>
      </c>
      <c r="AL33">
        <f t="shared" ca="1" si="25"/>
        <v>0</v>
      </c>
      <c r="AM33">
        <f t="shared" ca="1" si="26"/>
        <v>0</v>
      </c>
    </row>
    <row r="34" spans="1:39" ht="30.75">
      <c r="A34" t="str">
        <f t="shared" ca="1" si="0"/>
        <v>0001129078</v>
      </c>
      <c r="B34">
        <f t="shared" ca="1" si="1"/>
        <v>2</v>
      </c>
      <c r="C34">
        <f ca="1">SUM($B$2:B34)</f>
        <v>33</v>
      </c>
      <c r="D34" t="str">
        <f t="shared" ca="1" si="2"/>
        <v>AG0000009315</v>
      </c>
      <c r="E34" s="315">
        <f t="shared" ca="1" si="3"/>
        <v>45368</v>
      </c>
      <c r="F34" s="371">
        <f t="shared" ca="1" si="4"/>
        <v>562</v>
      </c>
      <c r="G34" s="372">
        <f t="shared" ca="1" si="5"/>
        <v>45533</v>
      </c>
      <c r="H34" s="371" t="str">
        <f t="shared" ca="1" si="6"/>
        <v>Former</v>
      </c>
      <c r="I34" s="67" t="str">
        <f t="shared" ca="1" si="7"/>
        <v>Pheonix</v>
      </c>
      <c r="J34" s="67" t="s">
        <v>889</v>
      </c>
      <c r="K34" s="67" t="str">
        <f t="shared" ca="1" si="8"/>
        <v>Revenue Share -Apts</v>
      </c>
      <c r="L34" s="67" t="str">
        <f t="shared" ca="1" si="9"/>
        <v>Y</v>
      </c>
      <c r="M34" s="371">
        <f t="shared" ca="1" si="10"/>
        <v>1</v>
      </c>
      <c r="N34" s="371">
        <f t="shared" ca="1" si="10"/>
        <v>1</v>
      </c>
      <c r="O34">
        <f t="shared" ca="1" si="11"/>
        <v>1</v>
      </c>
      <c r="P34" s="371">
        <f t="shared" ca="1" si="12"/>
        <v>1</v>
      </c>
      <c r="Q34" s="371">
        <f t="shared" ca="1" si="13"/>
        <v>1</v>
      </c>
      <c r="R34" s="372">
        <f t="shared" ca="1" si="14"/>
        <v>45174</v>
      </c>
      <c r="S34" s="372">
        <f t="shared" ca="1" si="15"/>
        <v>45151</v>
      </c>
      <c r="T34" s="372">
        <f t="shared" ca="1" si="16"/>
        <v>45222</v>
      </c>
      <c r="U34" s="372">
        <f t="shared" ca="1" si="17"/>
        <v>45460</v>
      </c>
      <c r="V34" t="str">
        <f t="shared" ca="1" si="18"/>
        <v>Offline</v>
      </c>
      <c r="W34" t="str">
        <f t="shared" ca="1" si="19"/>
        <v>Retail</v>
      </c>
      <c r="X34" s="371">
        <f t="shared" ca="1" si="20"/>
        <v>1</v>
      </c>
      <c r="Y34" s="371">
        <f t="shared" ca="1" si="20"/>
        <v>1</v>
      </c>
      <c r="Z34" s="371">
        <f t="shared" ca="1" si="20"/>
        <v>1</v>
      </c>
      <c r="AA34" s="371">
        <f t="shared" ca="1" si="20"/>
        <v>0</v>
      </c>
      <c r="AB34" s="371">
        <f t="shared" ca="1" si="21"/>
        <v>1</v>
      </c>
      <c r="AC34" s="371">
        <f t="shared" ca="1" si="21"/>
        <v>0</v>
      </c>
      <c r="AD34" s="371">
        <f t="shared" ca="1" si="21"/>
        <v>0</v>
      </c>
      <c r="AE34" s="371">
        <f t="shared" ca="1" si="21"/>
        <v>1</v>
      </c>
      <c r="AF34" s="371">
        <f t="shared" ca="1" si="22"/>
        <v>0</v>
      </c>
      <c r="AG34" s="371">
        <f t="shared" ca="1" si="22"/>
        <v>0</v>
      </c>
      <c r="AH34" s="371">
        <f t="shared" ca="1" si="22"/>
        <v>0</v>
      </c>
      <c r="AI34">
        <f t="shared" ca="1" si="22"/>
        <v>0</v>
      </c>
      <c r="AJ34">
        <f t="shared" ca="1" si="23"/>
        <v>0</v>
      </c>
      <c r="AK34">
        <f t="shared" ca="1" si="24"/>
        <v>0</v>
      </c>
      <c r="AL34">
        <f t="shared" ca="1" si="25"/>
        <v>0</v>
      </c>
      <c r="AM34">
        <f t="shared" ca="1" si="26"/>
        <v>0</v>
      </c>
    </row>
    <row r="35" spans="1:39">
      <c r="A35" t="str">
        <f t="shared" ca="1" si="0"/>
        <v>0001126434</v>
      </c>
      <c r="B35">
        <f t="shared" ca="1" si="1"/>
        <v>0</v>
      </c>
      <c r="C35">
        <f ca="1">SUM($B$2:B35)</f>
        <v>33</v>
      </c>
      <c r="D35" t="str">
        <f t="shared" ca="1" si="2"/>
        <v>AG0000003739</v>
      </c>
      <c r="E35" s="315">
        <f t="shared" ca="1" si="3"/>
        <v>45550</v>
      </c>
      <c r="F35" s="371">
        <f t="shared" ca="1" si="4"/>
        <v>561</v>
      </c>
      <c r="G35" s="372">
        <f t="shared" ca="1" si="5"/>
        <v>45085</v>
      </c>
      <c r="H35" s="371" t="str">
        <f t="shared" ca="1" si="6"/>
        <v>Active</v>
      </c>
      <c r="I35" s="67" t="str">
        <f t="shared" ca="1" si="7"/>
        <v>Pheonix</v>
      </c>
      <c r="J35" s="67" t="s">
        <v>889</v>
      </c>
      <c r="K35" s="67" t="str">
        <f t="shared" ca="1" si="8"/>
        <v>Apartments</v>
      </c>
      <c r="L35" s="67" t="str">
        <f t="shared" ca="1" si="9"/>
        <v>Y</v>
      </c>
      <c r="M35" s="371">
        <f t="shared" ca="1" si="10"/>
        <v>0</v>
      </c>
      <c r="N35" s="371">
        <f t="shared" ca="1" si="10"/>
        <v>1</v>
      </c>
      <c r="O35">
        <f t="shared" ca="1" si="11"/>
        <v>0</v>
      </c>
      <c r="P35" s="371">
        <f t="shared" ca="1" si="12"/>
        <v>1</v>
      </c>
      <c r="Q35" s="371">
        <f t="shared" ca="1" si="13"/>
        <v>0</v>
      </c>
      <c r="R35" s="372" t="str">
        <f t="shared" ca="1" si="14"/>
        <v/>
      </c>
      <c r="S35" s="372">
        <f t="shared" ca="1" si="15"/>
        <v>45217</v>
      </c>
      <c r="T35" s="372" t="str">
        <f t="shared" ca="1" si="16"/>
        <v/>
      </c>
      <c r="U35" s="372">
        <f t="shared" ca="1" si="17"/>
        <v>45181</v>
      </c>
      <c r="V35" t="str">
        <f t="shared" ca="1" si="18"/>
        <v>Offline</v>
      </c>
      <c r="W35" t="str">
        <f t="shared" ca="1" si="19"/>
        <v>IVR</v>
      </c>
      <c r="X35" s="371">
        <f t="shared" ca="1" si="20"/>
        <v>0</v>
      </c>
      <c r="Y35" s="371">
        <f t="shared" ca="1" si="20"/>
        <v>1</v>
      </c>
      <c r="Z35" s="371">
        <f t="shared" ca="1" si="20"/>
        <v>0</v>
      </c>
      <c r="AA35" s="371">
        <f t="shared" ca="1" si="20"/>
        <v>1</v>
      </c>
      <c r="AB35" s="371">
        <f t="shared" ca="1" si="21"/>
        <v>1</v>
      </c>
      <c r="AC35" s="371">
        <f t="shared" ca="1" si="21"/>
        <v>1</v>
      </c>
      <c r="AD35" s="371">
        <f t="shared" ca="1" si="21"/>
        <v>1</v>
      </c>
      <c r="AE35" s="371">
        <f t="shared" ca="1" si="21"/>
        <v>1</v>
      </c>
      <c r="AF35" s="371">
        <f t="shared" ca="1" si="22"/>
        <v>1</v>
      </c>
      <c r="AG35" s="371">
        <f t="shared" ca="1" si="22"/>
        <v>0</v>
      </c>
      <c r="AH35" s="371">
        <f t="shared" ca="1" si="22"/>
        <v>0</v>
      </c>
      <c r="AI35">
        <f t="shared" ca="1" si="22"/>
        <v>0</v>
      </c>
      <c r="AJ35">
        <f t="shared" ca="1" si="23"/>
        <v>1</v>
      </c>
      <c r="AK35">
        <f t="shared" ca="1" si="24"/>
        <v>1</v>
      </c>
      <c r="AL35">
        <f t="shared" ca="1" si="25"/>
        <v>1</v>
      </c>
      <c r="AM35">
        <f t="shared" ca="1" si="26"/>
        <v>1</v>
      </c>
    </row>
    <row r="36" spans="1:39">
      <c r="A36" t="str">
        <f t="shared" ca="1" si="0"/>
        <v>0001121720</v>
      </c>
      <c r="B36">
        <f t="shared" ca="1" si="1"/>
        <v>0</v>
      </c>
      <c r="C36">
        <f ca="1">SUM($B$2:B36)</f>
        <v>33</v>
      </c>
      <c r="D36" t="str">
        <f t="shared" ca="1" si="2"/>
        <v>AG0000008961</v>
      </c>
      <c r="E36" s="315">
        <f t="shared" ca="1" si="3"/>
        <v>45091</v>
      </c>
      <c r="F36" s="371">
        <f t="shared" ca="1" si="4"/>
        <v>333</v>
      </c>
      <c r="G36" s="372">
        <f t="shared" ca="1" si="5"/>
        <v>45285</v>
      </c>
      <c r="H36" s="371" t="str">
        <f t="shared" ca="1" si="6"/>
        <v>Former</v>
      </c>
      <c r="I36" s="67" t="str">
        <f t="shared" ca="1" si="7"/>
        <v>Pheonix</v>
      </c>
      <c r="J36" s="67" t="s">
        <v>889</v>
      </c>
      <c r="K36" s="67" t="str">
        <f t="shared" ca="1" si="8"/>
        <v>Business</v>
      </c>
      <c r="L36" s="67" t="str">
        <f t="shared" ca="1" si="9"/>
        <v>N</v>
      </c>
      <c r="M36" s="371">
        <f t="shared" ca="1" si="10"/>
        <v>0</v>
      </c>
      <c r="N36" s="371">
        <f t="shared" ca="1" si="10"/>
        <v>0</v>
      </c>
      <c r="O36">
        <f t="shared" ca="1" si="11"/>
        <v>0</v>
      </c>
      <c r="P36" s="371">
        <f t="shared" ca="1" si="12"/>
        <v>0</v>
      </c>
      <c r="Q36" s="371">
        <f t="shared" ca="1" si="13"/>
        <v>0</v>
      </c>
      <c r="R36" s="372" t="str">
        <f t="shared" ca="1" si="14"/>
        <v/>
      </c>
      <c r="S36" s="372" t="str">
        <f t="shared" ca="1" si="15"/>
        <v/>
      </c>
      <c r="T36" s="372" t="str">
        <f t="shared" ca="1" si="16"/>
        <v/>
      </c>
      <c r="U36" s="372" t="str">
        <f t="shared" ca="1" si="17"/>
        <v/>
      </c>
      <c r="V36" t="str">
        <f t="shared" ca="1" si="18"/>
        <v>Digital</v>
      </c>
      <c r="W36" t="str">
        <f t="shared" ca="1" si="19"/>
        <v>App</v>
      </c>
      <c r="X36" s="371">
        <f t="shared" ca="1" si="20"/>
        <v>1</v>
      </c>
      <c r="Y36" s="371">
        <f t="shared" ca="1" si="20"/>
        <v>1</v>
      </c>
      <c r="Z36" s="371">
        <f t="shared" ca="1" si="20"/>
        <v>1</v>
      </c>
      <c r="AA36" s="371">
        <f t="shared" ca="1" si="20"/>
        <v>0</v>
      </c>
      <c r="AB36" s="371">
        <f t="shared" ca="1" si="21"/>
        <v>1</v>
      </c>
      <c r="AC36" s="371">
        <f t="shared" ca="1" si="21"/>
        <v>1</v>
      </c>
      <c r="AD36" s="371">
        <f t="shared" ca="1" si="21"/>
        <v>1</v>
      </c>
      <c r="AE36" s="371">
        <f t="shared" ca="1" si="21"/>
        <v>1</v>
      </c>
      <c r="AF36" s="371">
        <f t="shared" ca="1" si="22"/>
        <v>1</v>
      </c>
      <c r="AG36" s="371">
        <f t="shared" ca="1" si="22"/>
        <v>0</v>
      </c>
      <c r="AH36" s="371">
        <f t="shared" ca="1" si="22"/>
        <v>0</v>
      </c>
      <c r="AI36">
        <f t="shared" ca="1" si="22"/>
        <v>0</v>
      </c>
      <c r="AJ36">
        <f t="shared" ca="1" si="23"/>
        <v>0</v>
      </c>
      <c r="AK36">
        <f t="shared" ca="1" si="24"/>
        <v>0</v>
      </c>
      <c r="AL36">
        <f t="shared" ca="1" si="25"/>
        <v>0</v>
      </c>
      <c r="AM36">
        <f t="shared" ca="1" si="26"/>
        <v>0</v>
      </c>
    </row>
    <row r="37" spans="1:39">
      <c r="A37" t="str">
        <f t="shared" ca="1" si="0"/>
        <v>0001121076</v>
      </c>
      <c r="B37">
        <f t="shared" ca="1" si="1"/>
        <v>0</v>
      </c>
      <c r="C37">
        <f ca="1">SUM($B$2:B37)</f>
        <v>33</v>
      </c>
      <c r="D37" t="str">
        <f t="shared" ca="1" si="2"/>
        <v>AG0000002985</v>
      </c>
      <c r="E37" s="315">
        <f t="shared" ca="1" si="3"/>
        <v>45392</v>
      </c>
      <c r="F37" s="371">
        <f t="shared" ca="1" si="4"/>
        <v>468</v>
      </c>
      <c r="G37" s="372">
        <f t="shared" ca="1" si="5"/>
        <v>45317</v>
      </c>
      <c r="H37" s="371" t="str">
        <f t="shared" ca="1" si="6"/>
        <v>Active</v>
      </c>
      <c r="I37" s="67" t="str">
        <f t="shared" ca="1" si="7"/>
        <v>San Francisco</v>
      </c>
      <c r="J37" s="67" t="s">
        <v>889</v>
      </c>
      <c r="K37" s="67" t="str">
        <f t="shared" ca="1" si="8"/>
        <v>Condominiums</v>
      </c>
      <c r="L37" s="67" t="str">
        <f t="shared" ca="1" si="9"/>
        <v>N</v>
      </c>
      <c r="M37" s="371">
        <f t="shared" ca="1" si="10"/>
        <v>1</v>
      </c>
      <c r="N37" s="371">
        <f t="shared" ca="1" si="10"/>
        <v>1</v>
      </c>
      <c r="O37">
        <f t="shared" ca="1" si="11"/>
        <v>1</v>
      </c>
      <c r="P37" s="371">
        <f t="shared" ca="1" si="12"/>
        <v>1</v>
      </c>
      <c r="Q37" s="371">
        <f t="shared" ca="1" si="13"/>
        <v>1</v>
      </c>
      <c r="R37" s="372">
        <f t="shared" ca="1" si="14"/>
        <v>45455</v>
      </c>
      <c r="S37" s="372">
        <f t="shared" ca="1" si="15"/>
        <v>45389</v>
      </c>
      <c r="T37" s="372">
        <f t="shared" ca="1" si="16"/>
        <v>44953</v>
      </c>
      <c r="U37" s="372">
        <f t="shared" ca="1" si="17"/>
        <v>44995</v>
      </c>
      <c r="V37" t="str">
        <f t="shared" ca="1" si="18"/>
        <v>Offline</v>
      </c>
      <c r="W37" t="str">
        <f t="shared" ca="1" si="19"/>
        <v>IVR</v>
      </c>
      <c r="X37" s="371">
        <f t="shared" ca="1" si="20"/>
        <v>0</v>
      </c>
      <c r="Y37" s="371">
        <f t="shared" ca="1" si="20"/>
        <v>0</v>
      </c>
      <c r="Z37" s="371">
        <f t="shared" ca="1" si="20"/>
        <v>0</v>
      </c>
      <c r="AA37" s="371">
        <f t="shared" ca="1" si="20"/>
        <v>1</v>
      </c>
      <c r="AB37" s="371">
        <f t="shared" ca="1" si="21"/>
        <v>0</v>
      </c>
      <c r="AC37" s="371">
        <f t="shared" ca="1" si="21"/>
        <v>1</v>
      </c>
      <c r="AD37" s="371">
        <f t="shared" ca="1" si="21"/>
        <v>1</v>
      </c>
      <c r="AE37" s="371">
        <f t="shared" ca="1" si="21"/>
        <v>1</v>
      </c>
      <c r="AF37" s="371">
        <f t="shared" ca="1" si="22"/>
        <v>1</v>
      </c>
      <c r="AG37" s="371">
        <f t="shared" ca="1" si="22"/>
        <v>0</v>
      </c>
      <c r="AH37" s="371">
        <f t="shared" ca="1" si="22"/>
        <v>0</v>
      </c>
      <c r="AI37">
        <f t="shared" ca="1" si="22"/>
        <v>0</v>
      </c>
      <c r="AJ37">
        <f t="shared" ca="1" si="23"/>
        <v>1</v>
      </c>
      <c r="AK37">
        <f t="shared" ca="1" si="24"/>
        <v>1</v>
      </c>
      <c r="AL37">
        <f t="shared" ca="1" si="25"/>
        <v>0</v>
      </c>
      <c r="AM37">
        <f t="shared" ca="1" si="26"/>
        <v>1</v>
      </c>
    </row>
    <row r="38" spans="1:39">
      <c r="A38" t="str">
        <f t="shared" ca="1" si="0"/>
        <v>0001127672</v>
      </c>
      <c r="B38">
        <f t="shared" ca="1" si="1"/>
        <v>2</v>
      </c>
      <c r="C38">
        <f ca="1">SUM($B$2:B38)</f>
        <v>35</v>
      </c>
      <c r="D38" t="str">
        <f t="shared" ca="1" si="2"/>
        <v>AG0000006773</v>
      </c>
      <c r="E38" s="315">
        <f t="shared" ca="1" si="3"/>
        <v>45594</v>
      </c>
      <c r="F38" s="371">
        <f t="shared" ca="1" si="4"/>
        <v>965</v>
      </c>
      <c r="G38" s="372">
        <f t="shared" ca="1" si="5"/>
        <v>45031</v>
      </c>
      <c r="H38" s="371" t="str">
        <f t="shared" ca="1" si="6"/>
        <v>Former</v>
      </c>
      <c r="I38" s="67" t="str">
        <f t="shared" ca="1" si="7"/>
        <v>Boston</v>
      </c>
      <c r="J38" s="67" t="s">
        <v>889</v>
      </c>
      <c r="K38" s="67" t="str">
        <f t="shared" ca="1" si="8"/>
        <v>Condominiums</v>
      </c>
      <c r="L38" s="67" t="str">
        <f t="shared" ca="1" si="9"/>
        <v>Y</v>
      </c>
      <c r="M38" s="371">
        <f t="shared" ca="1" si="10"/>
        <v>1</v>
      </c>
      <c r="N38" s="371">
        <f t="shared" ca="1" si="10"/>
        <v>1</v>
      </c>
      <c r="O38">
        <f t="shared" ca="1" si="11"/>
        <v>0</v>
      </c>
      <c r="P38" s="371">
        <f t="shared" ca="1" si="12"/>
        <v>1</v>
      </c>
      <c r="Q38" s="371">
        <f t="shared" ca="1" si="13"/>
        <v>0</v>
      </c>
      <c r="R38" s="372">
        <f t="shared" ca="1" si="14"/>
        <v>45400</v>
      </c>
      <c r="S38" s="372">
        <f t="shared" ca="1" si="15"/>
        <v>45315</v>
      </c>
      <c r="T38" s="372">
        <f t="shared" ca="1" si="16"/>
        <v>45138</v>
      </c>
      <c r="U38" s="372">
        <f t="shared" ca="1" si="17"/>
        <v>45391</v>
      </c>
      <c r="V38" t="str">
        <f t="shared" ca="1" si="18"/>
        <v>Offline</v>
      </c>
      <c r="W38" t="str">
        <f t="shared" ca="1" si="19"/>
        <v>IVR</v>
      </c>
      <c r="X38" s="371">
        <f t="shared" ca="1" si="20"/>
        <v>0</v>
      </c>
      <c r="Y38" s="371">
        <f t="shared" ca="1" si="20"/>
        <v>0</v>
      </c>
      <c r="Z38" s="371">
        <f t="shared" ca="1" si="20"/>
        <v>0</v>
      </c>
      <c r="AA38" s="371">
        <f t="shared" ca="1" si="20"/>
        <v>1</v>
      </c>
      <c r="AB38" s="371">
        <f t="shared" ca="1" si="21"/>
        <v>1</v>
      </c>
      <c r="AC38" s="371">
        <f t="shared" ca="1" si="21"/>
        <v>1</v>
      </c>
      <c r="AD38" s="371">
        <f t="shared" ca="1" si="21"/>
        <v>0</v>
      </c>
      <c r="AE38" s="371">
        <f t="shared" ca="1" si="21"/>
        <v>0</v>
      </c>
      <c r="AF38" s="371">
        <f t="shared" ca="1" si="22"/>
        <v>0</v>
      </c>
      <c r="AG38" s="371">
        <f t="shared" ca="1" si="22"/>
        <v>0</v>
      </c>
      <c r="AH38" s="371">
        <f t="shared" ca="1" si="22"/>
        <v>1</v>
      </c>
      <c r="AI38">
        <f t="shared" ca="1" si="22"/>
        <v>0</v>
      </c>
      <c r="AJ38">
        <f t="shared" ca="1" si="23"/>
        <v>0</v>
      </c>
      <c r="AK38">
        <f t="shared" ca="1" si="24"/>
        <v>0</v>
      </c>
      <c r="AL38">
        <f t="shared" ca="1" si="25"/>
        <v>0</v>
      </c>
      <c r="AM38">
        <f t="shared" ca="1" si="26"/>
        <v>0</v>
      </c>
    </row>
    <row r="39" spans="1:39">
      <c r="A39" t="str">
        <f t="shared" ca="1" si="0"/>
        <v>0001121375</v>
      </c>
      <c r="B39">
        <f t="shared" ca="1" si="1"/>
        <v>1</v>
      </c>
      <c r="C39">
        <f ca="1">SUM($B$2:B39)</f>
        <v>36</v>
      </c>
      <c r="D39" t="str">
        <f t="shared" ca="1" si="2"/>
        <v>AG0000001680</v>
      </c>
      <c r="E39" s="315">
        <f t="shared" ca="1" si="3"/>
        <v>45269</v>
      </c>
      <c r="F39" s="371">
        <f t="shared" ca="1" si="4"/>
        <v>983</v>
      </c>
      <c r="G39" s="372">
        <f t="shared" ca="1" si="5"/>
        <v>45144</v>
      </c>
      <c r="H39" s="371" t="str">
        <f t="shared" ca="1" si="6"/>
        <v>Active</v>
      </c>
      <c r="I39" s="67" t="str">
        <f t="shared" ca="1" si="7"/>
        <v>San Francisco</v>
      </c>
      <c r="J39" s="67" t="s">
        <v>889</v>
      </c>
      <c r="K39" s="67" t="str">
        <f t="shared" ca="1" si="8"/>
        <v>Business</v>
      </c>
      <c r="L39" s="67" t="str">
        <f t="shared" ca="1" si="9"/>
        <v>N</v>
      </c>
      <c r="M39" s="371">
        <f t="shared" ca="1" si="10"/>
        <v>1</v>
      </c>
      <c r="N39" s="371">
        <f t="shared" ca="1" si="10"/>
        <v>1</v>
      </c>
      <c r="O39">
        <f t="shared" ca="1" si="11"/>
        <v>0</v>
      </c>
      <c r="P39" s="371">
        <f t="shared" ca="1" si="12"/>
        <v>1</v>
      </c>
      <c r="Q39" s="371">
        <f t="shared" ca="1" si="13"/>
        <v>0</v>
      </c>
      <c r="R39" s="372">
        <f t="shared" ca="1" si="14"/>
        <v>45592</v>
      </c>
      <c r="S39" s="372">
        <f t="shared" ca="1" si="15"/>
        <v>45481</v>
      </c>
      <c r="T39" s="372">
        <f t="shared" ca="1" si="16"/>
        <v>45421</v>
      </c>
      <c r="U39" s="372">
        <f t="shared" ca="1" si="17"/>
        <v>45621</v>
      </c>
      <c r="V39" t="str">
        <f t="shared" ca="1" si="18"/>
        <v>Offline</v>
      </c>
      <c r="W39" t="str">
        <f t="shared" ca="1" si="19"/>
        <v>IVR</v>
      </c>
      <c r="X39" s="371">
        <f t="shared" ca="1" si="20"/>
        <v>1</v>
      </c>
      <c r="Y39" s="371">
        <f t="shared" ca="1" si="20"/>
        <v>0</v>
      </c>
      <c r="Z39" s="371">
        <f t="shared" ca="1" si="20"/>
        <v>1</v>
      </c>
      <c r="AA39" s="371">
        <f t="shared" ca="1" si="20"/>
        <v>0</v>
      </c>
      <c r="AB39" s="371">
        <f t="shared" ca="1" si="21"/>
        <v>0</v>
      </c>
      <c r="AC39" s="371">
        <f t="shared" ca="1" si="21"/>
        <v>0</v>
      </c>
      <c r="AD39" s="371">
        <f t="shared" ca="1" si="21"/>
        <v>1</v>
      </c>
      <c r="AE39" s="371">
        <f t="shared" ca="1" si="21"/>
        <v>1</v>
      </c>
      <c r="AF39" s="371">
        <f t="shared" ca="1" si="22"/>
        <v>0</v>
      </c>
      <c r="AG39" s="371">
        <f t="shared" ca="1" si="22"/>
        <v>0</v>
      </c>
      <c r="AH39" s="371">
        <f t="shared" ca="1" si="22"/>
        <v>0</v>
      </c>
      <c r="AI39">
        <f t="shared" ca="1" si="22"/>
        <v>1</v>
      </c>
      <c r="AJ39">
        <f t="shared" ca="1" si="23"/>
        <v>0</v>
      </c>
      <c r="AK39">
        <f t="shared" ca="1" si="24"/>
        <v>0</v>
      </c>
      <c r="AL39">
        <f t="shared" ca="1" si="25"/>
        <v>0</v>
      </c>
      <c r="AM39">
        <f t="shared" ca="1" si="26"/>
        <v>0</v>
      </c>
    </row>
    <row r="40" spans="1:39" ht="30.75">
      <c r="A40" t="str">
        <f t="shared" ca="1" si="0"/>
        <v>0001127862</v>
      </c>
      <c r="B40">
        <f t="shared" ca="1" si="1"/>
        <v>0</v>
      </c>
      <c r="C40">
        <f ca="1">SUM($B$2:B40)</f>
        <v>36</v>
      </c>
      <c r="D40" t="str">
        <f t="shared" ca="1" si="2"/>
        <v>AG0000004979</v>
      </c>
      <c r="E40" s="315">
        <f t="shared" ca="1" si="3"/>
        <v>45224</v>
      </c>
      <c r="F40" s="371">
        <f t="shared" ca="1" si="4"/>
        <v>585</v>
      </c>
      <c r="G40" s="372">
        <f t="shared" ca="1" si="5"/>
        <v>45651</v>
      </c>
      <c r="H40" s="371" t="str">
        <f t="shared" ca="1" si="6"/>
        <v>Active</v>
      </c>
      <c r="I40" s="67" t="str">
        <f t="shared" ca="1" si="7"/>
        <v>San Francisco</v>
      </c>
      <c r="J40" s="67" t="s">
        <v>889</v>
      </c>
      <c r="K40" s="67" t="str">
        <f t="shared" ca="1" si="8"/>
        <v>Revenue Share -Apts</v>
      </c>
      <c r="L40" s="67" t="str">
        <f t="shared" ca="1" si="9"/>
        <v>N</v>
      </c>
      <c r="M40" s="371">
        <f t="shared" ca="1" si="10"/>
        <v>0</v>
      </c>
      <c r="N40" s="371">
        <f t="shared" ca="1" si="10"/>
        <v>1</v>
      </c>
      <c r="O40">
        <f t="shared" ca="1" si="11"/>
        <v>0</v>
      </c>
      <c r="P40" s="371">
        <f t="shared" ca="1" si="12"/>
        <v>0</v>
      </c>
      <c r="Q40" s="371">
        <f t="shared" ca="1" si="13"/>
        <v>0</v>
      </c>
      <c r="R40" s="372" t="str">
        <f t="shared" ca="1" si="14"/>
        <v/>
      </c>
      <c r="S40" s="372">
        <f t="shared" ca="1" si="15"/>
        <v>45003</v>
      </c>
      <c r="T40" s="372" t="str">
        <f t="shared" ca="1" si="16"/>
        <v/>
      </c>
      <c r="U40" s="372">
        <f t="shared" ca="1" si="17"/>
        <v>45250</v>
      </c>
      <c r="V40" t="str">
        <f t="shared" ca="1" si="18"/>
        <v>Digital</v>
      </c>
      <c r="W40" t="str">
        <f t="shared" ca="1" si="19"/>
        <v>Web</v>
      </c>
      <c r="X40" s="371">
        <f t="shared" ca="1" si="20"/>
        <v>1</v>
      </c>
      <c r="Y40" s="371">
        <f t="shared" ca="1" si="20"/>
        <v>1</v>
      </c>
      <c r="Z40" s="371">
        <f t="shared" ca="1" si="20"/>
        <v>0</v>
      </c>
      <c r="AA40" s="371">
        <f t="shared" ca="1" si="20"/>
        <v>0</v>
      </c>
      <c r="AB40" s="371">
        <f t="shared" ca="1" si="21"/>
        <v>1</v>
      </c>
      <c r="AC40" s="371">
        <f t="shared" ca="1" si="21"/>
        <v>0</v>
      </c>
      <c r="AD40" s="371">
        <f t="shared" ca="1" si="21"/>
        <v>1</v>
      </c>
      <c r="AE40" s="371">
        <f t="shared" ca="1" si="21"/>
        <v>1</v>
      </c>
      <c r="AF40" s="371">
        <f t="shared" ca="1" si="22"/>
        <v>1</v>
      </c>
      <c r="AG40" s="371">
        <f t="shared" ca="1" si="22"/>
        <v>1</v>
      </c>
      <c r="AH40" s="371">
        <f t="shared" ca="1" si="22"/>
        <v>0</v>
      </c>
      <c r="AI40">
        <f t="shared" ca="1" si="22"/>
        <v>0</v>
      </c>
      <c r="AJ40">
        <f t="shared" ca="1" si="23"/>
        <v>1</v>
      </c>
      <c r="AK40">
        <f t="shared" ca="1" si="24"/>
        <v>0</v>
      </c>
      <c r="AL40">
        <f t="shared" ca="1" si="25"/>
        <v>0</v>
      </c>
      <c r="AM40">
        <f t="shared" ca="1" si="26"/>
        <v>1</v>
      </c>
    </row>
    <row r="41" spans="1:39" ht="30.75">
      <c r="A41" t="str">
        <f t="shared" ca="1" si="0"/>
        <v>0001125796</v>
      </c>
      <c r="B41">
        <f t="shared" ca="1" si="1"/>
        <v>2</v>
      </c>
      <c r="C41">
        <f ca="1">SUM($B$2:B41)</f>
        <v>38</v>
      </c>
      <c r="D41" t="str">
        <f t="shared" ca="1" si="2"/>
        <v>AG0000004809</v>
      </c>
      <c r="E41" s="315">
        <f t="shared" ca="1" si="3"/>
        <v>45615</v>
      </c>
      <c r="F41" s="371">
        <f t="shared" ca="1" si="4"/>
        <v>287</v>
      </c>
      <c r="G41" s="372">
        <f t="shared" ca="1" si="5"/>
        <v>45274</v>
      </c>
      <c r="H41" s="371" t="str">
        <f t="shared" ca="1" si="6"/>
        <v>Former</v>
      </c>
      <c r="I41" s="67" t="str">
        <f t="shared" ca="1" si="7"/>
        <v>San Francisco</v>
      </c>
      <c r="J41" s="67" t="s">
        <v>889</v>
      </c>
      <c r="K41" s="67" t="str">
        <f t="shared" ca="1" si="8"/>
        <v>Revenue Share -Apts</v>
      </c>
      <c r="L41" s="67" t="str">
        <f t="shared" ca="1" si="9"/>
        <v>Y</v>
      </c>
      <c r="M41" s="371">
        <f t="shared" ca="1" si="10"/>
        <v>1</v>
      </c>
      <c r="N41" s="371">
        <f t="shared" ca="1" si="10"/>
        <v>1</v>
      </c>
      <c r="O41">
        <f t="shared" ca="1" si="11"/>
        <v>1</v>
      </c>
      <c r="P41" s="371">
        <f t="shared" ca="1" si="12"/>
        <v>1</v>
      </c>
      <c r="Q41" s="371">
        <f t="shared" ca="1" si="13"/>
        <v>1</v>
      </c>
      <c r="R41" s="372">
        <f t="shared" ca="1" si="14"/>
        <v>45128</v>
      </c>
      <c r="S41" s="372">
        <f t="shared" ca="1" si="15"/>
        <v>45430</v>
      </c>
      <c r="T41" s="372">
        <f t="shared" ca="1" si="16"/>
        <v>45114</v>
      </c>
      <c r="U41" s="372">
        <f t="shared" ca="1" si="17"/>
        <v>45640</v>
      </c>
      <c r="V41" t="str">
        <f t="shared" ca="1" si="18"/>
        <v>Digital</v>
      </c>
      <c r="W41" t="str">
        <f t="shared" ca="1" si="19"/>
        <v>Web</v>
      </c>
      <c r="X41" s="371">
        <f t="shared" ca="1" si="20"/>
        <v>0</v>
      </c>
      <c r="Y41" s="371">
        <f t="shared" ca="1" si="20"/>
        <v>1</v>
      </c>
      <c r="Z41" s="371">
        <f t="shared" ca="1" si="20"/>
        <v>1</v>
      </c>
      <c r="AA41" s="371">
        <f t="shared" ca="1" si="20"/>
        <v>1</v>
      </c>
      <c r="AB41" s="371">
        <f t="shared" ca="1" si="21"/>
        <v>0</v>
      </c>
      <c r="AC41" s="371">
        <f t="shared" ca="1" si="21"/>
        <v>0</v>
      </c>
      <c r="AD41" s="371">
        <f t="shared" ca="1" si="21"/>
        <v>1</v>
      </c>
      <c r="AE41" s="371">
        <f t="shared" ca="1" si="21"/>
        <v>0</v>
      </c>
      <c r="AF41" s="371">
        <f t="shared" ca="1" si="22"/>
        <v>1</v>
      </c>
      <c r="AG41" s="371">
        <f t="shared" ca="1" si="22"/>
        <v>1</v>
      </c>
      <c r="AH41" s="371">
        <f t="shared" ca="1" si="22"/>
        <v>1</v>
      </c>
      <c r="AI41">
        <f t="shared" ca="1" si="22"/>
        <v>1</v>
      </c>
      <c r="AJ41">
        <f t="shared" ca="1" si="23"/>
        <v>1</v>
      </c>
      <c r="AK41">
        <f t="shared" ca="1" si="24"/>
        <v>0</v>
      </c>
      <c r="AL41">
        <f t="shared" ca="1" si="25"/>
        <v>1</v>
      </c>
      <c r="AM41">
        <f t="shared" ca="1" si="26"/>
        <v>0</v>
      </c>
    </row>
    <row r="42" spans="1:39">
      <c r="A42" t="str">
        <f t="shared" ca="1" si="0"/>
        <v>0001125244</v>
      </c>
      <c r="B42">
        <f t="shared" ca="1" si="1"/>
        <v>1</v>
      </c>
      <c r="C42">
        <f ca="1">SUM($B$2:B42)</f>
        <v>39</v>
      </c>
      <c r="D42" t="str">
        <f t="shared" ca="1" si="2"/>
        <v>AG0000004854</v>
      </c>
      <c r="E42" s="315">
        <f t="shared" ca="1" si="3"/>
        <v>45537</v>
      </c>
      <c r="F42" s="371">
        <f t="shared" ca="1" si="4"/>
        <v>242</v>
      </c>
      <c r="G42" s="372">
        <f t="shared" ca="1" si="5"/>
        <v>44973</v>
      </c>
      <c r="H42" s="371" t="str">
        <f t="shared" ca="1" si="6"/>
        <v>Active</v>
      </c>
      <c r="I42" s="67" t="str">
        <f t="shared" ca="1" si="7"/>
        <v>Pheonix</v>
      </c>
      <c r="J42" s="67" t="s">
        <v>889</v>
      </c>
      <c r="K42" s="67" t="str">
        <f t="shared" ca="1" si="8"/>
        <v>Apartments</v>
      </c>
      <c r="L42" s="67" t="str">
        <f t="shared" ca="1" si="9"/>
        <v>Y</v>
      </c>
      <c r="M42" s="371">
        <f t="shared" ca="1" si="10"/>
        <v>1</v>
      </c>
      <c r="N42" s="371">
        <f t="shared" ca="1" si="10"/>
        <v>0</v>
      </c>
      <c r="O42">
        <f t="shared" ca="1" si="11"/>
        <v>1</v>
      </c>
      <c r="P42" s="371">
        <f t="shared" ca="1" si="12"/>
        <v>0</v>
      </c>
      <c r="Q42" s="371">
        <f t="shared" ca="1" si="13"/>
        <v>0</v>
      </c>
      <c r="R42" s="372">
        <f t="shared" ca="1" si="14"/>
        <v>45296</v>
      </c>
      <c r="S42" s="372" t="str">
        <f t="shared" ca="1" si="15"/>
        <v/>
      </c>
      <c r="T42" s="372">
        <f t="shared" ca="1" si="16"/>
        <v>45541</v>
      </c>
      <c r="U42" s="372" t="str">
        <f t="shared" ca="1" si="17"/>
        <v/>
      </c>
      <c r="V42" t="str">
        <f t="shared" ca="1" si="18"/>
        <v>Offline</v>
      </c>
      <c r="W42" t="str">
        <f t="shared" ca="1" si="19"/>
        <v>Retail</v>
      </c>
      <c r="X42" s="371">
        <f t="shared" ca="1" si="20"/>
        <v>0</v>
      </c>
      <c r="Y42" s="371">
        <f t="shared" ca="1" si="20"/>
        <v>0</v>
      </c>
      <c r="Z42" s="371">
        <f t="shared" ca="1" si="20"/>
        <v>0</v>
      </c>
      <c r="AA42" s="371">
        <f t="shared" ca="1" si="20"/>
        <v>0</v>
      </c>
      <c r="AB42" s="371">
        <f t="shared" ca="1" si="21"/>
        <v>1</v>
      </c>
      <c r="AC42" s="371">
        <f t="shared" ca="1" si="21"/>
        <v>1</v>
      </c>
      <c r="AD42" s="371">
        <f t="shared" ca="1" si="21"/>
        <v>0</v>
      </c>
      <c r="AE42" s="371">
        <f t="shared" ca="1" si="21"/>
        <v>1</v>
      </c>
      <c r="AF42" s="371">
        <f t="shared" ca="1" si="22"/>
        <v>0</v>
      </c>
      <c r="AG42" s="371">
        <f t="shared" ca="1" si="22"/>
        <v>1</v>
      </c>
      <c r="AH42" s="371">
        <f t="shared" ca="1" si="22"/>
        <v>0</v>
      </c>
      <c r="AI42">
        <f t="shared" ca="1" si="22"/>
        <v>1</v>
      </c>
      <c r="AJ42">
        <f t="shared" ca="1" si="23"/>
        <v>1</v>
      </c>
      <c r="AK42">
        <f t="shared" ca="1" si="24"/>
        <v>0</v>
      </c>
      <c r="AL42">
        <f t="shared" ca="1" si="25"/>
        <v>1</v>
      </c>
      <c r="AM42">
        <f t="shared" ca="1" si="26"/>
        <v>0</v>
      </c>
    </row>
    <row r="43" spans="1:39">
      <c r="A43" t="str">
        <f t="shared" ca="1" si="0"/>
        <v>0001122988</v>
      </c>
      <c r="B43">
        <f t="shared" ca="1" si="1"/>
        <v>0</v>
      </c>
      <c r="C43">
        <f ca="1">SUM($B$2:B43)</f>
        <v>39</v>
      </c>
      <c r="D43" t="str">
        <f t="shared" ca="1" si="2"/>
        <v>AG0000002618</v>
      </c>
      <c r="E43" s="315">
        <f t="shared" ca="1" si="3"/>
        <v>45347</v>
      </c>
      <c r="F43" s="371">
        <f t="shared" ca="1" si="4"/>
        <v>690</v>
      </c>
      <c r="G43" s="372">
        <f t="shared" ca="1" si="5"/>
        <v>45339</v>
      </c>
      <c r="H43" s="371" t="str">
        <f t="shared" ca="1" si="6"/>
        <v>Active</v>
      </c>
      <c r="I43" s="67" t="str">
        <f t="shared" ca="1" si="7"/>
        <v>Pheonix</v>
      </c>
      <c r="J43" s="67" t="s">
        <v>889</v>
      </c>
      <c r="K43" s="67" t="str">
        <f t="shared" ca="1" si="8"/>
        <v>Business</v>
      </c>
      <c r="L43" s="67" t="str">
        <f t="shared" ca="1" si="9"/>
        <v>N</v>
      </c>
      <c r="M43" s="371">
        <f t="shared" ca="1" si="10"/>
        <v>1</v>
      </c>
      <c r="N43" s="371">
        <f t="shared" ca="1" si="10"/>
        <v>1</v>
      </c>
      <c r="O43">
        <f t="shared" ca="1" si="11"/>
        <v>0</v>
      </c>
      <c r="P43" s="371">
        <f t="shared" ca="1" si="12"/>
        <v>0</v>
      </c>
      <c r="Q43" s="371">
        <f t="shared" ca="1" si="13"/>
        <v>0</v>
      </c>
      <c r="R43" s="372">
        <f t="shared" ca="1" si="14"/>
        <v>45241</v>
      </c>
      <c r="S43" s="372">
        <f t="shared" ca="1" si="15"/>
        <v>45210</v>
      </c>
      <c r="T43" s="372">
        <f t="shared" ca="1" si="16"/>
        <v>45641</v>
      </c>
      <c r="U43" s="372">
        <f t="shared" ca="1" si="17"/>
        <v>45605</v>
      </c>
      <c r="V43" t="str">
        <f t="shared" ca="1" si="18"/>
        <v>Digital</v>
      </c>
      <c r="W43" t="str">
        <f t="shared" ca="1" si="19"/>
        <v>Web</v>
      </c>
      <c r="X43" s="371">
        <f t="shared" ca="1" si="20"/>
        <v>1</v>
      </c>
      <c r="Y43" s="371">
        <f t="shared" ca="1" si="20"/>
        <v>0</v>
      </c>
      <c r="Z43" s="371">
        <f t="shared" ca="1" si="20"/>
        <v>1</v>
      </c>
      <c r="AA43" s="371">
        <f t="shared" ca="1" si="20"/>
        <v>0</v>
      </c>
      <c r="AB43" s="371">
        <f t="shared" ca="1" si="21"/>
        <v>1</v>
      </c>
      <c r="AC43" s="371">
        <f t="shared" ca="1" si="21"/>
        <v>0</v>
      </c>
      <c r="AD43" s="371">
        <f t="shared" ca="1" si="21"/>
        <v>0</v>
      </c>
      <c r="AE43" s="371">
        <f t="shared" ca="1" si="21"/>
        <v>1</v>
      </c>
      <c r="AF43" s="371">
        <f t="shared" ca="1" si="22"/>
        <v>1</v>
      </c>
      <c r="AG43" s="371">
        <f t="shared" ca="1" si="22"/>
        <v>1</v>
      </c>
      <c r="AH43" s="371">
        <f t="shared" ca="1" si="22"/>
        <v>0</v>
      </c>
      <c r="AI43">
        <f t="shared" ca="1" si="22"/>
        <v>1</v>
      </c>
      <c r="AJ43">
        <f t="shared" ca="1" si="23"/>
        <v>0</v>
      </c>
      <c r="AK43">
        <f t="shared" ca="1" si="24"/>
        <v>0</v>
      </c>
      <c r="AL43">
        <f t="shared" ca="1" si="25"/>
        <v>0</v>
      </c>
      <c r="AM43">
        <f t="shared" ca="1" si="26"/>
        <v>0</v>
      </c>
    </row>
    <row r="44" spans="1:39">
      <c r="A44" t="str">
        <f t="shared" ca="1" si="0"/>
        <v>0001122407</v>
      </c>
      <c r="B44">
        <f t="shared" ca="1" si="1"/>
        <v>2</v>
      </c>
      <c r="C44">
        <f ca="1">SUM($B$2:B44)</f>
        <v>41</v>
      </c>
      <c r="D44" t="str">
        <f t="shared" ca="1" si="2"/>
        <v>AG0000001073</v>
      </c>
      <c r="E44" s="315">
        <f t="shared" ca="1" si="3"/>
        <v>44997</v>
      </c>
      <c r="F44" s="371">
        <f t="shared" ca="1" si="4"/>
        <v>359</v>
      </c>
      <c r="G44" s="372">
        <f t="shared" ca="1" si="5"/>
        <v>45309</v>
      </c>
      <c r="H44" s="371" t="str">
        <f t="shared" ca="1" si="6"/>
        <v>Former</v>
      </c>
      <c r="I44" s="67" t="str">
        <f t="shared" ca="1" si="7"/>
        <v>Boston</v>
      </c>
      <c r="J44" s="67" t="s">
        <v>889</v>
      </c>
      <c r="K44" s="67" t="str">
        <f t="shared" ca="1" si="8"/>
        <v>Business</v>
      </c>
      <c r="L44" s="67" t="str">
        <f t="shared" ca="1" si="9"/>
        <v>Y</v>
      </c>
      <c r="M44" s="371">
        <f t="shared" ca="1" si="10"/>
        <v>0</v>
      </c>
      <c r="N44" s="371">
        <f t="shared" ca="1" si="10"/>
        <v>0</v>
      </c>
      <c r="O44">
        <f t="shared" ca="1" si="11"/>
        <v>0</v>
      </c>
      <c r="P44" s="371">
        <f t="shared" ca="1" si="12"/>
        <v>0</v>
      </c>
      <c r="Q44" s="371">
        <f t="shared" ca="1" si="13"/>
        <v>0</v>
      </c>
      <c r="R44" s="372" t="str">
        <f t="shared" ca="1" si="14"/>
        <v/>
      </c>
      <c r="S44" s="372" t="str">
        <f t="shared" ca="1" si="15"/>
        <v/>
      </c>
      <c r="T44" s="372" t="str">
        <f t="shared" ca="1" si="16"/>
        <v/>
      </c>
      <c r="U44" s="372" t="str">
        <f t="shared" ca="1" si="17"/>
        <v/>
      </c>
      <c r="V44" t="str">
        <f t="shared" ca="1" si="18"/>
        <v>Offline</v>
      </c>
      <c r="W44" t="str">
        <f t="shared" ca="1" si="19"/>
        <v>Retail</v>
      </c>
      <c r="X44" s="371">
        <f t="shared" ca="1" si="20"/>
        <v>1</v>
      </c>
      <c r="Y44" s="371">
        <f t="shared" ca="1" si="20"/>
        <v>0</v>
      </c>
      <c r="Z44" s="371">
        <f t="shared" ca="1" si="20"/>
        <v>1</v>
      </c>
      <c r="AA44" s="371">
        <f t="shared" ca="1" si="20"/>
        <v>1</v>
      </c>
      <c r="AB44" s="371">
        <f t="shared" ca="1" si="21"/>
        <v>0</v>
      </c>
      <c r="AC44" s="371">
        <f t="shared" ca="1" si="21"/>
        <v>1</v>
      </c>
      <c r="AD44" s="371">
        <f t="shared" ca="1" si="21"/>
        <v>1</v>
      </c>
      <c r="AE44" s="371">
        <f t="shared" ca="1" si="21"/>
        <v>1</v>
      </c>
      <c r="AF44" s="371">
        <f t="shared" ca="1" si="22"/>
        <v>1</v>
      </c>
      <c r="AG44" s="371">
        <f t="shared" ca="1" si="22"/>
        <v>1</v>
      </c>
      <c r="AH44" s="371">
        <f t="shared" ca="1" si="22"/>
        <v>0</v>
      </c>
      <c r="AI44">
        <f t="shared" ca="1" si="22"/>
        <v>0</v>
      </c>
      <c r="AJ44">
        <f t="shared" ca="1" si="23"/>
        <v>1</v>
      </c>
      <c r="AK44">
        <f t="shared" ca="1" si="24"/>
        <v>1</v>
      </c>
      <c r="AL44">
        <f t="shared" ca="1" si="25"/>
        <v>1</v>
      </c>
      <c r="AM44">
        <f t="shared" ca="1" si="26"/>
        <v>1</v>
      </c>
    </row>
    <row r="45" spans="1:39">
      <c r="A45" t="str">
        <f t="shared" ca="1" si="0"/>
        <v>0001121096</v>
      </c>
      <c r="B45">
        <f t="shared" ca="1" si="1"/>
        <v>0</v>
      </c>
      <c r="C45">
        <f ca="1">SUM($B$2:B45)</f>
        <v>41</v>
      </c>
      <c r="D45" t="str">
        <f t="shared" ca="1" si="2"/>
        <v>AG0000004002</v>
      </c>
      <c r="E45" s="315">
        <f t="shared" ca="1" si="3"/>
        <v>45277</v>
      </c>
      <c r="F45" s="371">
        <f t="shared" ca="1" si="4"/>
        <v>202</v>
      </c>
      <c r="G45" s="372">
        <f t="shared" ca="1" si="5"/>
        <v>45055</v>
      </c>
      <c r="H45" s="371" t="str">
        <f t="shared" ca="1" si="6"/>
        <v>Former</v>
      </c>
      <c r="I45" s="67" t="str">
        <f t="shared" ca="1" si="7"/>
        <v>Pheonix</v>
      </c>
      <c r="J45" s="67" t="s">
        <v>889</v>
      </c>
      <c r="K45" s="67" t="str">
        <f t="shared" ca="1" si="8"/>
        <v>House</v>
      </c>
      <c r="L45" s="67" t="str">
        <f t="shared" ca="1" si="9"/>
        <v>N</v>
      </c>
      <c r="M45" s="371">
        <f t="shared" ca="1" si="10"/>
        <v>1</v>
      </c>
      <c r="N45" s="371">
        <f t="shared" ca="1" si="10"/>
        <v>1</v>
      </c>
      <c r="O45">
        <f t="shared" ca="1" si="11"/>
        <v>0</v>
      </c>
      <c r="P45" s="371">
        <f t="shared" ca="1" si="12"/>
        <v>1</v>
      </c>
      <c r="Q45" s="371">
        <f t="shared" ca="1" si="13"/>
        <v>0</v>
      </c>
      <c r="R45" s="372">
        <f t="shared" ca="1" si="14"/>
        <v>45430</v>
      </c>
      <c r="S45" s="372">
        <f t="shared" ca="1" si="15"/>
        <v>45391</v>
      </c>
      <c r="T45" s="372">
        <f t="shared" ca="1" si="16"/>
        <v>45229</v>
      </c>
      <c r="U45" s="372">
        <f t="shared" ca="1" si="17"/>
        <v>45565</v>
      </c>
      <c r="V45" t="str">
        <f t="shared" ca="1" si="18"/>
        <v>Offline</v>
      </c>
      <c r="W45" t="str">
        <f t="shared" ca="1" si="19"/>
        <v>IVR</v>
      </c>
      <c r="X45" s="371">
        <f t="shared" ca="1" si="20"/>
        <v>0</v>
      </c>
      <c r="Y45" s="371">
        <f t="shared" ca="1" si="20"/>
        <v>0</v>
      </c>
      <c r="Z45" s="371">
        <f t="shared" ca="1" si="20"/>
        <v>1</v>
      </c>
      <c r="AA45" s="371">
        <f t="shared" ca="1" si="20"/>
        <v>0</v>
      </c>
      <c r="AB45" s="371">
        <f t="shared" ca="1" si="21"/>
        <v>0</v>
      </c>
      <c r="AC45" s="371">
        <f t="shared" ca="1" si="21"/>
        <v>1</v>
      </c>
      <c r="AD45" s="371">
        <f t="shared" ca="1" si="21"/>
        <v>1</v>
      </c>
      <c r="AE45" s="371">
        <f t="shared" ca="1" si="21"/>
        <v>0</v>
      </c>
      <c r="AF45" s="371">
        <f t="shared" ca="1" si="22"/>
        <v>1</v>
      </c>
      <c r="AG45" s="371">
        <f t="shared" ca="1" si="22"/>
        <v>0</v>
      </c>
      <c r="AH45" s="371">
        <f t="shared" ca="1" si="22"/>
        <v>1</v>
      </c>
      <c r="AI45">
        <f t="shared" ca="1" si="22"/>
        <v>0</v>
      </c>
      <c r="AJ45">
        <f t="shared" ca="1" si="23"/>
        <v>1</v>
      </c>
      <c r="AK45">
        <f t="shared" ca="1" si="24"/>
        <v>0</v>
      </c>
      <c r="AL45">
        <f t="shared" ca="1" si="25"/>
        <v>1</v>
      </c>
      <c r="AM45">
        <f t="shared" ca="1" si="26"/>
        <v>0</v>
      </c>
    </row>
    <row r="46" spans="1:39" ht="30.75">
      <c r="A46" t="str">
        <f t="shared" ca="1" si="0"/>
        <v>0001129408</v>
      </c>
      <c r="B46">
        <f t="shared" ca="1" si="1"/>
        <v>0</v>
      </c>
      <c r="C46">
        <f ca="1">SUM($B$2:B46)</f>
        <v>41</v>
      </c>
      <c r="D46" t="str">
        <f t="shared" ca="1" si="2"/>
        <v>AG0000001989</v>
      </c>
      <c r="E46" s="315">
        <f t="shared" ca="1" si="3"/>
        <v>45028</v>
      </c>
      <c r="F46" s="371">
        <f t="shared" ca="1" si="4"/>
        <v>828</v>
      </c>
      <c r="G46" s="372">
        <f t="shared" ca="1" si="5"/>
        <v>45222</v>
      </c>
      <c r="H46" s="371" t="str">
        <f t="shared" ca="1" si="6"/>
        <v>Former</v>
      </c>
      <c r="I46" s="67" t="str">
        <f t="shared" ca="1" si="7"/>
        <v>San Francisco</v>
      </c>
      <c r="J46" s="67" t="s">
        <v>889</v>
      </c>
      <c r="K46" s="67" t="str">
        <f t="shared" ca="1" si="8"/>
        <v>Condominiums</v>
      </c>
      <c r="L46" s="67" t="str">
        <f t="shared" ca="1" si="9"/>
        <v>Y</v>
      </c>
      <c r="M46" s="371">
        <f t="shared" ca="1" si="10"/>
        <v>0</v>
      </c>
      <c r="N46" s="371">
        <f t="shared" ca="1" si="10"/>
        <v>1</v>
      </c>
      <c r="O46">
        <f t="shared" ca="1" si="11"/>
        <v>0</v>
      </c>
      <c r="P46" s="371">
        <f t="shared" ca="1" si="12"/>
        <v>0</v>
      </c>
      <c r="Q46" s="371">
        <f t="shared" ca="1" si="13"/>
        <v>0</v>
      </c>
      <c r="R46" s="372" t="str">
        <f t="shared" ca="1" si="14"/>
        <v/>
      </c>
      <c r="S46" s="372">
        <f t="shared" ca="1" si="15"/>
        <v>45032</v>
      </c>
      <c r="T46" s="372" t="str">
        <f t="shared" ca="1" si="16"/>
        <v/>
      </c>
      <c r="U46" s="372">
        <f t="shared" ca="1" si="17"/>
        <v>45410</v>
      </c>
      <c r="V46" t="str">
        <f t="shared" ca="1" si="18"/>
        <v>Offline</v>
      </c>
      <c r="W46" t="str">
        <f t="shared" ca="1" si="19"/>
        <v>Retail</v>
      </c>
      <c r="X46" s="371">
        <f t="shared" ca="1" si="20"/>
        <v>0</v>
      </c>
      <c r="Y46" s="371">
        <f t="shared" ca="1" si="20"/>
        <v>1</v>
      </c>
      <c r="Z46" s="371">
        <f t="shared" ca="1" si="20"/>
        <v>1</v>
      </c>
      <c r="AA46" s="371">
        <f t="shared" ca="1" si="20"/>
        <v>0</v>
      </c>
      <c r="AB46" s="371">
        <f t="shared" ca="1" si="21"/>
        <v>1</v>
      </c>
      <c r="AC46" s="371">
        <f t="shared" ca="1" si="21"/>
        <v>0</v>
      </c>
      <c r="AD46" s="371">
        <f t="shared" ca="1" si="21"/>
        <v>0</v>
      </c>
      <c r="AE46" s="371">
        <f t="shared" ca="1" si="21"/>
        <v>0</v>
      </c>
      <c r="AF46" s="371">
        <f t="shared" ca="1" si="22"/>
        <v>0</v>
      </c>
      <c r="AG46" s="371">
        <f t="shared" ca="1" si="22"/>
        <v>1</v>
      </c>
      <c r="AH46" s="371">
        <f t="shared" ca="1" si="22"/>
        <v>1</v>
      </c>
      <c r="AI46">
        <f t="shared" ca="1" si="22"/>
        <v>1</v>
      </c>
      <c r="AJ46">
        <f t="shared" ca="1" si="23"/>
        <v>0</v>
      </c>
      <c r="AK46">
        <f t="shared" ca="1" si="24"/>
        <v>0</v>
      </c>
      <c r="AL46">
        <f t="shared" ca="1" si="25"/>
        <v>0</v>
      </c>
      <c r="AM46">
        <f t="shared" ca="1" si="26"/>
        <v>0</v>
      </c>
    </row>
    <row r="47" spans="1:39">
      <c r="A47" t="str">
        <f t="shared" ca="1" si="0"/>
        <v>0001124670</v>
      </c>
      <c r="B47">
        <f t="shared" ca="1" si="1"/>
        <v>0</v>
      </c>
      <c r="C47">
        <f ca="1">SUM($B$2:B47)</f>
        <v>41</v>
      </c>
      <c r="D47" t="str">
        <f t="shared" ca="1" si="2"/>
        <v>AG0000006880</v>
      </c>
      <c r="E47" s="315">
        <f t="shared" ca="1" si="3"/>
        <v>45501</v>
      </c>
      <c r="F47" s="371">
        <f t="shared" ca="1" si="4"/>
        <v>318</v>
      </c>
      <c r="G47" s="372">
        <f t="shared" ca="1" si="5"/>
        <v>45568</v>
      </c>
      <c r="H47" s="371" t="str">
        <f t="shared" ca="1" si="6"/>
        <v>Former</v>
      </c>
      <c r="I47" s="67" t="str">
        <f t="shared" ca="1" si="7"/>
        <v>San Francisco</v>
      </c>
      <c r="J47" s="67" t="s">
        <v>889</v>
      </c>
      <c r="K47" s="67" t="str">
        <f t="shared" ca="1" si="8"/>
        <v>Business</v>
      </c>
      <c r="L47" s="67" t="str">
        <f t="shared" ca="1" si="9"/>
        <v>N</v>
      </c>
      <c r="M47" s="371">
        <f t="shared" ca="1" si="10"/>
        <v>1</v>
      </c>
      <c r="N47" s="371">
        <f t="shared" ca="1" si="10"/>
        <v>0</v>
      </c>
      <c r="O47">
        <f t="shared" ca="1" si="11"/>
        <v>0</v>
      </c>
      <c r="P47" s="371">
        <f t="shared" ca="1" si="12"/>
        <v>0</v>
      </c>
      <c r="Q47" s="371">
        <f t="shared" ca="1" si="13"/>
        <v>0</v>
      </c>
      <c r="R47" s="372">
        <f t="shared" ca="1" si="14"/>
        <v>45375</v>
      </c>
      <c r="S47" s="372" t="str">
        <f t="shared" ca="1" si="15"/>
        <v/>
      </c>
      <c r="T47" s="372">
        <f t="shared" ca="1" si="16"/>
        <v>45295</v>
      </c>
      <c r="U47" s="372" t="str">
        <f t="shared" ca="1" si="17"/>
        <v/>
      </c>
      <c r="V47" t="str">
        <f t="shared" ca="1" si="18"/>
        <v>Digital</v>
      </c>
      <c r="W47" t="str">
        <f t="shared" ca="1" si="19"/>
        <v>Web</v>
      </c>
      <c r="X47" s="371">
        <f t="shared" ca="1" si="20"/>
        <v>0</v>
      </c>
      <c r="Y47" s="371">
        <f t="shared" ca="1" si="20"/>
        <v>0</v>
      </c>
      <c r="Z47" s="371">
        <f t="shared" ca="1" si="20"/>
        <v>0</v>
      </c>
      <c r="AA47" s="371">
        <f t="shared" ca="1" si="20"/>
        <v>1</v>
      </c>
      <c r="AB47" s="371">
        <f t="shared" ca="1" si="21"/>
        <v>1</v>
      </c>
      <c r="AC47" s="371">
        <f t="shared" ca="1" si="21"/>
        <v>1</v>
      </c>
      <c r="AD47" s="371">
        <f t="shared" ca="1" si="21"/>
        <v>0</v>
      </c>
      <c r="AE47" s="371">
        <f t="shared" ca="1" si="21"/>
        <v>0</v>
      </c>
      <c r="AF47" s="371">
        <f t="shared" ca="1" si="22"/>
        <v>1</v>
      </c>
      <c r="AG47" s="371">
        <f t="shared" ca="1" si="22"/>
        <v>1</v>
      </c>
      <c r="AH47" s="371">
        <f t="shared" ca="1" si="22"/>
        <v>1</v>
      </c>
      <c r="AI47">
        <f t="shared" ca="1" si="22"/>
        <v>1</v>
      </c>
      <c r="AJ47">
        <f t="shared" ca="1" si="23"/>
        <v>1</v>
      </c>
      <c r="AK47">
        <f t="shared" ca="1" si="24"/>
        <v>1</v>
      </c>
      <c r="AL47">
        <f t="shared" ca="1" si="25"/>
        <v>1</v>
      </c>
      <c r="AM47">
        <f t="shared" ca="1" si="26"/>
        <v>1</v>
      </c>
    </row>
    <row r="48" spans="1:39">
      <c r="A48" t="str">
        <f t="shared" ca="1" si="0"/>
        <v>0001128837</v>
      </c>
      <c r="B48">
        <f t="shared" ca="1" si="1"/>
        <v>1</v>
      </c>
      <c r="C48">
        <f ca="1">SUM($B$2:B48)</f>
        <v>42</v>
      </c>
      <c r="D48" t="str">
        <f t="shared" ca="1" si="2"/>
        <v>AG0000005973</v>
      </c>
      <c r="E48" s="315">
        <f t="shared" ca="1" si="3"/>
        <v>45093</v>
      </c>
      <c r="F48" s="371">
        <f t="shared" ca="1" si="4"/>
        <v>989</v>
      </c>
      <c r="G48" s="372">
        <f t="shared" ca="1" si="5"/>
        <v>45278</v>
      </c>
      <c r="H48" s="371" t="str">
        <f t="shared" ca="1" si="6"/>
        <v>Former</v>
      </c>
      <c r="I48" s="67" t="str">
        <f t="shared" ca="1" si="7"/>
        <v>Pheonix</v>
      </c>
      <c r="J48" s="67" t="s">
        <v>889</v>
      </c>
      <c r="K48" s="67" t="str">
        <f t="shared" ca="1" si="8"/>
        <v>Apartments</v>
      </c>
      <c r="L48" s="67" t="str">
        <f t="shared" ca="1" si="9"/>
        <v>N</v>
      </c>
      <c r="M48" s="371">
        <f t="shared" ca="1" si="10"/>
        <v>0</v>
      </c>
      <c r="N48" s="371">
        <f t="shared" ca="1" si="10"/>
        <v>1</v>
      </c>
      <c r="O48">
        <f t="shared" ca="1" si="11"/>
        <v>0</v>
      </c>
      <c r="P48" s="371">
        <f t="shared" ca="1" si="12"/>
        <v>0</v>
      </c>
      <c r="Q48" s="371">
        <f t="shared" ca="1" si="13"/>
        <v>0</v>
      </c>
      <c r="R48" s="372" t="str">
        <f t="shared" ca="1" si="14"/>
        <v/>
      </c>
      <c r="S48" s="372">
        <f t="shared" ca="1" si="15"/>
        <v>44945</v>
      </c>
      <c r="T48" s="372" t="str">
        <f t="shared" ca="1" si="16"/>
        <v/>
      </c>
      <c r="U48" s="372">
        <f t="shared" ca="1" si="17"/>
        <v>45420</v>
      </c>
      <c r="V48" t="str">
        <f t="shared" ca="1" si="18"/>
        <v>Digital</v>
      </c>
      <c r="W48" t="str">
        <f t="shared" ca="1" si="19"/>
        <v>App</v>
      </c>
      <c r="X48" s="371">
        <f t="shared" ca="1" si="20"/>
        <v>0</v>
      </c>
      <c r="Y48" s="371">
        <f t="shared" ca="1" si="20"/>
        <v>0</v>
      </c>
      <c r="Z48" s="371">
        <f t="shared" ca="1" si="20"/>
        <v>1</v>
      </c>
      <c r="AA48" s="371">
        <f t="shared" ca="1" si="20"/>
        <v>1</v>
      </c>
      <c r="AB48" s="371">
        <f t="shared" ca="1" si="21"/>
        <v>1</v>
      </c>
      <c r="AC48" s="371">
        <f t="shared" ca="1" si="21"/>
        <v>1</v>
      </c>
      <c r="AD48" s="371">
        <f t="shared" ca="1" si="21"/>
        <v>1</v>
      </c>
      <c r="AE48" s="371">
        <f t="shared" ca="1" si="21"/>
        <v>0</v>
      </c>
      <c r="AF48" s="371">
        <f t="shared" ca="1" si="22"/>
        <v>1</v>
      </c>
      <c r="AG48" s="371">
        <f t="shared" ca="1" si="22"/>
        <v>0</v>
      </c>
      <c r="AH48" s="371">
        <f t="shared" ca="1" si="22"/>
        <v>1</v>
      </c>
      <c r="AI48">
        <f t="shared" ca="1" si="22"/>
        <v>0</v>
      </c>
      <c r="AJ48">
        <f t="shared" ca="1" si="23"/>
        <v>1</v>
      </c>
      <c r="AK48">
        <f t="shared" ca="1" si="24"/>
        <v>0</v>
      </c>
      <c r="AL48">
        <f t="shared" ca="1" si="25"/>
        <v>1</v>
      </c>
      <c r="AM48">
        <f t="shared" ca="1" si="26"/>
        <v>1</v>
      </c>
    </row>
    <row r="49" spans="1:39">
      <c r="A49" t="str">
        <f t="shared" ca="1" si="0"/>
        <v>0001121085</v>
      </c>
      <c r="B49">
        <f t="shared" ca="1" si="1"/>
        <v>2</v>
      </c>
      <c r="C49">
        <f ca="1">SUM($B$2:B49)</f>
        <v>44</v>
      </c>
      <c r="D49" t="str">
        <f t="shared" ca="1" si="2"/>
        <v>AG0000009227</v>
      </c>
      <c r="E49" s="315">
        <f t="shared" ca="1" si="3"/>
        <v>44951</v>
      </c>
      <c r="F49" s="371">
        <f t="shared" ca="1" si="4"/>
        <v>888</v>
      </c>
      <c r="G49" s="372">
        <f t="shared" ca="1" si="5"/>
        <v>45633</v>
      </c>
      <c r="H49" s="371" t="str">
        <f t="shared" ca="1" si="6"/>
        <v>Active</v>
      </c>
      <c r="I49" s="67" t="str">
        <f t="shared" ca="1" si="7"/>
        <v>Boston</v>
      </c>
      <c r="J49" s="67" t="s">
        <v>889</v>
      </c>
      <c r="K49" s="67" t="str">
        <f t="shared" ca="1" si="8"/>
        <v>Business</v>
      </c>
      <c r="L49" s="67" t="str">
        <f t="shared" ca="1" si="9"/>
        <v>Y</v>
      </c>
      <c r="M49" s="371">
        <f t="shared" ca="1" si="10"/>
        <v>1</v>
      </c>
      <c r="N49" s="371">
        <f t="shared" ca="1" si="10"/>
        <v>1</v>
      </c>
      <c r="O49">
        <f t="shared" ca="1" si="11"/>
        <v>0</v>
      </c>
      <c r="P49" s="371">
        <f t="shared" ca="1" si="12"/>
        <v>1</v>
      </c>
      <c r="Q49" s="371">
        <f t="shared" ca="1" si="13"/>
        <v>0</v>
      </c>
      <c r="R49" s="372">
        <f t="shared" ca="1" si="14"/>
        <v>45427</v>
      </c>
      <c r="S49" s="372">
        <f t="shared" ca="1" si="15"/>
        <v>45231</v>
      </c>
      <c r="T49" s="372">
        <f t="shared" ca="1" si="16"/>
        <v>45374</v>
      </c>
      <c r="U49" s="372">
        <f t="shared" ca="1" si="17"/>
        <v>45450</v>
      </c>
      <c r="V49" t="str">
        <f t="shared" ca="1" si="18"/>
        <v>Offline</v>
      </c>
      <c r="W49" t="str">
        <f t="shared" ca="1" si="19"/>
        <v>IVR</v>
      </c>
      <c r="X49" s="371">
        <f t="shared" ca="1" si="20"/>
        <v>0</v>
      </c>
      <c r="Y49" s="371">
        <f t="shared" ca="1" si="20"/>
        <v>1</v>
      </c>
      <c r="Z49" s="371">
        <f t="shared" ca="1" si="20"/>
        <v>0</v>
      </c>
      <c r="AA49" s="371">
        <f t="shared" ca="1" si="20"/>
        <v>0</v>
      </c>
      <c r="AB49" s="371">
        <f t="shared" ca="1" si="21"/>
        <v>1</v>
      </c>
      <c r="AC49" s="371">
        <f t="shared" ca="1" si="21"/>
        <v>0</v>
      </c>
      <c r="AD49" s="371">
        <f t="shared" ca="1" si="21"/>
        <v>0</v>
      </c>
      <c r="AE49" s="371">
        <f t="shared" ca="1" si="21"/>
        <v>0</v>
      </c>
      <c r="AF49" s="371">
        <f t="shared" ca="1" si="22"/>
        <v>1</v>
      </c>
      <c r="AG49" s="371">
        <f t="shared" ca="1" si="22"/>
        <v>0</v>
      </c>
      <c r="AH49" s="371">
        <f t="shared" ca="1" si="22"/>
        <v>0</v>
      </c>
      <c r="AI49">
        <f t="shared" ca="1" si="22"/>
        <v>0</v>
      </c>
      <c r="AJ49">
        <f t="shared" ca="1" si="23"/>
        <v>1</v>
      </c>
      <c r="AK49">
        <f t="shared" ca="1" si="24"/>
        <v>0</v>
      </c>
      <c r="AL49">
        <f t="shared" ca="1" si="25"/>
        <v>1</v>
      </c>
      <c r="AM49">
        <f t="shared" ca="1" si="26"/>
        <v>0</v>
      </c>
    </row>
    <row r="50" spans="1:39" ht="30.75">
      <c r="A50" t="str">
        <f t="shared" ca="1" si="0"/>
        <v>0001126226</v>
      </c>
      <c r="B50">
        <f t="shared" ca="1" si="1"/>
        <v>2</v>
      </c>
      <c r="C50">
        <f ca="1">SUM($B$2:B50)</f>
        <v>46</v>
      </c>
      <c r="D50" t="str">
        <f t="shared" ca="1" si="2"/>
        <v>AG0000005893</v>
      </c>
      <c r="E50" s="315">
        <f t="shared" ca="1" si="3"/>
        <v>45503</v>
      </c>
      <c r="F50" s="371">
        <f t="shared" ca="1" si="4"/>
        <v>171</v>
      </c>
      <c r="G50" s="372">
        <f t="shared" ca="1" si="5"/>
        <v>45493</v>
      </c>
      <c r="H50" s="371" t="str">
        <f t="shared" ca="1" si="6"/>
        <v>Active</v>
      </c>
      <c r="I50" s="67" t="str">
        <f t="shared" ca="1" si="7"/>
        <v>Boston</v>
      </c>
      <c r="J50" s="67" t="s">
        <v>889</v>
      </c>
      <c r="K50" s="67" t="str">
        <f t="shared" ca="1" si="8"/>
        <v>House</v>
      </c>
      <c r="L50" s="67" t="str">
        <f t="shared" ca="1" si="9"/>
        <v>N</v>
      </c>
      <c r="M50" s="371">
        <f t="shared" ca="1" si="10"/>
        <v>0</v>
      </c>
      <c r="N50" s="371">
        <f t="shared" ca="1" si="10"/>
        <v>1</v>
      </c>
      <c r="O50">
        <f t="shared" ca="1" si="11"/>
        <v>0</v>
      </c>
      <c r="P50" s="371">
        <f t="shared" ca="1" si="12"/>
        <v>1</v>
      </c>
      <c r="Q50" s="371">
        <f t="shared" ca="1" si="13"/>
        <v>0</v>
      </c>
      <c r="R50" s="372" t="str">
        <f t="shared" ca="1" si="14"/>
        <v/>
      </c>
      <c r="S50" s="372">
        <f t="shared" ca="1" si="15"/>
        <v>45131</v>
      </c>
      <c r="T50" s="372" t="str">
        <f t="shared" ca="1" si="16"/>
        <v/>
      </c>
      <c r="U50" s="372">
        <f t="shared" ca="1" si="17"/>
        <v>45010</v>
      </c>
      <c r="V50" t="str">
        <f t="shared" ca="1" si="18"/>
        <v>Offline</v>
      </c>
      <c r="W50" t="str">
        <f t="shared" ca="1" si="19"/>
        <v>IVR</v>
      </c>
      <c r="X50" s="371">
        <f t="shared" ca="1" si="20"/>
        <v>1</v>
      </c>
      <c r="Y50" s="371">
        <f t="shared" ca="1" si="20"/>
        <v>1</v>
      </c>
      <c r="Z50" s="371">
        <f t="shared" ca="1" si="20"/>
        <v>0</v>
      </c>
      <c r="AA50" s="371">
        <f t="shared" ca="1" si="20"/>
        <v>0</v>
      </c>
      <c r="AB50" s="371">
        <f t="shared" ca="1" si="21"/>
        <v>1</v>
      </c>
      <c r="AC50" s="371">
        <f t="shared" ca="1" si="21"/>
        <v>1</v>
      </c>
      <c r="AD50" s="371">
        <f t="shared" ca="1" si="21"/>
        <v>0</v>
      </c>
      <c r="AE50" s="371">
        <f t="shared" ca="1" si="21"/>
        <v>1</v>
      </c>
      <c r="AF50" s="371">
        <f t="shared" ca="1" si="22"/>
        <v>1</v>
      </c>
      <c r="AG50" s="371">
        <f t="shared" ca="1" si="22"/>
        <v>1</v>
      </c>
      <c r="AH50" s="371">
        <f t="shared" ca="1" si="22"/>
        <v>1</v>
      </c>
      <c r="AI50">
        <f t="shared" ca="1" si="22"/>
        <v>0</v>
      </c>
      <c r="AJ50">
        <f t="shared" ca="1" si="23"/>
        <v>0</v>
      </c>
      <c r="AK50">
        <f t="shared" ca="1" si="24"/>
        <v>0</v>
      </c>
      <c r="AL50">
        <f t="shared" ca="1" si="25"/>
        <v>0</v>
      </c>
      <c r="AM50">
        <f t="shared" ca="1" si="26"/>
        <v>0</v>
      </c>
    </row>
    <row r="51" spans="1:39">
      <c r="A51" t="str">
        <f t="shared" ca="1" si="0"/>
        <v>0001123607</v>
      </c>
      <c r="B51">
        <f t="shared" ca="1" si="1"/>
        <v>0</v>
      </c>
      <c r="C51">
        <f ca="1">SUM($B$2:B51)</f>
        <v>46</v>
      </c>
      <c r="D51" t="str">
        <f t="shared" ca="1" si="2"/>
        <v>AG0000005051</v>
      </c>
      <c r="E51" s="315">
        <f t="shared" ca="1" si="3"/>
        <v>44959</v>
      </c>
      <c r="F51" s="371">
        <f t="shared" ca="1" si="4"/>
        <v>249</v>
      </c>
      <c r="G51" s="372">
        <f t="shared" ca="1" si="5"/>
        <v>45402</v>
      </c>
      <c r="H51" s="371" t="str">
        <f t="shared" ca="1" si="6"/>
        <v>Former</v>
      </c>
      <c r="I51" s="67" t="str">
        <f t="shared" ca="1" si="7"/>
        <v>Boston</v>
      </c>
      <c r="J51" s="67" t="s">
        <v>889</v>
      </c>
      <c r="K51" s="67" t="str">
        <f t="shared" ca="1" si="8"/>
        <v>Condominiums</v>
      </c>
      <c r="L51" s="67" t="str">
        <f t="shared" ca="1" si="9"/>
        <v>N</v>
      </c>
      <c r="M51" s="371">
        <f t="shared" ca="1" si="10"/>
        <v>1</v>
      </c>
      <c r="N51" s="371">
        <f t="shared" ca="1" si="10"/>
        <v>0</v>
      </c>
      <c r="O51">
        <f t="shared" ca="1" si="11"/>
        <v>0</v>
      </c>
      <c r="P51" s="371">
        <f t="shared" ca="1" si="12"/>
        <v>0</v>
      </c>
      <c r="Q51" s="371">
        <f t="shared" ca="1" si="13"/>
        <v>0</v>
      </c>
      <c r="R51" s="372">
        <f t="shared" ca="1" si="14"/>
        <v>45309</v>
      </c>
      <c r="S51" s="372" t="str">
        <f t="shared" ca="1" si="15"/>
        <v/>
      </c>
      <c r="T51" s="372">
        <f t="shared" ca="1" si="16"/>
        <v>45425</v>
      </c>
      <c r="U51" s="372" t="str">
        <f t="shared" ca="1" si="17"/>
        <v/>
      </c>
      <c r="V51" t="str">
        <f t="shared" ca="1" si="18"/>
        <v>Digital</v>
      </c>
      <c r="W51" t="str">
        <f t="shared" ca="1" si="19"/>
        <v>Web</v>
      </c>
      <c r="X51" s="371">
        <f t="shared" ca="1" si="20"/>
        <v>1</v>
      </c>
      <c r="Y51" s="371">
        <f t="shared" ca="1" si="20"/>
        <v>0</v>
      </c>
      <c r="Z51" s="371">
        <f t="shared" ca="1" si="20"/>
        <v>1</v>
      </c>
      <c r="AA51" s="371">
        <f t="shared" ca="1" si="20"/>
        <v>1</v>
      </c>
      <c r="AB51" s="371">
        <f t="shared" ca="1" si="21"/>
        <v>0</v>
      </c>
      <c r="AC51" s="371">
        <f t="shared" ca="1" si="21"/>
        <v>0</v>
      </c>
      <c r="AD51" s="371">
        <f t="shared" ca="1" si="21"/>
        <v>1</v>
      </c>
      <c r="AE51" s="371">
        <f t="shared" ca="1" si="21"/>
        <v>1</v>
      </c>
      <c r="AF51" s="371">
        <f t="shared" ca="1" si="22"/>
        <v>1</v>
      </c>
      <c r="AG51" s="371">
        <f t="shared" ca="1" si="22"/>
        <v>1</v>
      </c>
      <c r="AH51" s="371">
        <f t="shared" ca="1" si="22"/>
        <v>1</v>
      </c>
      <c r="AI51">
        <f t="shared" ca="1" si="22"/>
        <v>1</v>
      </c>
      <c r="AJ51">
        <f t="shared" ca="1" si="23"/>
        <v>1</v>
      </c>
      <c r="AK51">
        <f t="shared" ca="1" si="24"/>
        <v>1</v>
      </c>
      <c r="AL51">
        <f t="shared" ca="1" si="25"/>
        <v>1</v>
      </c>
      <c r="AM51">
        <f t="shared" ca="1" si="26"/>
        <v>1</v>
      </c>
    </row>
    <row r="52" spans="1:39" ht="30.75">
      <c r="A52" t="str">
        <f t="shared" ca="1" si="0"/>
        <v>0001124693</v>
      </c>
      <c r="B52">
        <f t="shared" ca="1" si="1"/>
        <v>2</v>
      </c>
      <c r="C52">
        <f ca="1">SUM($B$2:B52)</f>
        <v>48</v>
      </c>
      <c r="D52" t="str">
        <f t="shared" ca="1" si="2"/>
        <v>AG0000006055</v>
      </c>
      <c r="E52" s="315">
        <f t="shared" ca="1" si="3"/>
        <v>45150</v>
      </c>
      <c r="F52" s="371">
        <f t="shared" ca="1" si="4"/>
        <v>690</v>
      </c>
      <c r="G52" s="372">
        <f t="shared" ca="1" si="5"/>
        <v>45433</v>
      </c>
      <c r="H52" s="371" t="str">
        <f t="shared" ca="1" si="6"/>
        <v>Former</v>
      </c>
      <c r="I52" s="67" t="str">
        <f t="shared" ca="1" si="7"/>
        <v>Pheonix</v>
      </c>
      <c r="J52" s="67" t="s">
        <v>889</v>
      </c>
      <c r="K52" s="67" t="str">
        <f t="shared" ca="1" si="8"/>
        <v>House</v>
      </c>
      <c r="L52" s="67" t="str">
        <f t="shared" ca="1" si="9"/>
        <v>N</v>
      </c>
      <c r="M52" s="371">
        <f t="shared" ca="1" si="10"/>
        <v>0</v>
      </c>
      <c r="N52" s="371">
        <f t="shared" ca="1" si="10"/>
        <v>0</v>
      </c>
      <c r="O52">
        <f t="shared" ca="1" si="11"/>
        <v>0</v>
      </c>
      <c r="P52" s="371">
        <f t="shared" ca="1" si="12"/>
        <v>0</v>
      </c>
      <c r="Q52" s="371">
        <f t="shared" ca="1" si="13"/>
        <v>0</v>
      </c>
      <c r="R52" s="372" t="str">
        <f t="shared" ca="1" si="14"/>
        <v/>
      </c>
      <c r="S52" s="372" t="str">
        <f t="shared" ca="1" si="15"/>
        <v/>
      </c>
      <c r="T52" s="372" t="str">
        <f t="shared" ca="1" si="16"/>
        <v/>
      </c>
      <c r="U52" s="372" t="str">
        <f t="shared" ca="1" si="17"/>
        <v/>
      </c>
      <c r="V52" t="str">
        <f t="shared" ca="1" si="18"/>
        <v>Offline</v>
      </c>
      <c r="W52" t="str">
        <f t="shared" ca="1" si="19"/>
        <v>Retail</v>
      </c>
      <c r="X52" s="371">
        <f t="shared" ca="1" si="20"/>
        <v>0</v>
      </c>
      <c r="Y52" s="371">
        <f t="shared" ca="1" si="20"/>
        <v>0</v>
      </c>
      <c r="Z52" s="371">
        <f t="shared" ca="1" si="20"/>
        <v>1</v>
      </c>
      <c r="AA52" s="371">
        <f t="shared" ca="1" si="20"/>
        <v>0</v>
      </c>
      <c r="AB52" s="371">
        <f t="shared" ca="1" si="21"/>
        <v>0</v>
      </c>
      <c r="AC52" s="371">
        <f t="shared" ca="1" si="21"/>
        <v>0</v>
      </c>
      <c r="AD52" s="371">
        <f t="shared" ca="1" si="21"/>
        <v>1</v>
      </c>
      <c r="AE52" s="371">
        <f t="shared" ca="1" si="21"/>
        <v>1</v>
      </c>
      <c r="AF52" s="371">
        <f t="shared" ca="1" si="22"/>
        <v>0</v>
      </c>
      <c r="AG52" s="371">
        <f t="shared" ca="1" si="22"/>
        <v>1</v>
      </c>
      <c r="AH52" s="371">
        <f t="shared" ca="1" si="22"/>
        <v>0</v>
      </c>
      <c r="AI52">
        <f t="shared" ca="1" si="22"/>
        <v>0</v>
      </c>
      <c r="AJ52">
        <f t="shared" ca="1" si="23"/>
        <v>0</v>
      </c>
      <c r="AK52">
        <f t="shared" ca="1" si="24"/>
        <v>0</v>
      </c>
      <c r="AL52">
        <f t="shared" ca="1" si="25"/>
        <v>0</v>
      </c>
      <c r="AM52">
        <f t="shared" ca="1" si="26"/>
        <v>0</v>
      </c>
    </row>
    <row r="53" spans="1:39" ht="30.75">
      <c r="A53" t="str">
        <f t="shared" ca="1" si="0"/>
        <v>0001121829</v>
      </c>
      <c r="B53">
        <f t="shared" ca="1" si="1"/>
        <v>1</v>
      </c>
      <c r="C53">
        <f ca="1">SUM($B$2:B53)</f>
        <v>49</v>
      </c>
      <c r="D53" t="str">
        <f t="shared" ca="1" si="2"/>
        <v>AG0000006496</v>
      </c>
      <c r="E53" s="315">
        <f t="shared" ca="1" si="3"/>
        <v>45519</v>
      </c>
      <c r="F53" s="371">
        <f t="shared" ca="1" si="4"/>
        <v>305</v>
      </c>
      <c r="G53" s="372">
        <f t="shared" ca="1" si="5"/>
        <v>45485</v>
      </c>
      <c r="H53" s="371" t="str">
        <f t="shared" ca="1" si="6"/>
        <v>Former</v>
      </c>
      <c r="I53" s="67" t="str">
        <f t="shared" ca="1" si="7"/>
        <v>Pheonix</v>
      </c>
      <c r="J53" s="67" t="s">
        <v>889</v>
      </c>
      <c r="K53" s="67" t="str">
        <f t="shared" ca="1" si="8"/>
        <v>Revenue Share -Apts</v>
      </c>
      <c r="L53" s="67" t="str">
        <f t="shared" ca="1" si="9"/>
        <v>Y</v>
      </c>
      <c r="M53" s="371">
        <f t="shared" ca="1" si="10"/>
        <v>1</v>
      </c>
      <c r="N53" s="371">
        <f t="shared" ca="1" si="10"/>
        <v>0</v>
      </c>
      <c r="O53">
        <f t="shared" ca="1" si="11"/>
        <v>1</v>
      </c>
      <c r="P53" s="371">
        <f t="shared" ca="1" si="12"/>
        <v>0</v>
      </c>
      <c r="Q53" s="371">
        <f t="shared" ca="1" si="13"/>
        <v>0</v>
      </c>
      <c r="R53" s="372">
        <f t="shared" ca="1" si="14"/>
        <v>45326</v>
      </c>
      <c r="S53" s="372" t="str">
        <f t="shared" ca="1" si="15"/>
        <v/>
      </c>
      <c r="T53" s="372">
        <f t="shared" ca="1" si="16"/>
        <v>45094</v>
      </c>
      <c r="U53" s="372" t="str">
        <f t="shared" ca="1" si="17"/>
        <v/>
      </c>
      <c r="V53" t="str">
        <f t="shared" ca="1" si="18"/>
        <v>Offline</v>
      </c>
      <c r="W53" t="str">
        <f t="shared" ca="1" si="19"/>
        <v>Retail</v>
      </c>
      <c r="X53" s="371">
        <f t="shared" ca="1" si="20"/>
        <v>1</v>
      </c>
      <c r="Y53" s="371">
        <f t="shared" ca="1" si="20"/>
        <v>1</v>
      </c>
      <c r="Z53" s="371">
        <f t="shared" ca="1" si="20"/>
        <v>0</v>
      </c>
      <c r="AA53" s="371">
        <f t="shared" ca="1" si="20"/>
        <v>0</v>
      </c>
      <c r="AB53" s="371">
        <f t="shared" ca="1" si="21"/>
        <v>1</v>
      </c>
      <c r="AC53" s="371">
        <f t="shared" ca="1" si="21"/>
        <v>1</v>
      </c>
      <c r="AD53" s="371">
        <f t="shared" ca="1" si="21"/>
        <v>0</v>
      </c>
      <c r="AE53" s="371">
        <f t="shared" ca="1" si="21"/>
        <v>1</v>
      </c>
      <c r="AF53" s="371">
        <f t="shared" ca="1" si="22"/>
        <v>0</v>
      </c>
      <c r="AG53" s="371">
        <f t="shared" ca="1" si="22"/>
        <v>0</v>
      </c>
      <c r="AH53" s="371">
        <f t="shared" ca="1" si="22"/>
        <v>0</v>
      </c>
      <c r="AI53">
        <f t="shared" ca="1" si="22"/>
        <v>1</v>
      </c>
      <c r="AJ53">
        <f t="shared" ca="1" si="23"/>
        <v>1</v>
      </c>
      <c r="AK53">
        <f t="shared" ca="1" si="24"/>
        <v>0</v>
      </c>
      <c r="AL53">
        <f t="shared" ca="1" si="25"/>
        <v>1</v>
      </c>
      <c r="AM53">
        <f t="shared" ca="1" si="26"/>
        <v>0</v>
      </c>
    </row>
    <row r="54" spans="1:39">
      <c r="A54" t="str">
        <f t="shared" ca="1" si="0"/>
        <v>0001123462</v>
      </c>
      <c r="B54">
        <f t="shared" ca="1" si="1"/>
        <v>2</v>
      </c>
      <c r="C54">
        <f ca="1">SUM($B$2:B54)</f>
        <v>51</v>
      </c>
      <c r="D54" t="str">
        <f t="shared" ca="1" si="2"/>
        <v>AG0000001306</v>
      </c>
      <c r="E54" s="315">
        <f t="shared" ca="1" si="3"/>
        <v>45318</v>
      </c>
      <c r="F54" s="371">
        <f t="shared" ca="1" si="4"/>
        <v>862</v>
      </c>
      <c r="G54" s="372">
        <f t="shared" ca="1" si="5"/>
        <v>44943</v>
      </c>
      <c r="H54" s="371" t="str">
        <f t="shared" ca="1" si="6"/>
        <v>Former</v>
      </c>
      <c r="I54" s="67" t="str">
        <f t="shared" ca="1" si="7"/>
        <v>Boston</v>
      </c>
      <c r="J54" s="67" t="s">
        <v>889</v>
      </c>
      <c r="K54" s="67" t="str">
        <f t="shared" ca="1" si="8"/>
        <v>Apartments</v>
      </c>
      <c r="L54" s="67" t="str">
        <f t="shared" ca="1" si="9"/>
        <v>Y</v>
      </c>
      <c r="M54" s="371">
        <f t="shared" ca="1" si="10"/>
        <v>1</v>
      </c>
      <c r="N54" s="371">
        <f t="shared" ca="1" si="10"/>
        <v>1</v>
      </c>
      <c r="O54">
        <f t="shared" ca="1" si="11"/>
        <v>0</v>
      </c>
      <c r="P54" s="371">
        <f t="shared" ca="1" si="12"/>
        <v>1</v>
      </c>
      <c r="Q54" s="371">
        <f t="shared" ca="1" si="13"/>
        <v>0</v>
      </c>
      <c r="R54" s="372">
        <f t="shared" ca="1" si="14"/>
        <v>44972</v>
      </c>
      <c r="S54" s="372">
        <f t="shared" ca="1" si="15"/>
        <v>45322</v>
      </c>
      <c r="T54" s="372">
        <f t="shared" ca="1" si="16"/>
        <v>45617</v>
      </c>
      <c r="U54" s="372">
        <f t="shared" ca="1" si="17"/>
        <v>45019</v>
      </c>
      <c r="V54" t="str">
        <f t="shared" ca="1" si="18"/>
        <v>Offline</v>
      </c>
      <c r="W54" t="str">
        <f t="shared" ca="1" si="19"/>
        <v>Retail</v>
      </c>
      <c r="X54" s="371">
        <f t="shared" ca="1" si="20"/>
        <v>1</v>
      </c>
      <c r="Y54" s="371">
        <f t="shared" ca="1" si="20"/>
        <v>1</v>
      </c>
      <c r="Z54" s="371">
        <f t="shared" ca="1" si="20"/>
        <v>0</v>
      </c>
      <c r="AA54" s="371">
        <f t="shared" ca="1" si="20"/>
        <v>1</v>
      </c>
      <c r="AB54" s="371">
        <f t="shared" ca="1" si="21"/>
        <v>0</v>
      </c>
      <c r="AC54" s="371">
        <f t="shared" ca="1" si="21"/>
        <v>1</v>
      </c>
      <c r="AD54" s="371">
        <f t="shared" ca="1" si="21"/>
        <v>1</v>
      </c>
      <c r="AE54" s="371">
        <f t="shared" ca="1" si="21"/>
        <v>0</v>
      </c>
      <c r="AF54" s="371">
        <f t="shared" ca="1" si="22"/>
        <v>1</v>
      </c>
      <c r="AG54" s="371">
        <f t="shared" ca="1" si="22"/>
        <v>1</v>
      </c>
      <c r="AH54" s="371">
        <f t="shared" ca="1" si="22"/>
        <v>1</v>
      </c>
      <c r="AI54">
        <f t="shared" ca="1" si="22"/>
        <v>0</v>
      </c>
      <c r="AJ54">
        <f t="shared" ca="1" si="23"/>
        <v>1</v>
      </c>
      <c r="AK54">
        <f t="shared" ca="1" si="24"/>
        <v>1</v>
      </c>
      <c r="AL54">
        <f t="shared" ca="1" si="25"/>
        <v>0</v>
      </c>
      <c r="AM54">
        <f t="shared" ca="1" si="26"/>
        <v>0</v>
      </c>
    </row>
    <row r="55" spans="1:39" ht="30.75">
      <c r="A55" t="str">
        <f t="shared" ca="1" si="0"/>
        <v>0001128208</v>
      </c>
      <c r="B55">
        <f t="shared" ca="1" si="1"/>
        <v>2</v>
      </c>
      <c r="C55">
        <f ca="1">SUM($B$2:B55)</f>
        <v>53</v>
      </c>
      <c r="D55" t="str">
        <f t="shared" ca="1" si="2"/>
        <v>AG0000009311</v>
      </c>
      <c r="E55" s="315">
        <f t="shared" ca="1" si="3"/>
        <v>45157</v>
      </c>
      <c r="F55" s="371">
        <f t="shared" ca="1" si="4"/>
        <v>377</v>
      </c>
      <c r="G55" s="372">
        <f t="shared" ca="1" si="5"/>
        <v>45248</v>
      </c>
      <c r="H55" s="371" t="str">
        <f t="shared" ca="1" si="6"/>
        <v>Former</v>
      </c>
      <c r="I55" s="67" t="str">
        <f t="shared" ca="1" si="7"/>
        <v>San Francisco</v>
      </c>
      <c r="J55" s="67" t="s">
        <v>889</v>
      </c>
      <c r="K55" s="67" t="str">
        <f t="shared" ca="1" si="8"/>
        <v>House</v>
      </c>
      <c r="L55" s="67" t="str">
        <f t="shared" ca="1" si="9"/>
        <v>N</v>
      </c>
      <c r="M55" s="371">
        <f t="shared" ca="1" si="10"/>
        <v>1</v>
      </c>
      <c r="N55" s="371">
        <f t="shared" ca="1" si="10"/>
        <v>0</v>
      </c>
      <c r="O55">
        <f t="shared" ca="1" si="11"/>
        <v>0</v>
      </c>
      <c r="P55" s="371">
        <f t="shared" ca="1" si="12"/>
        <v>0</v>
      </c>
      <c r="Q55" s="371">
        <f t="shared" ca="1" si="13"/>
        <v>0</v>
      </c>
      <c r="R55" s="372">
        <f t="shared" ca="1" si="14"/>
        <v>45045</v>
      </c>
      <c r="S55" s="372" t="str">
        <f t="shared" ca="1" si="15"/>
        <v/>
      </c>
      <c r="T55" s="372">
        <f t="shared" ca="1" si="16"/>
        <v>45122</v>
      </c>
      <c r="U55" s="372" t="str">
        <f t="shared" ca="1" si="17"/>
        <v/>
      </c>
      <c r="V55" t="str">
        <f t="shared" ca="1" si="18"/>
        <v>Digital</v>
      </c>
      <c r="W55" t="str">
        <f t="shared" ca="1" si="19"/>
        <v>Web</v>
      </c>
      <c r="X55" s="371">
        <f t="shared" ca="1" si="20"/>
        <v>0</v>
      </c>
      <c r="Y55" s="371">
        <f t="shared" ca="1" si="20"/>
        <v>0</v>
      </c>
      <c r="Z55" s="371">
        <f t="shared" ca="1" si="20"/>
        <v>0</v>
      </c>
      <c r="AA55" s="371">
        <f t="shared" ca="1" si="20"/>
        <v>0</v>
      </c>
      <c r="AB55" s="371">
        <f t="shared" ca="1" si="21"/>
        <v>0</v>
      </c>
      <c r="AC55" s="371">
        <f t="shared" ca="1" si="21"/>
        <v>1</v>
      </c>
      <c r="AD55" s="371">
        <f t="shared" ca="1" si="21"/>
        <v>0</v>
      </c>
      <c r="AE55" s="371">
        <f t="shared" ca="1" si="21"/>
        <v>0</v>
      </c>
      <c r="AF55" s="371">
        <f t="shared" ca="1" si="22"/>
        <v>0</v>
      </c>
      <c r="AG55" s="371">
        <f t="shared" ca="1" si="22"/>
        <v>0</v>
      </c>
      <c r="AH55" s="371">
        <f t="shared" ca="1" si="22"/>
        <v>1</v>
      </c>
      <c r="AI55">
        <f t="shared" ca="1" si="22"/>
        <v>0</v>
      </c>
      <c r="AJ55">
        <f t="shared" ca="1" si="23"/>
        <v>1</v>
      </c>
      <c r="AK55">
        <f t="shared" ca="1" si="24"/>
        <v>0</v>
      </c>
      <c r="AL55">
        <f t="shared" ca="1" si="25"/>
        <v>0</v>
      </c>
      <c r="AM55">
        <f t="shared" ca="1" si="26"/>
        <v>0</v>
      </c>
    </row>
    <row r="56" spans="1:39">
      <c r="A56" t="str">
        <f t="shared" ca="1" si="0"/>
        <v>0001126232</v>
      </c>
      <c r="B56">
        <f t="shared" ca="1" si="1"/>
        <v>1</v>
      </c>
      <c r="C56">
        <f ca="1">SUM($B$2:B56)</f>
        <v>54</v>
      </c>
      <c r="D56" t="str">
        <f t="shared" ca="1" si="2"/>
        <v>AG0000002051</v>
      </c>
      <c r="E56" s="315">
        <f t="shared" ca="1" si="3"/>
        <v>45217</v>
      </c>
      <c r="F56" s="371">
        <f t="shared" ca="1" si="4"/>
        <v>136</v>
      </c>
      <c r="G56" s="372">
        <f t="shared" ca="1" si="5"/>
        <v>45569</v>
      </c>
      <c r="H56" s="371" t="str">
        <f t="shared" ca="1" si="6"/>
        <v>Active</v>
      </c>
      <c r="I56" s="67" t="str">
        <f t="shared" ca="1" si="7"/>
        <v>Pheonix</v>
      </c>
      <c r="J56" s="67" t="s">
        <v>889</v>
      </c>
      <c r="K56" s="67" t="str">
        <f t="shared" ca="1" si="8"/>
        <v>Apartments</v>
      </c>
      <c r="L56" s="67" t="str">
        <f t="shared" ca="1" si="9"/>
        <v>N</v>
      </c>
      <c r="M56" s="371">
        <f t="shared" ca="1" si="10"/>
        <v>0</v>
      </c>
      <c r="N56" s="371">
        <f t="shared" ca="1" si="10"/>
        <v>0</v>
      </c>
      <c r="O56">
        <f t="shared" ca="1" si="11"/>
        <v>0</v>
      </c>
      <c r="P56" s="371">
        <f t="shared" ca="1" si="12"/>
        <v>0</v>
      </c>
      <c r="Q56" s="371">
        <f t="shared" ca="1" si="13"/>
        <v>0</v>
      </c>
      <c r="R56" s="372" t="str">
        <f t="shared" ca="1" si="14"/>
        <v/>
      </c>
      <c r="S56" s="372" t="str">
        <f t="shared" ca="1" si="15"/>
        <v/>
      </c>
      <c r="T56" s="372" t="str">
        <f t="shared" ca="1" si="16"/>
        <v/>
      </c>
      <c r="U56" s="372" t="str">
        <f t="shared" ca="1" si="17"/>
        <v/>
      </c>
      <c r="V56" t="str">
        <f t="shared" ca="1" si="18"/>
        <v>Offline</v>
      </c>
      <c r="W56" t="str">
        <f t="shared" ca="1" si="19"/>
        <v>IVR</v>
      </c>
      <c r="X56" s="371">
        <f t="shared" ca="1" si="20"/>
        <v>0</v>
      </c>
      <c r="Y56" s="371">
        <f t="shared" ca="1" si="20"/>
        <v>1</v>
      </c>
      <c r="Z56" s="371">
        <f t="shared" ca="1" si="20"/>
        <v>0</v>
      </c>
      <c r="AA56" s="371">
        <f t="shared" ca="1" si="20"/>
        <v>0</v>
      </c>
      <c r="AB56" s="371">
        <f t="shared" ca="1" si="21"/>
        <v>1</v>
      </c>
      <c r="AC56" s="371">
        <f t="shared" ca="1" si="21"/>
        <v>0</v>
      </c>
      <c r="AD56" s="371">
        <f t="shared" ca="1" si="21"/>
        <v>0</v>
      </c>
      <c r="AE56" s="371">
        <f t="shared" ca="1" si="21"/>
        <v>0</v>
      </c>
      <c r="AF56" s="371">
        <f t="shared" ca="1" si="22"/>
        <v>0</v>
      </c>
      <c r="AG56" s="371">
        <f t="shared" ca="1" si="22"/>
        <v>0</v>
      </c>
      <c r="AH56" s="371">
        <f t="shared" ca="1" si="22"/>
        <v>1</v>
      </c>
      <c r="AI56">
        <f t="shared" ca="1" si="22"/>
        <v>0</v>
      </c>
      <c r="AJ56">
        <f t="shared" ca="1" si="23"/>
        <v>1</v>
      </c>
      <c r="AK56">
        <f t="shared" ca="1" si="24"/>
        <v>0</v>
      </c>
      <c r="AL56">
        <f t="shared" ca="1" si="25"/>
        <v>1</v>
      </c>
      <c r="AM56">
        <f t="shared" ca="1" si="26"/>
        <v>1</v>
      </c>
    </row>
    <row r="57" spans="1:39">
      <c r="A57" t="str">
        <f t="shared" ca="1" si="0"/>
        <v>0001121048</v>
      </c>
      <c r="B57">
        <f t="shared" ca="1" si="1"/>
        <v>2</v>
      </c>
      <c r="C57">
        <f ca="1">SUM($B$2:B57)</f>
        <v>56</v>
      </c>
      <c r="D57" t="str">
        <f t="shared" ca="1" si="2"/>
        <v>AG0000005187</v>
      </c>
      <c r="E57" s="315">
        <f t="shared" ca="1" si="3"/>
        <v>45529</v>
      </c>
      <c r="F57" s="371">
        <f t="shared" ca="1" si="4"/>
        <v>443</v>
      </c>
      <c r="G57" s="372">
        <f t="shared" ca="1" si="5"/>
        <v>45179</v>
      </c>
      <c r="H57" s="371" t="str">
        <f t="shared" ca="1" si="6"/>
        <v>Former</v>
      </c>
      <c r="I57" s="67" t="str">
        <f t="shared" ca="1" si="7"/>
        <v>San Francisco</v>
      </c>
      <c r="J57" s="67" t="s">
        <v>889</v>
      </c>
      <c r="K57" s="67" t="str">
        <f t="shared" ca="1" si="8"/>
        <v>Apartments</v>
      </c>
      <c r="L57" s="67" t="str">
        <f t="shared" ca="1" si="9"/>
        <v>N</v>
      </c>
      <c r="M57" s="371">
        <f t="shared" ca="1" si="10"/>
        <v>1</v>
      </c>
      <c r="N57" s="371">
        <f t="shared" ca="1" si="10"/>
        <v>0</v>
      </c>
      <c r="O57">
        <f t="shared" ca="1" si="11"/>
        <v>0</v>
      </c>
      <c r="P57" s="371">
        <f t="shared" ca="1" si="12"/>
        <v>0</v>
      </c>
      <c r="Q57" s="371">
        <f t="shared" ca="1" si="13"/>
        <v>0</v>
      </c>
      <c r="R57" s="372">
        <f t="shared" ca="1" si="14"/>
        <v>44937</v>
      </c>
      <c r="S57" s="372" t="str">
        <f t="shared" ca="1" si="15"/>
        <v/>
      </c>
      <c r="T57" s="372">
        <f t="shared" ca="1" si="16"/>
        <v>45193</v>
      </c>
      <c r="U57" s="372" t="str">
        <f t="shared" ca="1" si="17"/>
        <v/>
      </c>
      <c r="V57" t="str">
        <f t="shared" ca="1" si="18"/>
        <v>Offline</v>
      </c>
      <c r="W57" t="str">
        <f t="shared" ca="1" si="19"/>
        <v>IVR</v>
      </c>
      <c r="X57" s="371">
        <f t="shared" ca="1" si="20"/>
        <v>0</v>
      </c>
      <c r="Y57" s="371">
        <f t="shared" ca="1" si="20"/>
        <v>0</v>
      </c>
      <c r="Z57" s="371">
        <f t="shared" ca="1" si="20"/>
        <v>0</v>
      </c>
      <c r="AA57" s="371">
        <f t="shared" ca="1" si="20"/>
        <v>0</v>
      </c>
      <c r="AB57" s="371">
        <f t="shared" ca="1" si="21"/>
        <v>1</v>
      </c>
      <c r="AC57" s="371">
        <f t="shared" ca="1" si="21"/>
        <v>0</v>
      </c>
      <c r="AD57" s="371">
        <f t="shared" ca="1" si="21"/>
        <v>0</v>
      </c>
      <c r="AE57" s="371">
        <f t="shared" ca="1" si="21"/>
        <v>0</v>
      </c>
      <c r="AF57" s="371">
        <f t="shared" ca="1" si="22"/>
        <v>1</v>
      </c>
      <c r="AG57" s="371">
        <f t="shared" ca="1" si="22"/>
        <v>1</v>
      </c>
      <c r="AH57" s="371">
        <f t="shared" ca="1" si="22"/>
        <v>0</v>
      </c>
      <c r="AI57">
        <f t="shared" ca="1" si="22"/>
        <v>1</v>
      </c>
      <c r="AJ57">
        <f t="shared" ca="1" si="23"/>
        <v>0</v>
      </c>
      <c r="AK57">
        <f t="shared" ca="1" si="24"/>
        <v>0</v>
      </c>
      <c r="AL57">
        <f t="shared" ca="1" si="25"/>
        <v>0</v>
      </c>
      <c r="AM57">
        <f t="shared" ca="1" si="26"/>
        <v>0</v>
      </c>
    </row>
    <row r="58" spans="1:39">
      <c r="A58" t="str">
        <f t="shared" ca="1" si="0"/>
        <v>0001122393</v>
      </c>
      <c r="B58">
        <f t="shared" ca="1" si="1"/>
        <v>1</v>
      </c>
      <c r="C58">
        <f ca="1">SUM($B$2:B58)</f>
        <v>57</v>
      </c>
      <c r="D58" t="str">
        <f t="shared" ca="1" si="2"/>
        <v>AG0000004913</v>
      </c>
      <c r="E58" s="315">
        <f t="shared" ca="1" si="3"/>
        <v>45644</v>
      </c>
      <c r="F58" s="371">
        <f t="shared" ca="1" si="4"/>
        <v>480</v>
      </c>
      <c r="G58" s="372">
        <f t="shared" ca="1" si="5"/>
        <v>45555</v>
      </c>
      <c r="H58" s="371" t="str">
        <f t="shared" ca="1" si="6"/>
        <v>Active</v>
      </c>
      <c r="I58" s="67" t="str">
        <f t="shared" ca="1" si="7"/>
        <v>San Francisco</v>
      </c>
      <c r="J58" s="67" t="s">
        <v>889</v>
      </c>
      <c r="K58" s="67" t="str">
        <f t="shared" ca="1" si="8"/>
        <v>Apartments</v>
      </c>
      <c r="L58" s="67" t="str">
        <f t="shared" ca="1" si="9"/>
        <v>N</v>
      </c>
      <c r="M58" s="371">
        <f t="shared" ca="1" si="10"/>
        <v>1</v>
      </c>
      <c r="N58" s="371">
        <f t="shared" ca="1" si="10"/>
        <v>0</v>
      </c>
      <c r="O58">
        <f t="shared" ca="1" si="11"/>
        <v>1</v>
      </c>
      <c r="P58" s="371">
        <f t="shared" ca="1" si="12"/>
        <v>0</v>
      </c>
      <c r="Q58" s="371">
        <f t="shared" ca="1" si="13"/>
        <v>0</v>
      </c>
      <c r="R58" s="372">
        <f t="shared" ca="1" si="14"/>
        <v>45543</v>
      </c>
      <c r="S58" s="372" t="str">
        <f t="shared" ca="1" si="15"/>
        <v/>
      </c>
      <c r="T58" s="372">
        <f t="shared" ca="1" si="16"/>
        <v>45164</v>
      </c>
      <c r="U58" s="372" t="str">
        <f t="shared" ca="1" si="17"/>
        <v/>
      </c>
      <c r="V58" t="str">
        <f t="shared" ca="1" si="18"/>
        <v>Offline</v>
      </c>
      <c r="W58" t="str">
        <f t="shared" ca="1" si="19"/>
        <v>Retail</v>
      </c>
      <c r="X58" s="371">
        <f t="shared" ca="1" si="20"/>
        <v>1</v>
      </c>
      <c r="Y58" s="371">
        <f t="shared" ca="1" si="20"/>
        <v>0</v>
      </c>
      <c r="Z58" s="371">
        <f t="shared" ca="1" si="20"/>
        <v>0</v>
      </c>
      <c r="AA58" s="371">
        <f t="shared" ca="1" si="20"/>
        <v>0</v>
      </c>
      <c r="AB58" s="371">
        <f t="shared" ca="1" si="21"/>
        <v>0</v>
      </c>
      <c r="AC58" s="371">
        <f t="shared" ca="1" si="21"/>
        <v>0</v>
      </c>
      <c r="AD58" s="371">
        <f t="shared" ca="1" si="21"/>
        <v>1</v>
      </c>
      <c r="AE58" s="371">
        <f t="shared" ca="1" si="21"/>
        <v>0</v>
      </c>
      <c r="AF58" s="371">
        <f t="shared" ca="1" si="22"/>
        <v>1</v>
      </c>
      <c r="AG58" s="371">
        <f t="shared" ca="1" si="22"/>
        <v>0</v>
      </c>
      <c r="AH58" s="371">
        <f t="shared" ca="1" si="22"/>
        <v>1</v>
      </c>
      <c r="AI58">
        <f t="shared" ca="1" si="22"/>
        <v>0</v>
      </c>
      <c r="AJ58">
        <f t="shared" ca="1" si="23"/>
        <v>0</v>
      </c>
      <c r="AK58">
        <f t="shared" ca="1" si="24"/>
        <v>0</v>
      </c>
      <c r="AL58">
        <f t="shared" ca="1" si="25"/>
        <v>0</v>
      </c>
      <c r="AM58">
        <f t="shared" ca="1" si="26"/>
        <v>0</v>
      </c>
    </row>
    <row r="59" spans="1:39" ht="30.75">
      <c r="A59" t="str">
        <f t="shared" ca="1" si="0"/>
        <v>0001122143</v>
      </c>
      <c r="B59">
        <f t="shared" ca="1" si="1"/>
        <v>2</v>
      </c>
      <c r="C59">
        <f ca="1">SUM($B$2:B59)</f>
        <v>59</v>
      </c>
      <c r="D59" t="str">
        <f t="shared" ca="1" si="2"/>
        <v>AG0000001930</v>
      </c>
      <c r="E59" s="315">
        <f t="shared" ca="1" si="3"/>
        <v>45103</v>
      </c>
      <c r="F59" s="371">
        <f t="shared" ca="1" si="4"/>
        <v>294</v>
      </c>
      <c r="G59" s="372">
        <f t="shared" ca="1" si="5"/>
        <v>45650</v>
      </c>
      <c r="H59" s="371" t="str">
        <f t="shared" ca="1" si="6"/>
        <v>Active</v>
      </c>
      <c r="I59" s="67" t="str">
        <f t="shared" ca="1" si="7"/>
        <v>Pheonix</v>
      </c>
      <c r="J59" s="67" t="s">
        <v>889</v>
      </c>
      <c r="K59" s="67" t="str">
        <f t="shared" ca="1" si="8"/>
        <v>Condominiums</v>
      </c>
      <c r="L59" s="67" t="str">
        <f t="shared" ca="1" si="9"/>
        <v>N</v>
      </c>
      <c r="M59" s="371">
        <f t="shared" ca="1" si="10"/>
        <v>0</v>
      </c>
      <c r="N59" s="371">
        <f t="shared" ca="1" si="10"/>
        <v>0</v>
      </c>
      <c r="O59">
        <f t="shared" ca="1" si="11"/>
        <v>0</v>
      </c>
      <c r="P59" s="371">
        <f t="shared" ca="1" si="12"/>
        <v>0</v>
      </c>
      <c r="Q59" s="371">
        <f t="shared" ca="1" si="13"/>
        <v>0</v>
      </c>
      <c r="R59" s="372" t="str">
        <f t="shared" ca="1" si="14"/>
        <v/>
      </c>
      <c r="S59" s="372" t="str">
        <f t="shared" ca="1" si="15"/>
        <v/>
      </c>
      <c r="T59" s="372" t="str">
        <f t="shared" ca="1" si="16"/>
        <v/>
      </c>
      <c r="U59" s="372" t="str">
        <f t="shared" ca="1" si="17"/>
        <v/>
      </c>
      <c r="V59" t="str">
        <f t="shared" ca="1" si="18"/>
        <v>Digital</v>
      </c>
      <c r="W59" t="str">
        <f t="shared" ca="1" si="19"/>
        <v>Web</v>
      </c>
      <c r="X59" s="371">
        <f t="shared" ca="1" si="20"/>
        <v>1</v>
      </c>
      <c r="Y59" s="371">
        <f t="shared" ca="1" si="20"/>
        <v>0</v>
      </c>
      <c r="Z59" s="371">
        <f t="shared" ca="1" si="20"/>
        <v>0</v>
      </c>
      <c r="AA59" s="371">
        <f t="shared" ca="1" si="20"/>
        <v>0</v>
      </c>
      <c r="AB59" s="371">
        <f t="shared" ca="1" si="21"/>
        <v>1</v>
      </c>
      <c r="AC59" s="371">
        <f t="shared" ca="1" si="21"/>
        <v>0</v>
      </c>
      <c r="AD59" s="371">
        <f t="shared" ca="1" si="21"/>
        <v>1</v>
      </c>
      <c r="AE59" s="371">
        <f t="shared" ca="1" si="21"/>
        <v>0</v>
      </c>
      <c r="AF59" s="371">
        <f t="shared" ca="1" si="22"/>
        <v>0</v>
      </c>
      <c r="AG59" s="371">
        <f t="shared" ca="1" si="22"/>
        <v>0</v>
      </c>
      <c r="AH59" s="371">
        <f t="shared" ca="1" si="22"/>
        <v>1</v>
      </c>
      <c r="AI59">
        <f t="shared" ca="1" si="22"/>
        <v>1</v>
      </c>
      <c r="AJ59">
        <f t="shared" ca="1" si="23"/>
        <v>1</v>
      </c>
      <c r="AK59">
        <f t="shared" ca="1" si="24"/>
        <v>1</v>
      </c>
      <c r="AL59">
        <f t="shared" ca="1" si="25"/>
        <v>0</v>
      </c>
      <c r="AM59">
        <f t="shared" ca="1" si="26"/>
        <v>1</v>
      </c>
    </row>
    <row r="60" spans="1:39" ht="30.75">
      <c r="A60" t="str">
        <f t="shared" ca="1" si="0"/>
        <v>0001129537</v>
      </c>
      <c r="B60">
        <f t="shared" ca="1" si="1"/>
        <v>2</v>
      </c>
      <c r="C60">
        <f ca="1">SUM($B$2:B60)</f>
        <v>61</v>
      </c>
      <c r="D60" t="str">
        <f t="shared" ca="1" si="2"/>
        <v>AG0000008783</v>
      </c>
      <c r="E60" s="315">
        <f t="shared" ca="1" si="3"/>
        <v>45632</v>
      </c>
      <c r="F60" s="371">
        <f t="shared" ca="1" si="4"/>
        <v>304</v>
      </c>
      <c r="G60" s="372">
        <f t="shared" ca="1" si="5"/>
        <v>45372</v>
      </c>
      <c r="H60" s="371" t="str">
        <f t="shared" ca="1" si="6"/>
        <v>Former</v>
      </c>
      <c r="I60" s="67" t="str">
        <f t="shared" ca="1" si="7"/>
        <v>San Francisco</v>
      </c>
      <c r="J60" s="67" t="s">
        <v>889</v>
      </c>
      <c r="K60" s="67" t="str">
        <f t="shared" ca="1" si="8"/>
        <v>Business</v>
      </c>
      <c r="L60" s="67" t="str">
        <f t="shared" ca="1" si="9"/>
        <v>Y</v>
      </c>
      <c r="M60" s="371">
        <f t="shared" ca="1" si="10"/>
        <v>1</v>
      </c>
      <c r="N60" s="371">
        <f t="shared" ca="1" si="10"/>
        <v>0</v>
      </c>
      <c r="O60">
        <f t="shared" ca="1" si="11"/>
        <v>0</v>
      </c>
      <c r="P60" s="371">
        <f t="shared" ca="1" si="12"/>
        <v>0</v>
      </c>
      <c r="Q60" s="371">
        <f t="shared" ca="1" si="13"/>
        <v>0</v>
      </c>
      <c r="R60" s="372">
        <f t="shared" ca="1" si="14"/>
        <v>45321</v>
      </c>
      <c r="S60" s="372" t="str">
        <f t="shared" ca="1" si="15"/>
        <v/>
      </c>
      <c r="T60" s="372">
        <f t="shared" ca="1" si="16"/>
        <v>45376</v>
      </c>
      <c r="U60" s="372" t="str">
        <f t="shared" ca="1" si="17"/>
        <v/>
      </c>
      <c r="V60" t="str">
        <f t="shared" ca="1" si="18"/>
        <v>Digital</v>
      </c>
      <c r="W60" t="str">
        <f t="shared" ca="1" si="19"/>
        <v>App</v>
      </c>
      <c r="X60" s="371">
        <f t="shared" ca="1" si="20"/>
        <v>0</v>
      </c>
      <c r="Y60" s="371">
        <f t="shared" ca="1" si="20"/>
        <v>1</v>
      </c>
      <c r="Z60" s="371">
        <f t="shared" ca="1" si="20"/>
        <v>1</v>
      </c>
      <c r="AA60" s="371">
        <f t="shared" ca="1" si="20"/>
        <v>1</v>
      </c>
      <c r="AB60" s="371">
        <f t="shared" ca="1" si="21"/>
        <v>0</v>
      </c>
      <c r="AC60" s="371">
        <f t="shared" ca="1" si="21"/>
        <v>0</v>
      </c>
      <c r="AD60" s="371">
        <f t="shared" ca="1" si="21"/>
        <v>1</v>
      </c>
      <c r="AE60" s="371">
        <f t="shared" ca="1" si="21"/>
        <v>1</v>
      </c>
      <c r="AF60" s="371">
        <f t="shared" ca="1" si="22"/>
        <v>1</v>
      </c>
      <c r="AG60" s="371">
        <f t="shared" ca="1" si="22"/>
        <v>0</v>
      </c>
      <c r="AH60" s="371">
        <f t="shared" ca="1" si="22"/>
        <v>0</v>
      </c>
      <c r="AI60">
        <f t="shared" ca="1" si="22"/>
        <v>0</v>
      </c>
      <c r="AJ60">
        <f t="shared" ca="1" si="23"/>
        <v>0</v>
      </c>
      <c r="AK60">
        <f t="shared" ca="1" si="24"/>
        <v>0</v>
      </c>
      <c r="AL60">
        <f t="shared" ca="1" si="25"/>
        <v>0</v>
      </c>
      <c r="AM60">
        <f t="shared" ca="1" si="26"/>
        <v>0</v>
      </c>
    </row>
    <row r="61" spans="1:39" ht="30.75">
      <c r="A61" t="str">
        <f t="shared" ca="1" si="0"/>
        <v>0001125662</v>
      </c>
      <c r="B61">
        <f t="shared" ca="1" si="1"/>
        <v>1</v>
      </c>
      <c r="C61">
        <f ca="1">SUM($B$2:B61)</f>
        <v>62</v>
      </c>
      <c r="D61" t="str">
        <f t="shared" ca="1" si="2"/>
        <v>AG0000006085</v>
      </c>
      <c r="E61" s="315">
        <f t="shared" ca="1" si="3"/>
        <v>45047</v>
      </c>
      <c r="F61" s="371">
        <f t="shared" ca="1" si="4"/>
        <v>113</v>
      </c>
      <c r="G61" s="372">
        <f t="shared" ca="1" si="5"/>
        <v>45622</v>
      </c>
      <c r="H61" s="371" t="str">
        <f t="shared" ca="1" si="6"/>
        <v>Active</v>
      </c>
      <c r="I61" s="67" t="str">
        <f t="shared" ca="1" si="7"/>
        <v>Boston</v>
      </c>
      <c r="J61" s="67" t="s">
        <v>889</v>
      </c>
      <c r="K61" s="67" t="str">
        <f t="shared" ca="1" si="8"/>
        <v>Apartments</v>
      </c>
      <c r="L61" s="67" t="str">
        <f t="shared" ca="1" si="9"/>
        <v>N</v>
      </c>
      <c r="M61" s="371">
        <f t="shared" ca="1" si="10"/>
        <v>0</v>
      </c>
      <c r="N61" s="371">
        <f t="shared" ca="1" si="10"/>
        <v>1</v>
      </c>
      <c r="O61">
        <f t="shared" ca="1" si="11"/>
        <v>0</v>
      </c>
      <c r="P61" s="371">
        <f t="shared" ca="1" si="12"/>
        <v>1</v>
      </c>
      <c r="Q61" s="371">
        <f t="shared" ca="1" si="13"/>
        <v>0</v>
      </c>
      <c r="R61" s="372" t="str">
        <f t="shared" ca="1" si="14"/>
        <v/>
      </c>
      <c r="S61" s="372">
        <f t="shared" ca="1" si="15"/>
        <v>45146</v>
      </c>
      <c r="T61" s="372" t="str">
        <f t="shared" ca="1" si="16"/>
        <v/>
      </c>
      <c r="U61" s="372">
        <f t="shared" ca="1" si="17"/>
        <v>45386</v>
      </c>
      <c r="V61" t="str">
        <f t="shared" ca="1" si="18"/>
        <v>Offline</v>
      </c>
      <c r="W61" t="str">
        <f t="shared" ca="1" si="19"/>
        <v>IVR</v>
      </c>
      <c r="X61" s="371">
        <f t="shared" ca="1" si="20"/>
        <v>0</v>
      </c>
      <c r="Y61" s="371">
        <f t="shared" ca="1" si="20"/>
        <v>1</v>
      </c>
      <c r="Z61" s="371">
        <f t="shared" ca="1" si="20"/>
        <v>0</v>
      </c>
      <c r="AA61" s="371">
        <f t="shared" ca="1" si="20"/>
        <v>0</v>
      </c>
      <c r="AB61" s="371">
        <f t="shared" ca="1" si="21"/>
        <v>0</v>
      </c>
      <c r="AC61" s="371">
        <f t="shared" ca="1" si="21"/>
        <v>1</v>
      </c>
      <c r="AD61" s="371">
        <f t="shared" ca="1" si="21"/>
        <v>0</v>
      </c>
      <c r="AE61" s="371">
        <f t="shared" ca="1" si="21"/>
        <v>1</v>
      </c>
      <c r="AF61" s="371">
        <f t="shared" ca="1" si="22"/>
        <v>0</v>
      </c>
      <c r="AG61" s="371">
        <f t="shared" ca="1" si="22"/>
        <v>1</v>
      </c>
      <c r="AH61" s="371">
        <f t="shared" ca="1" si="22"/>
        <v>1</v>
      </c>
      <c r="AI61">
        <f t="shared" ca="1" si="22"/>
        <v>1</v>
      </c>
      <c r="AJ61">
        <f t="shared" ca="1" si="23"/>
        <v>1</v>
      </c>
      <c r="AK61">
        <f t="shared" ca="1" si="24"/>
        <v>0</v>
      </c>
      <c r="AL61">
        <f t="shared" ca="1" si="25"/>
        <v>1</v>
      </c>
      <c r="AM61">
        <f t="shared" ca="1" si="26"/>
        <v>0</v>
      </c>
    </row>
    <row r="62" spans="1:39">
      <c r="A62" t="str">
        <f t="shared" ca="1" si="0"/>
        <v>0001121729</v>
      </c>
      <c r="B62">
        <f t="shared" ca="1" si="1"/>
        <v>0</v>
      </c>
      <c r="C62">
        <f ca="1">SUM($B$2:B62)</f>
        <v>62</v>
      </c>
      <c r="D62" t="str">
        <f t="shared" ca="1" si="2"/>
        <v>AG0000003273</v>
      </c>
      <c r="E62" s="315">
        <f t="shared" ca="1" si="3"/>
        <v>45533</v>
      </c>
      <c r="F62" s="371">
        <f t="shared" ca="1" si="4"/>
        <v>669</v>
      </c>
      <c r="G62" s="372">
        <f t="shared" ca="1" si="5"/>
        <v>45385</v>
      </c>
      <c r="H62" s="371" t="str">
        <f t="shared" ca="1" si="6"/>
        <v>Former</v>
      </c>
      <c r="I62" s="67" t="str">
        <f t="shared" ca="1" si="7"/>
        <v>San Francisco</v>
      </c>
      <c r="J62" s="67" t="s">
        <v>889</v>
      </c>
      <c r="K62" s="67" t="str">
        <f t="shared" ca="1" si="8"/>
        <v>Apartments</v>
      </c>
      <c r="L62" s="67" t="str">
        <f t="shared" ca="1" si="9"/>
        <v>N</v>
      </c>
      <c r="M62" s="371">
        <f t="shared" ca="1" si="10"/>
        <v>1</v>
      </c>
      <c r="N62" s="371">
        <f t="shared" ca="1" si="10"/>
        <v>1</v>
      </c>
      <c r="O62">
        <f t="shared" ca="1" si="11"/>
        <v>0</v>
      </c>
      <c r="P62" s="371">
        <f t="shared" ca="1" si="12"/>
        <v>0</v>
      </c>
      <c r="Q62" s="371">
        <f t="shared" ca="1" si="13"/>
        <v>0</v>
      </c>
      <c r="R62" s="372">
        <f t="shared" ca="1" si="14"/>
        <v>45161</v>
      </c>
      <c r="S62" s="372">
        <f t="shared" ca="1" si="15"/>
        <v>45617</v>
      </c>
      <c r="T62" s="372">
        <f t="shared" ca="1" si="16"/>
        <v>45381</v>
      </c>
      <c r="U62" s="372">
        <f t="shared" ca="1" si="17"/>
        <v>44949</v>
      </c>
      <c r="V62" t="str">
        <f t="shared" ca="1" si="18"/>
        <v>Offline</v>
      </c>
      <c r="W62" t="str">
        <f t="shared" ca="1" si="19"/>
        <v>Retail</v>
      </c>
      <c r="X62" s="371">
        <f t="shared" ca="1" si="20"/>
        <v>1</v>
      </c>
      <c r="Y62" s="371">
        <f t="shared" ca="1" si="20"/>
        <v>1</v>
      </c>
      <c r="Z62" s="371">
        <f t="shared" ca="1" si="20"/>
        <v>1</v>
      </c>
      <c r="AA62" s="371">
        <f t="shared" ca="1" si="20"/>
        <v>0</v>
      </c>
      <c r="AB62" s="371">
        <f t="shared" ca="1" si="21"/>
        <v>1</v>
      </c>
      <c r="AC62" s="371">
        <f t="shared" ca="1" si="21"/>
        <v>0</v>
      </c>
      <c r="AD62" s="371">
        <f t="shared" ca="1" si="21"/>
        <v>1</v>
      </c>
      <c r="AE62" s="371">
        <f t="shared" ca="1" si="21"/>
        <v>0</v>
      </c>
      <c r="AF62" s="371">
        <f t="shared" ca="1" si="22"/>
        <v>0</v>
      </c>
      <c r="AG62" s="371">
        <f t="shared" ca="1" si="22"/>
        <v>1</v>
      </c>
      <c r="AH62" s="371">
        <f t="shared" ca="1" si="22"/>
        <v>0</v>
      </c>
      <c r="AI62">
        <f t="shared" ca="1" si="22"/>
        <v>0</v>
      </c>
      <c r="AJ62">
        <f t="shared" ca="1" si="23"/>
        <v>1</v>
      </c>
      <c r="AK62">
        <f t="shared" ca="1" si="24"/>
        <v>1</v>
      </c>
      <c r="AL62">
        <f t="shared" ca="1" si="25"/>
        <v>0</v>
      </c>
      <c r="AM62">
        <f t="shared" ca="1" si="26"/>
        <v>0</v>
      </c>
    </row>
    <row r="63" spans="1:39" ht="30.75">
      <c r="A63" t="str">
        <f t="shared" ca="1" si="0"/>
        <v>0001129127</v>
      </c>
      <c r="B63">
        <f t="shared" ca="1" si="1"/>
        <v>0</v>
      </c>
      <c r="C63">
        <f ca="1">SUM($B$2:B63)</f>
        <v>62</v>
      </c>
      <c r="D63" t="str">
        <f t="shared" ca="1" si="2"/>
        <v>AG0000004984</v>
      </c>
      <c r="E63" s="315">
        <f t="shared" ca="1" si="3"/>
        <v>45031</v>
      </c>
      <c r="F63" s="371">
        <f t="shared" ca="1" si="4"/>
        <v>570</v>
      </c>
      <c r="G63" s="372">
        <f t="shared" ca="1" si="5"/>
        <v>45459</v>
      </c>
      <c r="H63" s="371" t="str">
        <f t="shared" ca="1" si="6"/>
        <v>Active</v>
      </c>
      <c r="I63" s="67" t="str">
        <f t="shared" ca="1" si="7"/>
        <v>Boston</v>
      </c>
      <c r="J63" s="67" t="s">
        <v>889</v>
      </c>
      <c r="K63" s="67" t="str">
        <f t="shared" ca="1" si="8"/>
        <v>Condominiums</v>
      </c>
      <c r="L63" s="67" t="str">
        <f t="shared" ca="1" si="9"/>
        <v>N</v>
      </c>
      <c r="M63" s="371">
        <f t="shared" ca="1" si="10"/>
        <v>1</v>
      </c>
      <c r="N63" s="371">
        <f t="shared" ca="1" si="10"/>
        <v>0</v>
      </c>
      <c r="O63">
        <f t="shared" ca="1" si="11"/>
        <v>1</v>
      </c>
      <c r="P63" s="371">
        <f t="shared" ca="1" si="12"/>
        <v>0</v>
      </c>
      <c r="Q63" s="371">
        <f t="shared" ca="1" si="13"/>
        <v>0</v>
      </c>
      <c r="R63" s="372">
        <f t="shared" ca="1" si="14"/>
        <v>45279</v>
      </c>
      <c r="S63" s="372" t="str">
        <f t="shared" ca="1" si="15"/>
        <v/>
      </c>
      <c r="T63" s="372">
        <f t="shared" ca="1" si="16"/>
        <v>45324</v>
      </c>
      <c r="U63" s="372" t="str">
        <f t="shared" ca="1" si="17"/>
        <v/>
      </c>
      <c r="V63" t="str">
        <f t="shared" ca="1" si="18"/>
        <v>Digital</v>
      </c>
      <c r="W63" t="str">
        <f t="shared" ca="1" si="19"/>
        <v>App</v>
      </c>
      <c r="X63" s="371">
        <f t="shared" ca="1" si="20"/>
        <v>0</v>
      </c>
      <c r="Y63" s="371">
        <f t="shared" ca="1" si="20"/>
        <v>1</v>
      </c>
      <c r="Z63" s="371">
        <f t="shared" ca="1" si="20"/>
        <v>0</v>
      </c>
      <c r="AA63" s="371">
        <f t="shared" ca="1" si="20"/>
        <v>1</v>
      </c>
      <c r="AB63" s="371">
        <f t="shared" ca="1" si="21"/>
        <v>0</v>
      </c>
      <c r="AC63" s="371">
        <f t="shared" ca="1" si="21"/>
        <v>0</v>
      </c>
      <c r="AD63" s="371">
        <f t="shared" ca="1" si="21"/>
        <v>0</v>
      </c>
      <c r="AE63" s="371">
        <f t="shared" ca="1" si="21"/>
        <v>0</v>
      </c>
      <c r="AF63" s="371">
        <f t="shared" ca="1" si="22"/>
        <v>1</v>
      </c>
      <c r="AG63" s="371">
        <f t="shared" ca="1" si="22"/>
        <v>1</v>
      </c>
      <c r="AH63" s="371">
        <f t="shared" ca="1" si="22"/>
        <v>0</v>
      </c>
      <c r="AI63">
        <f t="shared" ca="1" si="22"/>
        <v>0</v>
      </c>
      <c r="AJ63">
        <f t="shared" ca="1" si="23"/>
        <v>0</v>
      </c>
      <c r="AK63">
        <f t="shared" ca="1" si="24"/>
        <v>0</v>
      </c>
      <c r="AL63">
        <f t="shared" ca="1" si="25"/>
        <v>0</v>
      </c>
      <c r="AM63">
        <f t="shared" ca="1" si="26"/>
        <v>0</v>
      </c>
    </row>
    <row r="64" spans="1:39">
      <c r="A64" t="str">
        <f t="shared" ca="1" si="0"/>
        <v>0001122671</v>
      </c>
      <c r="B64">
        <f t="shared" ca="1" si="1"/>
        <v>0</v>
      </c>
      <c r="C64">
        <f ca="1">SUM($B$2:B64)</f>
        <v>62</v>
      </c>
      <c r="D64" t="str">
        <f t="shared" ca="1" si="2"/>
        <v>AG0000009320</v>
      </c>
      <c r="E64" s="315">
        <f t="shared" ca="1" si="3"/>
        <v>45219</v>
      </c>
      <c r="F64" s="371">
        <f t="shared" ca="1" si="4"/>
        <v>861</v>
      </c>
      <c r="G64" s="372">
        <f t="shared" ca="1" si="5"/>
        <v>45280</v>
      </c>
      <c r="H64" s="371" t="str">
        <f t="shared" ca="1" si="6"/>
        <v>Active</v>
      </c>
      <c r="I64" s="67" t="str">
        <f t="shared" ca="1" si="7"/>
        <v>San Francisco</v>
      </c>
      <c r="J64" s="67" t="s">
        <v>889</v>
      </c>
      <c r="K64" s="67" t="str">
        <f t="shared" ca="1" si="8"/>
        <v>Apartments</v>
      </c>
      <c r="L64" s="67" t="str">
        <f t="shared" ca="1" si="9"/>
        <v>Y</v>
      </c>
      <c r="M64" s="371">
        <f t="shared" ca="1" si="10"/>
        <v>1</v>
      </c>
      <c r="N64" s="371">
        <f t="shared" ca="1" si="10"/>
        <v>0</v>
      </c>
      <c r="O64">
        <f t="shared" ca="1" si="11"/>
        <v>0</v>
      </c>
      <c r="P64" s="371">
        <f t="shared" ca="1" si="12"/>
        <v>0</v>
      </c>
      <c r="Q64" s="371">
        <f t="shared" ca="1" si="13"/>
        <v>0</v>
      </c>
      <c r="R64" s="372">
        <f t="shared" ca="1" si="14"/>
        <v>45031</v>
      </c>
      <c r="S64" s="372" t="str">
        <f t="shared" ca="1" si="15"/>
        <v/>
      </c>
      <c r="T64" s="372">
        <f t="shared" ca="1" si="16"/>
        <v>44948</v>
      </c>
      <c r="U64" s="372" t="str">
        <f t="shared" ca="1" si="17"/>
        <v/>
      </c>
      <c r="V64" t="str">
        <f t="shared" ca="1" si="18"/>
        <v>Digital</v>
      </c>
      <c r="W64" t="str">
        <f t="shared" ca="1" si="19"/>
        <v>Web</v>
      </c>
      <c r="X64" s="371">
        <f t="shared" ca="1" si="20"/>
        <v>1</v>
      </c>
      <c r="Y64" s="371">
        <f t="shared" ca="1" si="20"/>
        <v>0</v>
      </c>
      <c r="Z64" s="371">
        <f t="shared" ca="1" si="20"/>
        <v>0</v>
      </c>
      <c r="AA64" s="371">
        <f t="shared" ca="1" si="20"/>
        <v>1</v>
      </c>
      <c r="AB64" s="371">
        <f t="shared" ca="1" si="21"/>
        <v>0</v>
      </c>
      <c r="AC64" s="371">
        <f t="shared" ca="1" si="21"/>
        <v>1</v>
      </c>
      <c r="AD64" s="371">
        <f t="shared" ca="1" si="21"/>
        <v>1</v>
      </c>
      <c r="AE64" s="371">
        <f t="shared" ca="1" si="21"/>
        <v>1</v>
      </c>
      <c r="AF64" s="371">
        <f t="shared" ca="1" si="22"/>
        <v>1</v>
      </c>
      <c r="AG64" s="371">
        <f t="shared" ca="1" si="22"/>
        <v>1</v>
      </c>
      <c r="AH64" s="371">
        <f t="shared" ca="1" si="22"/>
        <v>0</v>
      </c>
      <c r="AI64">
        <f t="shared" ca="1" si="22"/>
        <v>0</v>
      </c>
      <c r="AJ64">
        <f t="shared" ca="1" si="23"/>
        <v>1</v>
      </c>
      <c r="AK64">
        <f t="shared" ca="1" si="24"/>
        <v>0</v>
      </c>
      <c r="AL64">
        <f t="shared" ca="1" si="25"/>
        <v>1</v>
      </c>
      <c r="AM64">
        <f t="shared" ca="1" si="26"/>
        <v>1</v>
      </c>
    </row>
    <row r="65" spans="1:39" ht="30.75">
      <c r="A65" t="str">
        <f t="shared" ca="1" si="0"/>
        <v>0001128364</v>
      </c>
      <c r="B65">
        <f t="shared" ca="1" si="1"/>
        <v>2</v>
      </c>
      <c r="C65">
        <f ca="1">SUM($B$2:B65)</f>
        <v>64</v>
      </c>
      <c r="D65" t="str">
        <f t="shared" ca="1" si="2"/>
        <v>AG0000001561</v>
      </c>
      <c r="E65" s="315">
        <f t="shared" ca="1" si="3"/>
        <v>45324</v>
      </c>
      <c r="F65" s="371">
        <f t="shared" ca="1" si="4"/>
        <v>101</v>
      </c>
      <c r="G65" s="372">
        <f t="shared" ca="1" si="5"/>
        <v>45535</v>
      </c>
      <c r="H65" s="371" t="str">
        <f t="shared" ca="1" si="6"/>
        <v>Former</v>
      </c>
      <c r="I65" s="67" t="str">
        <f t="shared" ca="1" si="7"/>
        <v>Boston</v>
      </c>
      <c r="J65" s="67" t="s">
        <v>889</v>
      </c>
      <c r="K65" s="67" t="str">
        <f t="shared" ca="1" si="8"/>
        <v>Revenue Share -Apts</v>
      </c>
      <c r="L65" s="67" t="str">
        <f t="shared" ca="1" si="9"/>
        <v>N</v>
      </c>
      <c r="M65" s="371">
        <f t="shared" ca="1" si="10"/>
        <v>0</v>
      </c>
      <c r="N65" s="371">
        <f t="shared" ca="1" si="10"/>
        <v>1</v>
      </c>
      <c r="O65">
        <f t="shared" ca="1" si="11"/>
        <v>0</v>
      </c>
      <c r="P65" s="371">
        <f t="shared" ca="1" si="12"/>
        <v>1</v>
      </c>
      <c r="Q65" s="371">
        <f t="shared" ca="1" si="13"/>
        <v>0</v>
      </c>
      <c r="R65" s="372" t="str">
        <f t="shared" ca="1" si="14"/>
        <v/>
      </c>
      <c r="S65" s="372">
        <f t="shared" ca="1" si="15"/>
        <v>45336</v>
      </c>
      <c r="T65" s="372" t="str">
        <f t="shared" ca="1" si="16"/>
        <v/>
      </c>
      <c r="U65" s="372">
        <f t="shared" ca="1" si="17"/>
        <v>45642</v>
      </c>
      <c r="V65" t="str">
        <f t="shared" ca="1" si="18"/>
        <v>Digital</v>
      </c>
      <c r="W65" t="str">
        <f t="shared" ca="1" si="19"/>
        <v>App</v>
      </c>
      <c r="X65" s="371">
        <f t="shared" ca="1" si="20"/>
        <v>0</v>
      </c>
      <c r="Y65" s="371">
        <f t="shared" ca="1" si="20"/>
        <v>0</v>
      </c>
      <c r="Z65" s="371">
        <f t="shared" ca="1" si="20"/>
        <v>0</v>
      </c>
      <c r="AA65" s="371">
        <f t="shared" ca="1" si="20"/>
        <v>0</v>
      </c>
      <c r="AB65" s="371">
        <f t="shared" ca="1" si="21"/>
        <v>1</v>
      </c>
      <c r="AC65" s="371">
        <f t="shared" ca="1" si="21"/>
        <v>0</v>
      </c>
      <c r="AD65" s="371">
        <f t="shared" ca="1" si="21"/>
        <v>0</v>
      </c>
      <c r="AE65" s="371">
        <f t="shared" ca="1" si="21"/>
        <v>1</v>
      </c>
      <c r="AF65" s="371">
        <f t="shared" ca="1" si="22"/>
        <v>0</v>
      </c>
      <c r="AG65" s="371">
        <f t="shared" ca="1" si="22"/>
        <v>1</v>
      </c>
      <c r="AH65" s="371">
        <f t="shared" ca="1" si="22"/>
        <v>1</v>
      </c>
      <c r="AI65">
        <f t="shared" ca="1" si="22"/>
        <v>0</v>
      </c>
      <c r="AJ65">
        <f t="shared" ca="1" si="23"/>
        <v>0</v>
      </c>
      <c r="AK65">
        <f t="shared" ca="1" si="24"/>
        <v>0</v>
      </c>
      <c r="AL65">
        <f t="shared" ca="1" si="25"/>
        <v>0</v>
      </c>
      <c r="AM65">
        <f t="shared" ca="1" si="26"/>
        <v>0</v>
      </c>
    </row>
    <row r="66" spans="1:39">
      <c r="A66" t="str">
        <f t="shared" ref="A66:A129" ca="1" si="27">TEXT(112&amp;RANDBETWEEN(1000,9999), "0000000000")</f>
        <v>0001121981</v>
      </c>
      <c r="B66">
        <f t="shared" ca="1" si="1"/>
        <v>2</v>
      </c>
      <c r="C66">
        <f ca="1">SUM($B$2:B66)</f>
        <v>66</v>
      </c>
      <c r="D66" t="str">
        <f t="shared" ca="1" si="2"/>
        <v>AG0000006817</v>
      </c>
      <c r="E66" s="315">
        <f t="shared" ca="1" si="3"/>
        <v>44955</v>
      </c>
      <c r="F66" s="371">
        <f t="shared" ca="1" si="4"/>
        <v>222</v>
      </c>
      <c r="G66" s="372">
        <f t="shared" ca="1" si="5"/>
        <v>45441</v>
      </c>
      <c r="H66" s="371" t="str">
        <f t="shared" ca="1" si="6"/>
        <v>Active</v>
      </c>
      <c r="I66" s="67" t="str">
        <f t="shared" ca="1" si="7"/>
        <v>Boston</v>
      </c>
      <c r="J66" s="67" t="s">
        <v>889</v>
      </c>
      <c r="K66" s="67" t="str">
        <f t="shared" ca="1" si="8"/>
        <v>House</v>
      </c>
      <c r="L66" s="67" t="str">
        <f t="shared" ca="1" si="9"/>
        <v>N</v>
      </c>
      <c r="M66" s="371">
        <f t="shared" ca="1" si="10"/>
        <v>1</v>
      </c>
      <c r="N66" s="371">
        <f t="shared" ca="1" si="10"/>
        <v>1</v>
      </c>
      <c r="O66">
        <f t="shared" ca="1" si="11"/>
        <v>0</v>
      </c>
      <c r="P66" s="371">
        <f t="shared" ca="1" si="12"/>
        <v>0</v>
      </c>
      <c r="Q66" s="371">
        <f t="shared" ca="1" si="13"/>
        <v>0</v>
      </c>
      <c r="R66" s="372">
        <f t="shared" ca="1" si="14"/>
        <v>45631</v>
      </c>
      <c r="S66" s="372">
        <f t="shared" ca="1" si="15"/>
        <v>45556</v>
      </c>
      <c r="T66" s="372">
        <f t="shared" ca="1" si="16"/>
        <v>45453</v>
      </c>
      <c r="U66" s="372">
        <f t="shared" ca="1" si="17"/>
        <v>45563</v>
      </c>
      <c r="V66" t="str">
        <f t="shared" ca="1" si="18"/>
        <v>Offline</v>
      </c>
      <c r="W66" t="str">
        <f t="shared" ca="1" si="19"/>
        <v>IVR</v>
      </c>
      <c r="X66" s="371">
        <f t="shared" ca="1" si="20"/>
        <v>0</v>
      </c>
      <c r="Y66" s="371">
        <f t="shared" ca="1" si="20"/>
        <v>0</v>
      </c>
      <c r="Z66" s="371">
        <f t="shared" ca="1" si="20"/>
        <v>0</v>
      </c>
      <c r="AA66" s="371">
        <f t="shared" ref="AA66:AD129" ca="1" si="28">RANDBETWEEN(0,1)</f>
        <v>0</v>
      </c>
      <c r="AB66" s="371">
        <f t="shared" ca="1" si="21"/>
        <v>0</v>
      </c>
      <c r="AC66" s="371">
        <f t="shared" ca="1" si="21"/>
        <v>1</v>
      </c>
      <c r="AD66" s="371">
        <f t="shared" ca="1" si="21"/>
        <v>0</v>
      </c>
      <c r="AE66" s="371">
        <f t="shared" ref="AE66:AH129" ca="1" si="29">RANDBETWEEN(0,1)</f>
        <v>1</v>
      </c>
      <c r="AF66" s="371">
        <f t="shared" ca="1" si="22"/>
        <v>0</v>
      </c>
      <c r="AG66" s="371">
        <f t="shared" ca="1" si="22"/>
        <v>0</v>
      </c>
      <c r="AH66" s="371">
        <f t="shared" ca="1" si="22"/>
        <v>1</v>
      </c>
      <c r="AI66">
        <f t="shared" ref="AI66:AJ129" ca="1" si="30">RANDBETWEEN(0,1)</f>
        <v>1</v>
      </c>
      <c r="AJ66">
        <f t="shared" ca="1" si="23"/>
        <v>0</v>
      </c>
      <c r="AK66">
        <f t="shared" ca="1" si="24"/>
        <v>0</v>
      </c>
      <c r="AL66">
        <f t="shared" ca="1" si="25"/>
        <v>0</v>
      </c>
      <c r="AM66">
        <f t="shared" ca="1" si="26"/>
        <v>0</v>
      </c>
    </row>
    <row r="67" spans="1:39">
      <c r="A67" t="str">
        <f t="shared" ca="1" si="27"/>
        <v>0001125839</v>
      </c>
      <c r="B67">
        <f t="shared" ref="B67:B130" ca="1" si="31">RANDBETWEEN(0,2)</f>
        <v>1</v>
      </c>
      <c r="C67">
        <f ca="1">SUM($B$2:B67)</f>
        <v>67</v>
      </c>
      <c r="D67" t="str">
        <f t="shared" ref="D67:D130" ca="1" si="32">"AG" &amp; TEXT(RANDBETWEEN(1000,9999), "0000000000")</f>
        <v>AG0000004472</v>
      </c>
      <c r="E67" s="315">
        <f t="shared" ref="E67:E130" ca="1" si="33">(RANDBETWEEN(DATE(2023,1,1), DATE(2024,12,31)))</f>
        <v>45266</v>
      </c>
      <c r="F67" s="371">
        <f t="shared" ref="F67:F130" ca="1" si="34">RANDBETWEEN(100,999)</f>
        <v>533</v>
      </c>
      <c r="G67" s="372">
        <f t="shared" ref="G67:G130" ca="1" si="35">RANDBETWEEN(DATE(2023,1,1), DATE(2024,12,31))</f>
        <v>45225</v>
      </c>
      <c r="H67" s="371" t="str">
        <f t="shared" ref="H67:H130" ca="1" si="36">CHOOSE(RANDBETWEEN(1,2),"Active","Former")</f>
        <v>Active</v>
      </c>
      <c r="I67" s="67" t="str">
        <f t="shared" ref="I67:I130" ca="1" si="37">CHOOSE(RANDBETWEEN(1,3),"Boston","San Francisco","Pheonix")</f>
        <v>San Francisco</v>
      </c>
      <c r="J67" s="67" t="s">
        <v>889</v>
      </c>
      <c r="K67" s="67" t="str">
        <f t="shared" ref="K67:K130" ca="1" si="38">CHOOSE(RANDBETWEEN(1,5),"House","Condominiums","Revenue Share -Apts","Business","Apartments")</f>
        <v>Apartments</v>
      </c>
      <c r="L67" s="67" t="str">
        <f t="shared" ref="L67:L130" ca="1" si="39">IF(RANDBETWEEN(0,1)=0, "Y", "N")</f>
        <v>Y</v>
      </c>
      <c r="M67" s="371">
        <f t="shared" ref="M67:N130" ca="1" si="40">RANDBETWEEN(0,1)</f>
        <v>1</v>
      </c>
      <c r="N67" s="371">
        <f t="shared" ca="1" si="40"/>
        <v>1</v>
      </c>
      <c r="O67">
        <f t="shared" ref="O67:O130" ca="1" si="41">IF(M67=0,0,RANDBETWEEN(0,1))</f>
        <v>1</v>
      </c>
      <c r="P67" s="371">
        <f t="shared" ref="P67:P130" ca="1" si="42">IF(N67=0,0,RANDBETWEEN(0,1))</f>
        <v>1</v>
      </c>
      <c r="Q67" s="371">
        <f t="shared" ref="Q67:Q130" ca="1" si="43">IF(AND(O67=1, P67=1),1,0)</f>
        <v>1</v>
      </c>
      <c r="R67" s="372">
        <f t="shared" ref="R67:R130" ca="1" si="44">IF(M67=0, "", RANDBETWEEN(DATE(2023,1,1), DATE(2024,12,31)))</f>
        <v>45414</v>
      </c>
      <c r="S67" s="372">
        <f t="shared" ref="S67:S130" ca="1" si="45">IF(N67=0, "", RANDBETWEEN(DATE(2023,1,1), DATE(2024,12,31)))</f>
        <v>45372</v>
      </c>
      <c r="T67" s="372">
        <f t="shared" ref="T67:T130" ca="1" si="46">IF(M67=0, "", RANDBETWEEN(DATE(2023,1,1), DATE(2024,12,31)))</f>
        <v>45529</v>
      </c>
      <c r="U67" s="372">
        <f t="shared" ref="U67:U130" ca="1" si="47">IF(N67=0, "", RANDBETWEEN(DATE(2023,1,1), DATE(2024,12,31)))</f>
        <v>45149</v>
      </c>
      <c r="V67" t="str">
        <f t="shared" ref="V67:V130" ca="1" si="48">CHOOSE(RANDBETWEEN(1,2),"Digital","Offline")</f>
        <v>Digital</v>
      </c>
      <c r="W67" t="str">
        <f t="shared" ref="W67:W130" ca="1" si="49">IF(V67="Digital",CHOOSE(RANDBETWEEN(1,2),"Web","App"), IF(V67="offline", CHOOSE(RANDBETWEEN(1,2),"IVR","Retail"),""))</f>
        <v>Web</v>
      </c>
      <c r="X67" s="371">
        <f t="shared" ref="X67:AJ130" ca="1" si="50">RANDBETWEEN(0,1)</f>
        <v>0</v>
      </c>
      <c r="Y67" s="371">
        <f t="shared" ca="1" si="50"/>
        <v>0</v>
      </c>
      <c r="Z67" s="371">
        <f t="shared" ca="1" si="50"/>
        <v>1</v>
      </c>
      <c r="AA67" s="371">
        <f t="shared" ca="1" si="28"/>
        <v>1</v>
      </c>
      <c r="AB67" s="371">
        <f t="shared" ca="1" si="28"/>
        <v>1</v>
      </c>
      <c r="AC67" s="371">
        <f t="shared" ca="1" si="28"/>
        <v>1</v>
      </c>
      <c r="AD67" s="371">
        <f t="shared" ca="1" si="28"/>
        <v>1</v>
      </c>
      <c r="AE67" s="371">
        <f t="shared" ca="1" si="29"/>
        <v>0</v>
      </c>
      <c r="AF67" s="371">
        <f t="shared" ca="1" si="29"/>
        <v>0</v>
      </c>
      <c r="AG67" s="371">
        <f t="shared" ca="1" si="29"/>
        <v>0</v>
      </c>
      <c r="AH67" s="371">
        <f t="shared" ca="1" si="29"/>
        <v>1</v>
      </c>
      <c r="AI67">
        <f t="shared" ca="1" si="30"/>
        <v>1</v>
      </c>
      <c r="AJ67">
        <f t="shared" ca="1" si="30"/>
        <v>0</v>
      </c>
      <c r="AK67">
        <f t="shared" ref="AK67:AK130" ca="1" si="51">IF(AJ67=0,0,RANDBETWEEN(0,1))</f>
        <v>0</v>
      </c>
      <c r="AL67">
        <f t="shared" ref="AL67:AL130" ca="1" si="52">IF(AJ67=0,0,RANDBETWEEN(0,1))</f>
        <v>0</v>
      </c>
      <c r="AM67">
        <f t="shared" ref="AM67:AM130" ca="1" si="53">IF(AJ67=0,0,RANDBETWEEN(0,1))</f>
        <v>0</v>
      </c>
    </row>
    <row r="68" spans="1:39" ht="30.75">
      <c r="A68" t="str">
        <f t="shared" ca="1" si="27"/>
        <v>0001126516</v>
      </c>
      <c r="B68">
        <f t="shared" ca="1" si="31"/>
        <v>1</v>
      </c>
      <c r="C68">
        <f ca="1">SUM($B$2:B68)</f>
        <v>68</v>
      </c>
      <c r="D68" t="str">
        <f t="shared" ca="1" si="32"/>
        <v>AG0000008055</v>
      </c>
      <c r="E68" s="315">
        <f t="shared" ca="1" si="33"/>
        <v>45560</v>
      </c>
      <c r="F68" s="371">
        <f t="shared" ca="1" si="34"/>
        <v>549</v>
      </c>
      <c r="G68" s="372">
        <f t="shared" ca="1" si="35"/>
        <v>45096</v>
      </c>
      <c r="H68" s="371" t="str">
        <f t="shared" ca="1" si="36"/>
        <v>Former</v>
      </c>
      <c r="I68" s="67" t="str">
        <f t="shared" ca="1" si="37"/>
        <v>San Francisco</v>
      </c>
      <c r="J68" s="67" t="s">
        <v>889</v>
      </c>
      <c r="K68" s="67" t="str">
        <f t="shared" ca="1" si="38"/>
        <v>Condominiums</v>
      </c>
      <c r="L68" s="67" t="str">
        <f t="shared" ca="1" si="39"/>
        <v>Y</v>
      </c>
      <c r="M68" s="371">
        <f t="shared" ca="1" si="40"/>
        <v>1</v>
      </c>
      <c r="N68" s="371">
        <f t="shared" ca="1" si="40"/>
        <v>0</v>
      </c>
      <c r="O68">
        <f t="shared" ca="1" si="41"/>
        <v>1</v>
      </c>
      <c r="P68" s="371">
        <f t="shared" ca="1" si="42"/>
        <v>0</v>
      </c>
      <c r="Q68" s="371">
        <f t="shared" ca="1" si="43"/>
        <v>0</v>
      </c>
      <c r="R68" s="372">
        <f t="shared" ca="1" si="44"/>
        <v>45101</v>
      </c>
      <c r="S68" s="372" t="str">
        <f t="shared" ca="1" si="45"/>
        <v/>
      </c>
      <c r="T68" s="372">
        <f t="shared" ca="1" si="46"/>
        <v>45530</v>
      </c>
      <c r="U68" s="372" t="str">
        <f t="shared" ca="1" si="47"/>
        <v/>
      </c>
      <c r="V68" t="str">
        <f t="shared" ca="1" si="48"/>
        <v>Offline</v>
      </c>
      <c r="W68" t="str">
        <f t="shared" ca="1" si="49"/>
        <v>IVR</v>
      </c>
      <c r="X68" s="371">
        <f t="shared" ca="1" si="50"/>
        <v>1</v>
      </c>
      <c r="Y68" s="371">
        <f t="shared" ca="1" si="50"/>
        <v>0</v>
      </c>
      <c r="Z68" s="371">
        <f t="shared" ca="1" si="50"/>
        <v>1</v>
      </c>
      <c r="AA68" s="371">
        <f t="shared" ca="1" si="28"/>
        <v>0</v>
      </c>
      <c r="AB68" s="371">
        <f t="shared" ca="1" si="28"/>
        <v>1</v>
      </c>
      <c r="AC68" s="371">
        <f t="shared" ca="1" si="28"/>
        <v>0</v>
      </c>
      <c r="AD68" s="371">
        <f t="shared" ca="1" si="28"/>
        <v>1</v>
      </c>
      <c r="AE68" s="371">
        <f t="shared" ca="1" si="29"/>
        <v>1</v>
      </c>
      <c r="AF68" s="371">
        <f t="shared" ca="1" si="29"/>
        <v>0</v>
      </c>
      <c r="AG68" s="371">
        <f t="shared" ca="1" si="29"/>
        <v>0</v>
      </c>
      <c r="AH68" s="371">
        <f t="shared" ca="1" si="29"/>
        <v>0</v>
      </c>
      <c r="AI68">
        <f t="shared" ca="1" si="30"/>
        <v>0</v>
      </c>
      <c r="AJ68">
        <f t="shared" ca="1" si="30"/>
        <v>0</v>
      </c>
      <c r="AK68">
        <f t="shared" ca="1" si="51"/>
        <v>0</v>
      </c>
      <c r="AL68">
        <f t="shared" ca="1" si="52"/>
        <v>0</v>
      </c>
      <c r="AM68">
        <f t="shared" ca="1" si="53"/>
        <v>0</v>
      </c>
    </row>
    <row r="69" spans="1:39">
      <c r="A69" t="str">
        <f t="shared" ca="1" si="27"/>
        <v>0001129092</v>
      </c>
      <c r="B69">
        <f t="shared" ca="1" si="31"/>
        <v>1</v>
      </c>
      <c r="C69">
        <f ca="1">SUM($B$2:B69)</f>
        <v>69</v>
      </c>
      <c r="D69" t="str">
        <f t="shared" ca="1" si="32"/>
        <v>AG0000002113</v>
      </c>
      <c r="E69" s="315">
        <f t="shared" ca="1" si="33"/>
        <v>45330</v>
      </c>
      <c r="F69" s="371">
        <f t="shared" ca="1" si="34"/>
        <v>754</v>
      </c>
      <c r="G69" s="372">
        <f t="shared" ca="1" si="35"/>
        <v>44999</v>
      </c>
      <c r="H69" s="371" t="str">
        <f t="shared" ca="1" si="36"/>
        <v>Former</v>
      </c>
      <c r="I69" s="67" t="str">
        <f t="shared" ca="1" si="37"/>
        <v>Pheonix</v>
      </c>
      <c r="J69" s="67" t="s">
        <v>889</v>
      </c>
      <c r="K69" s="67" t="str">
        <f t="shared" ca="1" si="38"/>
        <v>Revenue Share -Apts</v>
      </c>
      <c r="L69" s="67" t="str">
        <f t="shared" ca="1" si="39"/>
        <v>N</v>
      </c>
      <c r="M69" s="371">
        <f t="shared" ca="1" si="40"/>
        <v>1</v>
      </c>
      <c r="N69" s="371">
        <f t="shared" ca="1" si="40"/>
        <v>0</v>
      </c>
      <c r="O69">
        <f t="shared" ca="1" si="41"/>
        <v>0</v>
      </c>
      <c r="P69" s="371">
        <f t="shared" ca="1" si="42"/>
        <v>0</v>
      </c>
      <c r="Q69" s="371">
        <f t="shared" ca="1" si="43"/>
        <v>0</v>
      </c>
      <c r="R69" s="372">
        <f t="shared" ca="1" si="44"/>
        <v>45285</v>
      </c>
      <c r="S69" s="372" t="str">
        <f t="shared" ca="1" si="45"/>
        <v/>
      </c>
      <c r="T69" s="372">
        <f t="shared" ca="1" si="46"/>
        <v>45436</v>
      </c>
      <c r="U69" s="372" t="str">
        <f t="shared" ca="1" si="47"/>
        <v/>
      </c>
      <c r="V69" t="str">
        <f t="shared" ca="1" si="48"/>
        <v>Digital</v>
      </c>
      <c r="W69" t="str">
        <f t="shared" ca="1" si="49"/>
        <v>Web</v>
      </c>
      <c r="X69" s="371">
        <f t="shared" ca="1" si="50"/>
        <v>0</v>
      </c>
      <c r="Y69" s="371">
        <f t="shared" ca="1" si="50"/>
        <v>0</v>
      </c>
      <c r="Z69" s="371">
        <f t="shared" ca="1" si="50"/>
        <v>1</v>
      </c>
      <c r="AA69" s="371">
        <f t="shared" ca="1" si="28"/>
        <v>1</v>
      </c>
      <c r="AB69" s="371">
        <f t="shared" ca="1" si="28"/>
        <v>0</v>
      </c>
      <c r="AC69" s="371">
        <f t="shared" ca="1" si="28"/>
        <v>1</v>
      </c>
      <c r="AD69" s="371">
        <f t="shared" ca="1" si="28"/>
        <v>1</v>
      </c>
      <c r="AE69" s="371">
        <f t="shared" ca="1" si="29"/>
        <v>0</v>
      </c>
      <c r="AF69" s="371">
        <f t="shared" ca="1" si="29"/>
        <v>0</v>
      </c>
      <c r="AG69" s="371">
        <f t="shared" ca="1" si="29"/>
        <v>0</v>
      </c>
      <c r="AH69" s="371">
        <f t="shared" ca="1" si="29"/>
        <v>1</v>
      </c>
      <c r="AI69">
        <f t="shared" ca="1" si="30"/>
        <v>0</v>
      </c>
      <c r="AJ69">
        <f t="shared" ca="1" si="30"/>
        <v>0</v>
      </c>
      <c r="AK69">
        <f t="shared" ca="1" si="51"/>
        <v>0</v>
      </c>
      <c r="AL69">
        <f t="shared" ca="1" si="52"/>
        <v>0</v>
      </c>
      <c r="AM69">
        <f t="shared" ca="1" si="53"/>
        <v>0</v>
      </c>
    </row>
    <row r="70" spans="1:39">
      <c r="A70" t="str">
        <f t="shared" ca="1" si="27"/>
        <v>0001123244</v>
      </c>
      <c r="B70">
        <f t="shared" ca="1" si="31"/>
        <v>2</v>
      </c>
      <c r="C70">
        <f ca="1">SUM($B$2:B70)</f>
        <v>71</v>
      </c>
      <c r="D70" t="str">
        <f t="shared" ca="1" si="32"/>
        <v>AG0000005258</v>
      </c>
      <c r="E70" s="315">
        <f t="shared" ca="1" si="33"/>
        <v>45402</v>
      </c>
      <c r="F70" s="371">
        <f t="shared" ca="1" si="34"/>
        <v>215</v>
      </c>
      <c r="G70" s="372">
        <f t="shared" ca="1" si="35"/>
        <v>45050</v>
      </c>
      <c r="H70" s="371" t="str">
        <f t="shared" ca="1" si="36"/>
        <v>Active</v>
      </c>
      <c r="I70" s="67" t="str">
        <f t="shared" ca="1" si="37"/>
        <v>Boston</v>
      </c>
      <c r="J70" s="67" t="s">
        <v>889</v>
      </c>
      <c r="K70" s="67" t="str">
        <f t="shared" ca="1" si="38"/>
        <v>Condominiums</v>
      </c>
      <c r="L70" s="67" t="str">
        <f t="shared" ca="1" si="39"/>
        <v>Y</v>
      </c>
      <c r="M70" s="371">
        <f t="shared" ca="1" si="40"/>
        <v>1</v>
      </c>
      <c r="N70" s="371">
        <f t="shared" ca="1" si="40"/>
        <v>0</v>
      </c>
      <c r="O70">
        <f t="shared" ca="1" si="41"/>
        <v>1</v>
      </c>
      <c r="P70" s="371">
        <f t="shared" ca="1" si="42"/>
        <v>0</v>
      </c>
      <c r="Q70" s="371">
        <f t="shared" ca="1" si="43"/>
        <v>0</v>
      </c>
      <c r="R70" s="372">
        <f t="shared" ca="1" si="44"/>
        <v>45615</v>
      </c>
      <c r="S70" s="372" t="str">
        <f t="shared" ca="1" si="45"/>
        <v/>
      </c>
      <c r="T70" s="372">
        <f t="shared" ca="1" si="46"/>
        <v>44952</v>
      </c>
      <c r="U70" s="372" t="str">
        <f t="shared" ca="1" si="47"/>
        <v/>
      </c>
      <c r="V70" t="str">
        <f t="shared" ca="1" si="48"/>
        <v>Offline</v>
      </c>
      <c r="W70" t="str">
        <f t="shared" ca="1" si="49"/>
        <v>Retail</v>
      </c>
      <c r="X70" s="371">
        <f t="shared" ca="1" si="50"/>
        <v>0</v>
      </c>
      <c r="Y70" s="371">
        <f t="shared" ca="1" si="50"/>
        <v>1</v>
      </c>
      <c r="Z70" s="371">
        <f t="shared" ca="1" si="50"/>
        <v>0</v>
      </c>
      <c r="AA70" s="371">
        <f t="shared" ca="1" si="28"/>
        <v>1</v>
      </c>
      <c r="AB70" s="371">
        <f t="shared" ca="1" si="28"/>
        <v>0</v>
      </c>
      <c r="AC70" s="371">
        <f t="shared" ca="1" si="28"/>
        <v>0</v>
      </c>
      <c r="AD70" s="371">
        <f t="shared" ca="1" si="28"/>
        <v>0</v>
      </c>
      <c r="AE70" s="371">
        <f t="shared" ca="1" si="29"/>
        <v>1</v>
      </c>
      <c r="AF70" s="371">
        <f t="shared" ca="1" si="29"/>
        <v>0</v>
      </c>
      <c r="AG70" s="371">
        <f t="shared" ca="1" si="29"/>
        <v>0</v>
      </c>
      <c r="AH70" s="371">
        <f t="shared" ca="1" si="29"/>
        <v>1</v>
      </c>
      <c r="AI70">
        <f t="shared" ca="1" si="30"/>
        <v>0</v>
      </c>
      <c r="AJ70">
        <f t="shared" ca="1" si="30"/>
        <v>0</v>
      </c>
      <c r="AK70">
        <f t="shared" ca="1" si="51"/>
        <v>0</v>
      </c>
      <c r="AL70">
        <f t="shared" ca="1" si="52"/>
        <v>0</v>
      </c>
      <c r="AM70">
        <f t="shared" ca="1" si="53"/>
        <v>0</v>
      </c>
    </row>
    <row r="71" spans="1:39">
      <c r="A71" t="str">
        <f t="shared" ca="1" si="27"/>
        <v>0001129323</v>
      </c>
      <c r="B71">
        <f t="shared" ca="1" si="31"/>
        <v>0</v>
      </c>
      <c r="C71">
        <f ca="1">SUM($B$2:B71)</f>
        <v>71</v>
      </c>
      <c r="D71" t="str">
        <f t="shared" ca="1" si="32"/>
        <v>AG0000007366</v>
      </c>
      <c r="E71" s="315">
        <f t="shared" ca="1" si="33"/>
        <v>45159</v>
      </c>
      <c r="F71" s="371">
        <f t="shared" ca="1" si="34"/>
        <v>729</v>
      </c>
      <c r="G71" s="372">
        <f t="shared" ca="1" si="35"/>
        <v>45600</v>
      </c>
      <c r="H71" s="371" t="str">
        <f t="shared" ca="1" si="36"/>
        <v>Former</v>
      </c>
      <c r="I71" s="67" t="str">
        <f t="shared" ca="1" si="37"/>
        <v>Boston</v>
      </c>
      <c r="J71" s="67" t="s">
        <v>889</v>
      </c>
      <c r="K71" s="67" t="str">
        <f t="shared" ca="1" si="38"/>
        <v>Business</v>
      </c>
      <c r="L71" s="67" t="str">
        <f t="shared" ca="1" si="39"/>
        <v>Y</v>
      </c>
      <c r="M71" s="371">
        <f t="shared" ca="1" si="40"/>
        <v>0</v>
      </c>
      <c r="N71" s="371">
        <f t="shared" ca="1" si="40"/>
        <v>0</v>
      </c>
      <c r="O71">
        <f t="shared" ca="1" si="41"/>
        <v>0</v>
      </c>
      <c r="P71" s="371">
        <f t="shared" ca="1" si="42"/>
        <v>0</v>
      </c>
      <c r="Q71" s="371">
        <f t="shared" ca="1" si="43"/>
        <v>0</v>
      </c>
      <c r="R71" s="372" t="str">
        <f t="shared" ca="1" si="44"/>
        <v/>
      </c>
      <c r="S71" s="372" t="str">
        <f t="shared" ca="1" si="45"/>
        <v/>
      </c>
      <c r="T71" s="372" t="str">
        <f t="shared" ca="1" si="46"/>
        <v/>
      </c>
      <c r="U71" s="372" t="str">
        <f t="shared" ca="1" si="47"/>
        <v/>
      </c>
      <c r="V71" t="str">
        <f t="shared" ca="1" si="48"/>
        <v>Digital</v>
      </c>
      <c r="W71" t="str">
        <f t="shared" ca="1" si="49"/>
        <v>App</v>
      </c>
      <c r="X71" s="371">
        <f t="shared" ca="1" si="50"/>
        <v>0</v>
      </c>
      <c r="Y71" s="371">
        <f t="shared" ca="1" si="50"/>
        <v>0</v>
      </c>
      <c r="Z71" s="371">
        <f t="shared" ca="1" si="50"/>
        <v>0</v>
      </c>
      <c r="AA71" s="371">
        <f t="shared" ca="1" si="28"/>
        <v>0</v>
      </c>
      <c r="AB71" s="371">
        <f t="shared" ca="1" si="28"/>
        <v>0</v>
      </c>
      <c r="AC71" s="371">
        <f t="shared" ca="1" si="28"/>
        <v>0</v>
      </c>
      <c r="AD71" s="371">
        <f t="shared" ca="1" si="28"/>
        <v>1</v>
      </c>
      <c r="AE71" s="371">
        <f t="shared" ca="1" si="29"/>
        <v>0</v>
      </c>
      <c r="AF71" s="371">
        <f t="shared" ca="1" si="29"/>
        <v>1</v>
      </c>
      <c r="AG71" s="371">
        <f t="shared" ca="1" si="29"/>
        <v>0</v>
      </c>
      <c r="AH71" s="371">
        <f t="shared" ca="1" si="29"/>
        <v>1</v>
      </c>
      <c r="AI71">
        <f t="shared" ca="1" si="30"/>
        <v>1</v>
      </c>
      <c r="AJ71">
        <f t="shared" ca="1" si="30"/>
        <v>0</v>
      </c>
      <c r="AK71">
        <f t="shared" ca="1" si="51"/>
        <v>0</v>
      </c>
      <c r="AL71">
        <f t="shared" ca="1" si="52"/>
        <v>0</v>
      </c>
      <c r="AM71">
        <f t="shared" ca="1" si="53"/>
        <v>0</v>
      </c>
    </row>
    <row r="72" spans="1:39" ht="30.75">
      <c r="A72" t="str">
        <f t="shared" ca="1" si="27"/>
        <v>0001121070</v>
      </c>
      <c r="B72">
        <f t="shared" ca="1" si="31"/>
        <v>2</v>
      </c>
      <c r="C72">
        <f ca="1">SUM($B$2:B72)</f>
        <v>73</v>
      </c>
      <c r="D72" t="str">
        <f t="shared" ca="1" si="32"/>
        <v>AG0000005520</v>
      </c>
      <c r="E72" s="315">
        <f t="shared" ca="1" si="33"/>
        <v>45438</v>
      </c>
      <c r="F72" s="371">
        <f t="shared" ca="1" si="34"/>
        <v>784</v>
      </c>
      <c r="G72" s="372">
        <f t="shared" ca="1" si="35"/>
        <v>45482</v>
      </c>
      <c r="H72" s="371" t="str">
        <f t="shared" ca="1" si="36"/>
        <v>Former</v>
      </c>
      <c r="I72" s="67" t="str">
        <f t="shared" ca="1" si="37"/>
        <v>Boston</v>
      </c>
      <c r="J72" s="67" t="s">
        <v>889</v>
      </c>
      <c r="K72" s="67" t="str">
        <f t="shared" ca="1" si="38"/>
        <v>Revenue Share -Apts</v>
      </c>
      <c r="L72" s="67" t="str">
        <f t="shared" ca="1" si="39"/>
        <v>N</v>
      </c>
      <c r="M72" s="371">
        <f t="shared" ca="1" si="40"/>
        <v>1</v>
      </c>
      <c r="N72" s="371">
        <f t="shared" ca="1" si="40"/>
        <v>0</v>
      </c>
      <c r="O72">
        <f t="shared" ca="1" si="41"/>
        <v>1</v>
      </c>
      <c r="P72" s="371">
        <f t="shared" ca="1" si="42"/>
        <v>0</v>
      </c>
      <c r="Q72" s="371">
        <f t="shared" ca="1" si="43"/>
        <v>0</v>
      </c>
      <c r="R72" s="372">
        <f t="shared" ca="1" si="44"/>
        <v>45625</v>
      </c>
      <c r="S72" s="372" t="str">
        <f t="shared" ca="1" si="45"/>
        <v/>
      </c>
      <c r="T72" s="372">
        <f t="shared" ca="1" si="46"/>
        <v>45645</v>
      </c>
      <c r="U72" s="372" t="str">
        <f t="shared" ca="1" si="47"/>
        <v/>
      </c>
      <c r="V72" t="str">
        <f t="shared" ca="1" si="48"/>
        <v>Digital</v>
      </c>
      <c r="W72" t="str">
        <f t="shared" ca="1" si="49"/>
        <v>App</v>
      </c>
      <c r="X72" s="371">
        <f t="shared" ca="1" si="50"/>
        <v>0</v>
      </c>
      <c r="Y72" s="371">
        <f t="shared" ca="1" si="50"/>
        <v>1</v>
      </c>
      <c r="Z72" s="371">
        <f t="shared" ca="1" si="50"/>
        <v>1</v>
      </c>
      <c r="AA72" s="371">
        <f t="shared" ca="1" si="28"/>
        <v>0</v>
      </c>
      <c r="AB72" s="371">
        <f t="shared" ca="1" si="28"/>
        <v>1</v>
      </c>
      <c r="AC72" s="371">
        <f t="shared" ca="1" si="28"/>
        <v>1</v>
      </c>
      <c r="AD72" s="371">
        <f t="shared" ca="1" si="28"/>
        <v>1</v>
      </c>
      <c r="AE72" s="371">
        <f t="shared" ca="1" si="29"/>
        <v>1</v>
      </c>
      <c r="AF72" s="371">
        <f t="shared" ca="1" si="29"/>
        <v>0</v>
      </c>
      <c r="AG72" s="371">
        <f t="shared" ca="1" si="29"/>
        <v>0</v>
      </c>
      <c r="AH72" s="371">
        <f t="shared" ca="1" si="29"/>
        <v>1</v>
      </c>
      <c r="AI72">
        <f t="shared" ca="1" si="30"/>
        <v>0</v>
      </c>
      <c r="AJ72">
        <f t="shared" ca="1" si="30"/>
        <v>0</v>
      </c>
      <c r="AK72">
        <f t="shared" ca="1" si="51"/>
        <v>0</v>
      </c>
      <c r="AL72">
        <f t="shared" ca="1" si="52"/>
        <v>0</v>
      </c>
      <c r="AM72">
        <f t="shared" ca="1" si="53"/>
        <v>0</v>
      </c>
    </row>
    <row r="73" spans="1:39">
      <c r="A73" t="str">
        <f t="shared" ca="1" si="27"/>
        <v>0001128395</v>
      </c>
      <c r="B73">
        <f t="shared" ca="1" si="31"/>
        <v>0</v>
      </c>
      <c r="C73">
        <f ca="1">SUM($B$2:B73)</f>
        <v>73</v>
      </c>
      <c r="D73" t="str">
        <f t="shared" ca="1" si="32"/>
        <v>AG0000002996</v>
      </c>
      <c r="E73" s="315">
        <f t="shared" ca="1" si="33"/>
        <v>44957</v>
      </c>
      <c r="F73" s="371">
        <f t="shared" ca="1" si="34"/>
        <v>907</v>
      </c>
      <c r="G73" s="372">
        <f t="shared" ca="1" si="35"/>
        <v>45326</v>
      </c>
      <c r="H73" s="371" t="str">
        <f t="shared" ca="1" si="36"/>
        <v>Former</v>
      </c>
      <c r="I73" s="67" t="str">
        <f t="shared" ca="1" si="37"/>
        <v>San Francisco</v>
      </c>
      <c r="J73" s="67" t="s">
        <v>889</v>
      </c>
      <c r="K73" s="67" t="str">
        <f t="shared" ca="1" si="38"/>
        <v>Business</v>
      </c>
      <c r="L73" s="67" t="str">
        <f t="shared" ca="1" si="39"/>
        <v>N</v>
      </c>
      <c r="M73" s="371">
        <f t="shared" ca="1" si="40"/>
        <v>1</v>
      </c>
      <c r="N73" s="371">
        <f t="shared" ca="1" si="40"/>
        <v>0</v>
      </c>
      <c r="O73">
        <f t="shared" ca="1" si="41"/>
        <v>0</v>
      </c>
      <c r="P73" s="371">
        <f t="shared" ca="1" si="42"/>
        <v>0</v>
      </c>
      <c r="Q73" s="371">
        <f t="shared" ca="1" si="43"/>
        <v>0</v>
      </c>
      <c r="R73" s="372">
        <f t="shared" ca="1" si="44"/>
        <v>45045</v>
      </c>
      <c r="S73" s="372" t="str">
        <f t="shared" ca="1" si="45"/>
        <v/>
      </c>
      <c r="T73" s="372">
        <f t="shared" ca="1" si="46"/>
        <v>45416</v>
      </c>
      <c r="U73" s="372" t="str">
        <f t="shared" ca="1" si="47"/>
        <v/>
      </c>
      <c r="V73" t="str">
        <f t="shared" ca="1" si="48"/>
        <v>Digital</v>
      </c>
      <c r="W73" t="str">
        <f t="shared" ca="1" si="49"/>
        <v>App</v>
      </c>
      <c r="X73" s="371">
        <f t="shared" ca="1" si="50"/>
        <v>1</v>
      </c>
      <c r="Y73" s="371">
        <f t="shared" ca="1" si="50"/>
        <v>0</v>
      </c>
      <c r="Z73" s="371">
        <f t="shared" ca="1" si="50"/>
        <v>1</v>
      </c>
      <c r="AA73" s="371">
        <f t="shared" ca="1" si="28"/>
        <v>1</v>
      </c>
      <c r="AB73" s="371">
        <f t="shared" ca="1" si="28"/>
        <v>0</v>
      </c>
      <c r="AC73" s="371">
        <f t="shared" ca="1" si="28"/>
        <v>1</v>
      </c>
      <c r="AD73" s="371">
        <f t="shared" ca="1" si="28"/>
        <v>0</v>
      </c>
      <c r="AE73" s="371">
        <f t="shared" ca="1" si="29"/>
        <v>1</v>
      </c>
      <c r="AF73" s="371">
        <f t="shared" ca="1" si="29"/>
        <v>1</v>
      </c>
      <c r="AG73" s="371">
        <f t="shared" ca="1" si="29"/>
        <v>1</v>
      </c>
      <c r="AH73" s="371">
        <f t="shared" ca="1" si="29"/>
        <v>1</v>
      </c>
      <c r="AI73">
        <f t="shared" ca="1" si="30"/>
        <v>1</v>
      </c>
      <c r="AJ73">
        <f t="shared" ca="1" si="30"/>
        <v>1</v>
      </c>
      <c r="AK73">
        <f t="shared" ca="1" si="51"/>
        <v>0</v>
      </c>
      <c r="AL73">
        <f t="shared" ca="1" si="52"/>
        <v>0</v>
      </c>
      <c r="AM73">
        <f t="shared" ca="1" si="53"/>
        <v>0</v>
      </c>
    </row>
    <row r="74" spans="1:39">
      <c r="A74" t="str">
        <f t="shared" ca="1" si="27"/>
        <v>0001123140</v>
      </c>
      <c r="B74">
        <f t="shared" ca="1" si="31"/>
        <v>1</v>
      </c>
      <c r="C74">
        <f ca="1">SUM($B$2:B74)</f>
        <v>74</v>
      </c>
      <c r="D74" t="str">
        <f t="shared" ca="1" si="32"/>
        <v>AG0000009494</v>
      </c>
      <c r="E74" s="315">
        <f t="shared" ca="1" si="33"/>
        <v>45423</v>
      </c>
      <c r="F74" s="371">
        <f t="shared" ca="1" si="34"/>
        <v>578</v>
      </c>
      <c r="G74" s="372">
        <f t="shared" ca="1" si="35"/>
        <v>45373</v>
      </c>
      <c r="H74" s="371" t="str">
        <f t="shared" ca="1" si="36"/>
        <v>Former</v>
      </c>
      <c r="I74" s="67" t="str">
        <f t="shared" ca="1" si="37"/>
        <v>Boston</v>
      </c>
      <c r="J74" s="67" t="s">
        <v>889</v>
      </c>
      <c r="K74" s="67" t="str">
        <f t="shared" ca="1" si="38"/>
        <v>Business</v>
      </c>
      <c r="L74" s="67" t="str">
        <f t="shared" ca="1" si="39"/>
        <v>N</v>
      </c>
      <c r="M74" s="371">
        <f t="shared" ca="1" si="40"/>
        <v>1</v>
      </c>
      <c r="N74" s="371">
        <f t="shared" ca="1" si="40"/>
        <v>0</v>
      </c>
      <c r="O74">
        <f t="shared" ca="1" si="41"/>
        <v>0</v>
      </c>
      <c r="P74" s="371">
        <f t="shared" ca="1" si="42"/>
        <v>0</v>
      </c>
      <c r="Q74" s="371">
        <f t="shared" ca="1" si="43"/>
        <v>0</v>
      </c>
      <c r="R74" s="372">
        <f t="shared" ca="1" si="44"/>
        <v>45024</v>
      </c>
      <c r="S74" s="372" t="str">
        <f t="shared" ca="1" si="45"/>
        <v/>
      </c>
      <c r="T74" s="372">
        <f t="shared" ca="1" si="46"/>
        <v>45314</v>
      </c>
      <c r="U74" s="372" t="str">
        <f t="shared" ca="1" si="47"/>
        <v/>
      </c>
      <c r="V74" t="str">
        <f t="shared" ca="1" si="48"/>
        <v>Digital</v>
      </c>
      <c r="W74" t="str">
        <f t="shared" ca="1" si="49"/>
        <v>App</v>
      </c>
      <c r="X74" s="371">
        <f t="shared" ca="1" si="50"/>
        <v>1</v>
      </c>
      <c r="Y74" s="371">
        <f t="shared" ca="1" si="50"/>
        <v>1</v>
      </c>
      <c r="Z74" s="371">
        <f t="shared" ca="1" si="50"/>
        <v>1</v>
      </c>
      <c r="AA74" s="371">
        <f t="shared" ca="1" si="28"/>
        <v>1</v>
      </c>
      <c r="AB74" s="371">
        <f t="shared" ca="1" si="28"/>
        <v>1</v>
      </c>
      <c r="AC74" s="371">
        <f t="shared" ca="1" si="28"/>
        <v>1</v>
      </c>
      <c r="AD74" s="371">
        <f t="shared" ca="1" si="28"/>
        <v>1</v>
      </c>
      <c r="AE74" s="371">
        <f t="shared" ca="1" si="29"/>
        <v>0</v>
      </c>
      <c r="AF74" s="371">
        <f t="shared" ca="1" si="29"/>
        <v>1</v>
      </c>
      <c r="AG74" s="371">
        <f t="shared" ca="1" si="29"/>
        <v>0</v>
      </c>
      <c r="AH74" s="371">
        <f t="shared" ca="1" si="29"/>
        <v>0</v>
      </c>
      <c r="AI74">
        <f t="shared" ca="1" si="30"/>
        <v>0</v>
      </c>
      <c r="AJ74">
        <f t="shared" ca="1" si="30"/>
        <v>1</v>
      </c>
      <c r="AK74">
        <f t="shared" ca="1" si="51"/>
        <v>0</v>
      </c>
      <c r="AL74">
        <f t="shared" ca="1" si="52"/>
        <v>1</v>
      </c>
      <c r="AM74">
        <f t="shared" ca="1" si="53"/>
        <v>1</v>
      </c>
    </row>
    <row r="75" spans="1:39">
      <c r="A75" t="str">
        <f t="shared" ca="1" si="27"/>
        <v>0001128823</v>
      </c>
      <c r="B75">
        <f t="shared" ca="1" si="31"/>
        <v>1</v>
      </c>
      <c r="C75">
        <f ca="1">SUM($B$2:B75)</f>
        <v>75</v>
      </c>
      <c r="D75" t="str">
        <f t="shared" ca="1" si="32"/>
        <v>AG0000008475</v>
      </c>
      <c r="E75" s="315">
        <f t="shared" ca="1" si="33"/>
        <v>45604</v>
      </c>
      <c r="F75" s="371">
        <f t="shared" ca="1" si="34"/>
        <v>354</v>
      </c>
      <c r="G75" s="372">
        <f t="shared" ca="1" si="35"/>
        <v>45465</v>
      </c>
      <c r="H75" s="371" t="str">
        <f t="shared" ca="1" si="36"/>
        <v>Former</v>
      </c>
      <c r="I75" s="67" t="str">
        <f t="shared" ca="1" si="37"/>
        <v>Pheonix</v>
      </c>
      <c r="J75" s="67" t="s">
        <v>889</v>
      </c>
      <c r="K75" s="67" t="str">
        <f t="shared" ca="1" si="38"/>
        <v>House</v>
      </c>
      <c r="L75" s="67" t="str">
        <f t="shared" ca="1" si="39"/>
        <v>N</v>
      </c>
      <c r="M75" s="371">
        <f t="shared" ca="1" si="40"/>
        <v>1</v>
      </c>
      <c r="N75" s="371">
        <f t="shared" ca="1" si="40"/>
        <v>0</v>
      </c>
      <c r="O75">
        <f t="shared" ca="1" si="41"/>
        <v>1</v>
      </c>
      <c r="P75" s="371">
        <f t="shared" ca="1" si="42"/>
        <v>0</v>
      </c>
      <c r="Q75" s="371">
        <f t="shared" ca="1" si="43"/>
        <v>0</v>
      </c>
      <c r="R75" s="372">
        <f t="shared" ca="1" si="44"/>
        <v>45077</v>
      </c>
      <c r="S75" s="372" t="str">
        <f t="shared" ca="1" si="45"/>
        <v/>
      </c>
      <c r="T75" s="372">
        <f t="shared" ca="1" si="46"/>
        <v>45550</v>
      </c>
      <c r="U75" s="372" t="str">
        <f t="shared" ca="1" si="47"/>
        <v/>
      </c>
      <c r="V75" t="str">
        <f t="shared" ca="1" si="48"/>
        <v>Digital</v>
      </c>
      <c r="W75" t="str">
        <f t="shared" ca="1" si="49"/>
        <v>Web</v>
      </c>
      <c r="X75" s="371">
        <f t="shared" ca="1" si="50"/>
        <v>0</v>
      </c>
      <c r="Y75" s="371">
        <f t="shared" ca="1" si="50"/>
        <v>1</v>
      </c>
      <c r="Z75" s="371">
        <f t="shared" ca="1" si="50"/>
        <v>1</v>
      </c>
      <c r="AA75" s="371">
        <f t="shared" ca="1" si="28"/>
        <v>1</v>
      </c>
      <c r="AB75" s="371">
        <f t="shared" ca="1" si="28"/>
        <v>0</v>
      </c>
      <c r="AC75" s="371">
        <f t="shared" ca="1" si="28"/>
        <v>0</v>
      </c>
      <c r="AD75" s="371">
        <f t="shared" ca="1" si="28"/>
        <v>0</v>
      </c>
      <c r="AE75" s="371">
        <f t="shared" ca="1" si="29"/>
        <v>1</v>
      </c>
      <c r="AF75" s="371">
        <f t="shared" ca="1" si="29"/>
        <v>1</v>
      </c>
      <c r="AG75" s="371">
        <f t="shared" ca="1" si="29"/>
        <v>1</v>
      </c>
      <c r="AH75" s="371">
        <f t="shared" ca="1" si="29"/>
        <v>0</v>
      </c>
      <c r="AI75">
        <f t="shared" ca="1" si="30"/>
        <v>1</v>
      </c>
      <c r="AJ75">
        <f t="shared" ca="1" si="30"/>
        <v>1</v>
      </c>
      <c r="AK75">
        <f t="shared" ca="1" si="51"/>
        <v>1</v>
      </c>
      <c r="AL75">
        <f t="shared" ca="1" si="52"/>
        <v>1</v>
      </c>
      <c r="AM75">
        <f t="shared" ca="1" si="53"/>
        <v>0</v>
      </c>
    </row>
    <row r="76" spans="1:39">
      <c r="A76" t="str">
        <f t="shared" ca="1" si="27"/>
        <v>0001123182</v>
      </c>
      <c r="B76">
        <f t="shared" ca="1" si="31"/>
        <v>0</v>
      </c>
      <c r="C76">
        <f ca="1">SUM($B$2:B76)</f>
        <v>75</v>
      </c>
      <c r="D76" t="str">
        <f t="shared" ca="1" si="32"/>
        <v>AG0000006981</v>
      </c>
      <c r="E76" s="315">
        <f t="shared" ca="1" si="33"/>
        <v>45373</v>
      </c>
      <c r="F76" s="371">
        <f t="shared" ca="1" si="34"/>
        <v>872</v>
      </c>
      <c r="G76" s="372">
        <f t="shared" ca="1" si="35"/>
        <v>45628</v>
      </c>
      <c r="H76" s="371" t="str">
        <f t="shared" ca="1" si="36"/>
        <v>Former</v>
      </c>
      <c r="I76" s="67" t="str">
        <f t="shared" ca="1" si="37"/>
        <v>Pheonix</v>
      </c>
      <c r="J76" s="67" t="s">
        <v>889</v>
      </c>
      <c r="K76" s="67" t="str">
        <f t="shared" ca="1" si="38"/>
        <v>Business</v>
      </c>
      <c r="L76" s="67" t="str">
        <f t="shared" ca="1" si="39"/>
        <v>Y</v>
      </c>
      <c r="M76" s="371">
        <f t="shared" ca="1" si="40"/>
        <v>0</v>
      </c>
      <c r="N76" s="371">
        <f t="shared" ca="1" si="40"/>
        <v>1</v>
      </c>
      <c r="O76">
        <f t="shared" ca="1" si="41"/>
        <v>0</v>
      </c>
      <c r="P76" s="371">
        <f t="shared" ca="1" si="42"/>
        <v>0</v>
      </c>
      <c r="Q76" s="371">
        <f t="shared" ca="1" si="43"/>
        <v>0</v>
      </c>
      <c r="R76" s="372" t="str">
        <f t="shared" ca="1" si="44"/>
        <v/>
      </c>
      <c r="S76" s="372">
        <f t="shared" ca="1" si="45"/>
        <v>45514</v>
      </c>
      <c r="T76" s="372" t="str">
        <f t="shared" ca="1" si="46"/>
        <v/>
      </c>
      <c r="U76" s="372">
        <f t="shared" ca="1" si="47"/>
        <v>45109</v>
      </c>
      <c r="V76" t="str">
        <f t="shared" ca="1" si="48"/>
        <v>Digital</v>
      </c>
      <c r="W76" t="str">
        <f t="shared" ca="1" si="49"/>
        <v>Web</v>
      </c>
      <c r="X76" s="371">
        <f t="shared" ca="1" si="50"/>
        <v>0</v>
      </c>
      <c r="Y76" s="371">
        <f t="shared" ca="1" si="50"/>
        <v>1</v>
      </c>
      <c r="Z76" s="371">
        <f t="shared" ca="1" si="50"/>
        <v>0</v>
      </c>
      <c r="AA76" s="371">
        <f t="shared" ca="1" si="28"/>
        <v>1</v>
      </c>
      <c r="AB76" s="371">
        <f t="shared" ca="1" si="28"/>
        <v>1</v>
      </c>
      <c r="AC76" s="371">
        <f t="shared" ca="1" si="28"/>
        <v>0</v>
      </c>
      <c r="AD76" s="371">
        <f t="shared" ca="1" si="28"/>
        <v>0</v>
      </c>
      <c r="AE76" s="371">
        <f t="shared" ca="1" si="29"/>
        <v>0</v>
      </c>
      <c r="AF76" s="371">
        <f t="shared" ca="1" si="29"/>
        <v>0</v>
      </c>
      <c r="AG76" s="371">
        <f t="shared" ca="1" si="29"/>
        <v>0</v>
      </c>
      <c r="AH76" s="371">
        <f t="shared" ca="1" si="29"/>
        <v>1</v>
      </c>
      <c r="AI76">
        <f t="shared" ca="1" si="30"/>
        <v>0</v>
      </c>
      <c r="AJ76">
        <f t="shared" ca="1" si="30"/>
        <v>1</v>
      </c>
      <c r="AK76">
        <f t="shared" ca="1" si="51"/>
        <v>1</v>
      </c>
      <c r="AL76">
        <f t="shared" ca="1" si="52"/>
        <v>1</v>
      </c>
      <c r="AM76">
        <f t="shared" ca="1" si="53"/>
        <v>0</v>
      </c>
    </row>
    <row r="77" spans="1:39">
      <c r="A77" t="str">
        <f t="shared" ca="1" si="27"/>
        <v>0001127000</v>
      </c>
      <c r="B77">
        <f t="shared" ca="1" si="31"/>
        <v>0</v>
      </c>
      <c r="C77">
        <f ca="1">SUM($B$2:B77)</f>
        <v>75</v>
      </c>
      <c r="D77" t="str">
        <f t="shared" ca="1" si="32"/>
        <v>AG0000006564</v>
      </c>
      <c r="E77" s="315">
        <f t="shared" ca="1" si="33"/>
        <v>45518</v>
      </c>
      <c r="F77" s="371">
        <f t="shared" ca="1" si="34"/>
        <v>271</v>
      </c>
      <c r="G77" s="372">
        <f t="shared" ca="1" si="35"/>
        <v>45020</v>
      </c>
      <c r="H77" s="371" t="str">
        <f t="shared" ca="1" si="36"/>
        <v>Former</v>
      </c>
      <c r="I77" s="67" t="str">
        <f t="shared" ca="1" si="37"/>
        <v>Pheonix</v>
      </c>
      <c r="J77" s="67" t="s">
        <v>889</v>
      </c>
      <c r="K77" s="67" t="str">
        <f t="shared" ca="1" si="38"/>
        <v>Condominiums</v>
      </c>
      <c r="L77" s="67" t="str">
        <f t="shared" ca="1" si="39"/>
        <v>N</v>
      </c>
      <c r="M77" s="371">
        <f t="shared" ca="1" si="40"/>
        <v>0</v>
      </c>
      <c r="N77" s="371">
        <f t="shared" ca="1" si="40"/>
        <v>1</v>
      </c>
      <c r="O77">
        <f t="shared" ca="1" si="41"/>
        <v>0</v>
      </c>
      <c r="P77" s="371">
        <f t="shared" ca="1" si="42"/>
        <v>0</v>
      </c>
      <c r="Q77" s="371">
        <f t="shared" ca="1" si="43"/>
        <v>0</v>
      </c>
      <c r="R77" s="372" t="str">
        <f t="shared" ca="1" si="44"/>
        <v/>
      </c>
      <c r="S77" s="372">
        <f t="shared" ca="1" si="45"/>
        <v>45012</v>
      </c>
      <c r="T77" s="372" t="str">
        <f t="shared" ca="1" si="46"/>
        <v/>
      </c>
      <c r="U77" s="372">
        <f t="shared" ca="1" si="47"/>
        <v>45586</v>
      </c>
      <c r="V77" t="str">
        <f t="shared" ca="1" si="48"/>
        <v>Offline</v>
      </c>
      <c r="W77" t="str">
        <f t="shared" ca="1" si="49"/>
        <v>Retail</v>
      </c>
      <c r="X77" s="371">
        <f t="shared" ca="1" si="50"/>
        <v>0</v>
      </c>
      <c r="Y77" s="371">
        <f t="shared" ca="1" si="50"/>
        <v>0</v>
      </c>
      <c r="Z77" s="371">
        <f t="shared" ca="1" si="50"/>
        <v>0</v>
      </c>
      <c r="AA77" s="371">
        <f t="shared" ca="1" si="28"/>
        <v>0</v>
      </c>
      <c r="AB77" s="371">
        <f t="shared" ca="1" si="28"/>
        <v>0</v>
      </c>
      <c r="AC77" s="371">
        <f t="shared" ca="1" si="28"/>
        <v>0</v>
      </c>
      <c r="AD77" s="371">
        <f t="shared" ca="1" si="28"/>
        <v>1</v>
      </c>
      <c r="AE77" s="371">
        <f t="shared" ca="1" si="29"/>
        <v>1</v>
      </c>
      <c r="AF77" s="371">
        <f t="shared" ca="1" si="29"/>
        <v>0</v>
      </c>
      <c r="AG77" s="371">
        <f t="shared" ca="1" si="29"/>
        <v>0</v>
      </c>
      <c r="AH77" s="371">
        <f t="shared" ca="1" si="29"/>
        <v>0</v>
      </c>
      <c r="AI77">
        <f t="shared" ca="1" si="30"/>
        <v>0</v>
      </c>
      <c r="AJ77">
        <f t="shared" ca="1" si="30"/>
        <v>0</v>
      </c>
      <c r="AK77">
        <f t="shared" ca="1" si="51"/>
        <v>0</v>
      </c>
      <c r="AL77">
        <f t="shared" ca="1" si="52"/>
        <v>0</v>
      </c>
      <c r="AM77">
        <f t="shared" ca="1" si="53"/>
        <v>0</v>
      </c>
    </row>
    <row r="78" spans="1:39">
      <c r="A78" t="str">
        <f t="shared" ca="1" si="27"/>
        <v>0001123211</v>
      </c>
      <c r="B78">
        <f t="shared" ca="1" si="31"/>
        <v>2</v>
      </c>
      <c r="C78">
        <f ca="1">SUM($B$2:B78)</f>
        <v>77</v>
      </c>
      <c r="D78" t="str">
        <f t="shared" ca="1" si="32"/>
        <v>AG0000009443</v>
      </c>
      <c r="E78" s="315">
        <f t="shared" ca="1" si="33"/>
        <v>45615</v>
      </c>
      <c r="F78" s="371">
        <f t="shared" ca="1" si="34"/>
        <v>634</v>
      </c>
      <c r="G78" s="372">
        <f t="shared" ca="1" si="35"/>
        <v>45476</v>
      </c>
      <c r="H78" s="371" t="str">
        <f t="shared" ca="1" si="36"/>
        <v>Active</v>
      </c>
      <c r="I78" s="67" t="str">
        <f t="shared" ca="1" si="37"/>
        <v>San Francisco</v>
      </c>
      <c r="J78" s="67" t="s">
        <v>889</v>
      </c>
      <c r="K78" s="67" t="str">
        <f t="shared" ca="1" si="38"/>
        <v>Condominiums</v>
      </c>
      <c r="L78" s="67" t="str">
        <f t="shared" ca="1" si="39"/>
        <v>N</v>
      </c>
      <c r="M78" s="371">
        <f t="shared" ca="1" si="40"/>
        <v>1</v>
      </c>
      <c r="N78" s="371">
        <f t="shared" ca="1" si="40"/>
        <v>1</v>
      </c>
      <c r="O78">
        <f t="shared" ca="1" si="41"/>
        <v>1</v>
      </c>
      <c r="P78" s="371">
        <f t="shared" ca="1" si="42"/>
        <v>1</v>
      </c>
      <c r="Q78" s="371">
        <f t="shared" ca="1" si="43"/>
        <v>1</v>
      </c>
      <c r="R78" s="372">
        <f t="shared" ca="1" si="44"/>
        <v>45018</v>
      </c>
      <c r="S78" s="372">
        <f t="shared" ca="1" si="45"/>
        <v>45060</v>
      </c>
      <c r="T78" s="372">
        <f t="shared" ca="1" si="46"/>
        <v>45153</v>
      </c>
      <c r="U78" s="372">
        <f t="shared" ca="1" si="47"/>
        <v>45519</v>
      </c>
      <c r="V78" t="str">
        <f t="shared" ca="1" si="48"/>
        <v>Offline</v>
      </c>
      <c r="W78" t="str">
        <f t="shared" ca="1" si="49"/>
        <v>Retail</v>
      </c>
      <c r="X78" s="371">
        <f t="shared" ca="1" si="50"/>
        <v>1</v>
      </c>
      <c r="Y78" s="371">
        <f t="shared" ca="1" si="50"/>
        <v>1</v>
      </c>
      <c r="Z78" s="371">
        <f t="shared" ca="1" si="50"/>
        <v>0</v>
      </c>
      <c r="AA78" s="371">
        <f t="shared" ca="1" si="28"/>
        <v>0</v>
      </c>
      <c r="AB78" s="371">
        <f t="shared" ca="1" si="28"/>
        <v>0</v>
      </c>
      <c r="AC78" s="371">
        <f t="shared" ca="1" si="28"/>
        <v>0</v>
      </c>
      <c r="AD78" s="371">
        <f t="shared" ca="1" si="28"/>
        <v>1</v>
      </c>
      <c r="AE78" s="371">
        <f t="shared" ca="1" si="29"/>
        <v>0</v>
      </c>
      <c r="AF78" s="371">
        <f t="shared" ca="1" si="29"/>
        <v>0</v>
      </c>
      <c r="AG78" s="371">
        <f t="shared" ca="1" si="29"/>
        <v>0</v>
      </c>
      <c r="AH78" s="371">
        <f t="shared" ca="1" si="29"/>
        <v>0</v>
      </c>
      <c r="AI78">
        <f t="shared" ca="1" si="30"/>
        <v>0</v>
      </c>
      <c r="AJ78">
        <f t="shared" ca="1" si="30"/>
        <v>0</v>
      </c>
      <c r="AK78">
        <f t="shared" ca="1" si="51"/>
        <v>0</v>
      </c>
      <c r="AL78">
        <f t="shared" ca="1" si="52"/>
        <v>0</v>
      </c>
      <c r="AM78">
        <f t="shared" ca="1" si="53"/>
        <v>0</v>
      </c>
    </row>
    <row r="79" spans="1:39" ht="30.75">
      <c r="A79" t="str">
        <f t="shared" ca="1" si="27"/>
        <v>0001127341</v>
      </c>
      <c r="B79">
        <f t="shared" ca="1" si="31"/>
        <v>2</v>
      </c>
      <c r="C79">
        <f ca="1">SUM($B$2:B79)</f>
        <v>79</v>
      </c>
      <c r="D79" t="str">
        <f t="shared" ca="1" si="32"/>
        <v>AG0000002407</v>
      </c>
      <c r="E79" s="315">
        <f t="shared" ca="1" si="33"/>
        <v>45202</v>
      </c>
      <c r="F79" s="371">
        <f t="shared" ca="1" si="34"/>
        <v>805</v>
      </c>
      <c r="G79" s="372">
        <f t="shared" ca="1" si="35"/>
        <v>45357</v>
      </c>
      <c r="H79" s="371" t="str">
        <f t="shared" ca="1" si="36"/>
        <v>Active</v>
      </c>
      <c r="I79" s="67" t="str">
        <f t="shared" ca="1" si="37"/>
        <v>Pheonix</v>
      </c>
      <c r="J79" s="67" t="s">
        <v>889</v>
      </c>
      <c r="K79" s="67" t="str">
        <f t="shared" ca="1" si="38"/>
        <v>Business</v>
      </c>
      <c r="L79" s="67" t="str">
        <f t="shared" ca="1" si="39"/>
        <v>N</v>
      </c>
      <c r="M79" s="371">
        <f t="shared" ca="1" si="40"/>
        <v>1</v>
      </c>
      <c r="N79" s="371">
        <f t="shared" ca="1" si="40"/>
        <v>0</v>
      </c>
      <c r="O79">
        <f t="shared" ca="1" si="41"/>
        <v>0</v>
      </c>
      <c r="P79" s="371">
        <f t="shared" ca="1" si="42"/>
        <v>0</v>
      </c>
      <c r="Q79" s="371">
        <f t="shared" ca="1" si="43"/>
        <v>0</v>
      </c>
      <c r="R79" s="372">
        <f t="shared" ca="1" si="44"/>
        <v>45051</v>
      </c>
      <c r="S79" s="372" t="str">
        <f t="shared" ca="1" si="45"/>
        <v/>
      </c>
      <c r="T79" s="372">
        <f t="shared" ca="1" si="46"/>
        <v>45118</v>
      </c>
      <c r="U79" s="372" t="str">
        <f t="shared" ca="1" si="47"/>
        <v/>
      </c>
      <c r="V79" t="str">
        <f t="shared" ca="1" si="48"/>
        <v>Offline</v>
      </c>
      <c r="W79" t="str">
        <f t="shared" ca="1" si="49"/>
        <v>Retail</v>
      </c>
      <c r="X79" s="371">
        <f t="shared" ca="1" si="50"/>
        <v>1</v>
      </c>
      <c r="Y79" s="371">
        <f t="shared" ca="1" si="50"/>
        <v>0</v>
      </c>
      <c r="Z79" s="371">
        <f t="shared" ca="1" si="50"/>
        <v>0</v>
      </c>
      <c r="AA79" s="371">
        <f t="shared" ca="1" si="28"/>
        <v>0</v>
      </c>
      <c r="AB79" s="371">
        <f t="shared" ca="1" si="28"/>
        <v>0</v>
      </c>
      <c r="AC79" s="371">
        <f t="shared" ca="1" si="28"/>
        <v>1</v>
      </c>
      <c r="AD79" s="371">
        <f t="shared" ca="1" si="28"/>
        <v>1</v>
      </c>
      <c r="AE79" s="371">
        <f t="shared" ca="1" si="29"/>
        <v>1</v>
      </c>
      <c r="AF79" s="371">
        <f t="shared" ca="1" si="29"/>
        <v>0</v>
      </c>
      <c r="AG79" s="371">
        <f t="shared" ca="1" si="29"/>
        <v>0</v>
      </c>
      <c r="AH79" s="371">
        <f t="shared" ca="1" si="29"/>
        <v>1</v>
      </c>
      <c r="AI79">
        <f t="shared" ca="1" si="30"/>
        <v>1</v>
      </c>
      <c r="AJ79">
        <f t="shared" ca="1" si="30"/>
        <v>1</v>
      </c>
      <c r="AK79">
        <f t="shared" ca="1" si="51"/>
        <v>1</v>
      </c>
      <c r="AL79">
        <f t="shared" ca="1" si="52"/>
        <v>1</v>
      </c>
      <c r="AM79">
        <f t="shared" ca="1" si="53"/>
        <v>0</v>
      </c>
    </row>
    <row r="80" spans="1:39" ht="30.75">
      <c r="A80" t="str">
        <f t="shared" ca="1" si="27"/>
        <v>0001123423</v>
      </c>
      <c r="B80">
        <f t="shared" ca="1" si="31"/>
        <v>0</v>
      </c>
      <c r="C80">
        <f ca="1">SUM($B$2:B80)</f>
        <v>79</v>
      </c>
      <c r="D80" t="str">
        <f t="shared" ca="1" si="32"/>
        <v>AG0000008820</v>
      </c>
      <c r="E80" s="315">
        <f t="shared" ca="1" si="33"/>
        <v>45641</v>
      </c>
      <c r="F80" s="371">
        <f t="shared" ca="1" si="34"/>
        <v>215</v>
      </c>
      <c r="G80" s="372">
        <f t="shared" ca="1" si="35"/>
        <v>45143</v>
      </c>
      <c r="H80" s="371" t="str">
        <f t="shared" ca="1" si="36"/>
        <v>Former</v>
      </c>
      <c r="I80" s="67" t="str">
        <f t="shared" ca="1" si="37"/>
        <v>Boston</v>
      </c>
      <c r="J80" s="67" t="s">
        <v>889</v>
      </c>
      <c r="K80" s="67" t="str">
        <f t="shared" ca="1" si="38"/>
        <v>Apartments</v>
      </c>
      <c r="L80" s="67" t="str">
        <f t="shared" ca="1" si="39"/>
        <v>N</v>
      </c>
      <c r="M80" s="371">
        <f t="shared" ca="1" si="40"/>
        <v>1</v>
      </c>
      <c r="N80" s="371">
        <f t="shared" ca="1" si="40"/>
        <v>0</v>
      </c>
      <c r="O80">
        <f t="shared" ca="1" si="41"/>
        <v>1</v>
      </c>
      <c r="P80" s="371">
        <f t="shared" ca="1" si="42"/>
        <v>0</v>
      </c>
      <c r="Q80" s="371">
        <f t="shared" ca="1" si="43"/>
        <v>0</v>
      </c>
      <c r="R80" s="372">
        <f t="shared" ca="1" si="44"/>
        <v>45058</v>
      </c>
      <c r="S80" s="372" t="str">
        <f t="shared" ca="1" si="45"/>
        <v/>
      </c>
      <c r="T80" s="372">
        <f t="shared" ca="1" si="46"/>
        <v>45238</v>
      </c>
      <c r="U80" s="372" t="str">
        <f t="shared" ca="1" si="47"/>
        <v/>
      </c>
      <c r="V80" t="str">
        <f t="shared" ca="1" si="48"/>
        <v>Digital</v>
      </c>
      <c r="W80" t="str">
        <f t="shared" ca="1" si="49"/>
        <v>App</v>
      </c>
      <c r="X80" s="371">
        <f t="shared" ca="1" si="50"/>
        <v>1</v>
      </c>
      <c r="Y80" s="371">
        <f t="shared" ca="1" si="50"/>
        <v>0</v>
      </c>
      <c r="Z80" s="371">
        <f t="shared" ca="1" si="50"/>
        <v>0</v>
      </c>
      <c r="AA80" s="371">
        <f t="shared" ca="1" si="28"/>
        <v>1</v>
      </c>
      <c r="AB80" s="371">
        <f t="shared" ca="1" si="28"/>
        <v>1</v>
      </c>
      <c r="AC80" s="371">
        <f t="shared" ca="1" si="28"/>
        <v>0</v>
      </c>
      <c r="AD80" s="371">
        <f t="shared" ca="1" si="28"/>
        <v>1</v>
      </c>
      <c r="AE80" s="371">
        <f t="shared" ca="1" si="29"/>
        <v>0</v>
      </c>
      <c r="AF80" s="371">
        <f t="shared" ca="1" si="29"/>
        <v>1</v>
      </c>
      <c r="AG80" s="371">
        <f t="shared" ca="1" si="29"/>
        <v>0</v>
      </c>
      <c r="AH80" s="371">
        <f t="shared" ca="1" si="29"/>
        <v>0</v>
      </c>
      <c r="AI80">
        <f t="shared" ca="1" si="30"/>
        <v>0</v>
      </c>
      <c r="AJ80">
        <f t="shared" ca="1" si="30"/>
        <v>0</v>
      </c>
      <c r="AK80">
        <f t="shared" ca="1" si="51"/>
        <v>0</v>
      </c>
      <c r="AL80">
        <f t="shared" ca="1" si="52"/>
        <v>0</v>
      </c>
      <c r="AM80">
        <f t="shared" ca="1" si="53"/>
        <v>0</v>
      </c>
    </row>
    <row r="81" spans="1:39">
      <c r="A81" t="str">
        <f t="shared" ca="1" si="27"/>
        <v>0001124219</v>
      </c>
      <c r="B81">
        <f t="shared" ca="1" si="31"/>
        <v>2</v>
      </c>
      <c r="C81">
        <f ca="1">SUM($B$2:B81)</f>
        <v>81</v>
      </c>
      <c r="D81" t="str">
        <f t="shared" ca="1" si="32"/>
        <v>AG0000009858</v>
      </c>
      <c r="E81" s="315">
        <f t="shared" ca="1" si="33"/>
        <v>45270</v>
      </c>
      <c r="F81" s="371">
        <f t="shared" ca="1" si="34"/>
        <v>300</v>
      </c>
      <c r="G81" s="372">
        <f t="shared" ca="1" si="35"/>
        <v>44984</v>
      </c>
      <c r="H81" s="371" t="str">
        <f t="shared" ca="1" si="36"/>
        <v>Active</v>
      </c>
      <c r="I81" s="67" t="str">
        <f t="shared" ca="1" si="37"/>
        <v>San Francisco</v>
      </c>
      <c r="J81" s="67" t="s">
        <v>889</v>
      </c>
      <c r="K81" s="67" t="str">
        <f t="shared" ca="1" si="38"/>
        <v>Business</v>
      </c>
      <c r="L81" s="67" t="str">
        <f t="shared" ca="1" si="39"/>
        <v>Y</v>
      </c>
      <c r="M81" s="371">
        <f t="shared" ca="1" si="40"/>
        <v>0</v>
      </c>
      <c r="N81" s="371">
        <f t="shared" ca="1" si="40"/>
        <v>1</v>
      </c>
      <c r="O81">
        <f t="shared" ca="1" si="41"/>
        <v>0</v>
      </c>
      <c r="P81" s="371">
        <f t="shared" ca="1" si="42"/>
        <v>1</v>
      </c>
      <c r="Q81" s="371">
        <f t="shared" ca="1" si="43"/>
        <v>0</v>
      </c>
      <c r="R81" s="372" t="str">
        <f t="shared" ca="1" si="44"/>
        <v/>
      </c>
      <c r="S81" s="372">
        <f t="shared" ca="1" si="45"/>
        <v>44985</v>
      </c>
      <c r="T81" s="372" t="str">
        <f t="shared" ca="1" si="46"/>
        <v/>
      </c>
      <c r="U81" s="372">
        <f t="shared" ca="1" si="47"/>
        <v>45275</v>
      </c>
      <c r="V81" t="str">
        <f t="shared" ca="1" si="48"/>
        <v>Digital</v>
      </c>
      <c r="W81" t="str">
        <f t="shared" ca="1" si="49"/>
        <v>App</v>
      </c>
      <c r="X81" s="371">
        <f t="shared" ca="1" si="50"/>
        <v>1</v>
      </c>
      <c r="Y81" s="371">
        <f t="shared" ca="1" si="50"/>
        <v>1</v>
      </c>
      <c r="Z81" s="371">
        <f t="shared" ca="1" si="50"/>
        <v>1</v>
      </c>
      <c r="AA81" s="371">
        <f t="shared" ca="1" si="28"/>
        <v>0</v>
      </c>
      <c r="AB81" s="371">
        <f t="shared" ca="1" si="28"/>
        <v>1</v>
      </c>
      <c r="AC81" s="371">
        <f t="shared" ca="1" si="28"/>
        <v>0</v>
      </c>
      <c r="AD81" s="371">
        <f t="shared" ca="1" si="28"/>
        <v>0</v>
      </c>
      <c r="AE81" s="371">
        <f t="shared" ca="1" si="29"/>
        <v>1</v>
      </c>
      <c r="AF81" s="371">
        <f t="shared" ca="1" si="29"/>
        <v>0</v>
      </c>
      <c r="AG81" s="371">
        <f t="shared" ca="1" si="29"/>
        <v>1</v>
      </c>
      <c r="AH81" s="371">
        <f t="shared" ca="1" si="29"/>
        <v>1</v>
      </c>
      <c r="AI81">
        <f t="shared" ca="1" si="30"/>
        <v>0</v>
      </c>
      <c r="AJ81">
        <f t="shared" ca="1" si="30"/>
        <v>1</v>
      </c>
      <c r="AK81">
        <f t="shared" ca="1" si="51"/>
        <v>1</v>
      </c>
      <c r="AL81">
        <f t="shared" ca="1" si="52"/>
        <v>0</v>
      </c>
      <c r="AM81">
        <f t="shared" ca="1" si="53"/>
        <v>0</v>
      </c>
    </row>
    <row r="82" spans="1:39">
      <c r="A82" t="str">
        <f t="shared" ca="1" si="27"/>
        <v>0001129623</v>
      </c>
      <c r="B82">
        <f t="shared" ca="1" si="31"/>
        <v>0</v>
      </c>
      <c r="C82">
        <f ca="1">SUM($B$2:B82)</f>
        <v>81</v>
      </c>
      <c r="D82" t="str">
        <f t="shared" ca="1" si="32"/>
        <v>AG0000006590</v>
      </c>
      <c r="E82" s="315">
        <f t="shared" ca="1" si="33"/>
        <v>45403</v>
      </c>
      <c r="F82" s="371">
        <f t="shared" ca="1" si="34"/>
        <v>792</v>
      </c>
      <c r="G82" s="372">
        <f t="shared" ca="1" si="35"/>
        <v>45497</v>
      </c>
      <c r="H82" s="371" t="str">
        <f t="shared" ca="1" si="36"/>
        <v>Active</v>
      </c>
      <c r="I82" s="67" t="str">
        <f t="shared" ca="1" si="37"/>
        <v>Pheonix</v>
      </c>
      <c r="J82" s="67" t="s">
        <v>889</v>
      </c>
      <c r="K82" s="67" t="str">
        <f t="shared" ca="1" si="38"/>
        <v>Apartments</v>
      </c>
      <c r="L82" s="67" t="str">
        <f t="shared" ca="1" si="39"/>
        <v>Y</v>
      </c>
      <c r="M82" s="371">
        <f t="shared" ca="1" si="40"/>
        <v>0</v>
      </c>
      <c r="N82" s="371">
        <f t="shared" ca="1" si="40"/>
        <v>0</v>
      </c>
      <c r="O82">
        <f t="shared" ca="1" si="41"/>
        <v>0</v>
      </c>
      <c r="P82" s="371">
        <f t="shared" ca="1" si="42"/>
        <v>0</v>
      </c>
      <c r="Q82" s="371">
        <f t="shared" ca="1" si="43"/>
        <v>0</v>
      </c>
      <c r="R82" s="372" t="str">
        <f t="shared" ca="1" si="44"/>
        <v/>
      </c>
      <c r="S82" s="372" t="str">
        <f t="shared" ca="1" si="45"/>
        <v/>
      </c>
      <c r="T82" s="372" t="str">
        <f t="shared" ca="1" si="46"/>
        <v/>
      </c>
      <c r="U82" s="372" t="str">
        <f t="shared" ca="1" si="47"/>
        <v/>
      </c>
      <c r="V82" t="str">
        <f t="shared" ca="1" si="48"/>
        <v>Offline</v>
      </c>
      <c r="W82" t="str">
        <f t="shared" ca="1" si="49"/>
        <v>Retail</v>
      </c>
      <c r="X82" s="371">
        <f t="shared" ca="1" si="50"/>
        <v>1</v>
      </c>
      <c r="Y82" s="371">
        <f t="shared" ca="1" si="50"/>
        <v>0</v>
      </c>
      <c r="Z82" s="371">
        <f t="shared" ca="1" si="50"/>
        <v>0</v>
      </c>
      <c r="AA82" s="371">
        <f t="shared" ca="1" si="28"/>
        <v>0</v>
      </c>
      <c r="AB82" s="371">
        <f t="shared" ca="1" si="28"/>
        <v>0</v>
      </c>
      <c r="AC82" s="371">
        <f t="shared" ca="1" si="28"/>
        <v>1</v>
      </c>
      <c r="AD82" s="371">
        <f t="shared" ca="1" si="28"/>
        <v>0</v>
      </c>
      <c r="AE82" s="371">
        <f t="shared" ca="1" si="29"/>
        <v>1</v>
      </c>
      <c r="AF82" s="371">
        <f t="shared" ca="1" si="29"/>
        <v>0</v>
      </c>
      <c r="AG82" s="371">
        <f t="shared" ca="1" si="29"/>
        <v>1</v>
      </c>
      <c r="AH82" s="371">
        <f t="shared" ca="1" si="29"/>
        <v>1</v>
      </c>
      <c r="AI82">
        <f t="shared" ca="1" si="30"/>
        <v>0</v>
      </c>
      <c r="AJ82">
        <f t="shared" ca="1" si="30"/>
        <v>1</v>
      </c>
      <c r="AK82">
        <f t="shared" ca="1" si="51"/>
        <v>0</v>
      </c>
      <c r="AL82">
        <f t="shared" ca="1" si="52"/>
        <v>1</v>
      </c>
      <c r="AM82">
        <f t="shared" ca="1" si="53"/>
        <v>1</v>
      </c>
    </row>
    <row r="83" spans="1:39" ht="30.75">
      <c r="A83" t="str">
        <f t="shared" ca="1" si="27"/>
        <v>0001128288</v>
      </c>
      <c r="B83">
        <f t="shared" ca="1" si="31"/>
        <v>2</v>
      </c>
      <c r="C83">
        <f ca="1">SUM($B$2:B83)</f>
        <v>83</v>
      </c>
      <c r="D83" t="str">
        <f t="shared" ca="1" si="32"/>
        <v>AG0000001600</v>
      </c>
      <c r="E83" s="315">
        <f t="shared" ca="1" si="33"/>
        <v>45356</v>
      </c>
      <c r="F83" s="371">
        <f t="shared" ca="1" si="34"/>
        <v>407</v>
      </c>
      <c r="G83" s="372">
        <f t="shared" ca="1" si="35"/>
        <v>45460</v>
      </c>
      <c r="H83" s="371" t="str">
        <f t="shared" ca="1" si="36"/>
        <v>Active</v>
      </c>
      <c r="I83" s="67" t="str">
        <f t="shared" ca="1" si="37"/>
        <v>Pheonix</v>
      </c>
      <c r="J83" s="67" t="s">
        <v>889</v>
      </c>
      <c r="K83" s="67" t="str">
        <f t="shared" ca="1" si="38"/>
        <v>Apartments</v>
      </c>
      <c r="L83" s="67" t="str">
        <f t="shared" ca="1" si="39"/>
        <v>N</v>
      </c>
      <c r="M83" s="371">
        <f t="shared" ca="1" si="40"/>
        <v>1</v>
      </c>
      <c r="N83" s="371">
        <f t="shared" ca="1" si="40"/>
        <v>0</v>
      </c>
      <c r="O83">
        <f t="shared" ca="1" si="41"/>
        <v>1</v>
      </c>
      <c r="P83" s="371">
        <f t="shared" ca="1" si="42"/>
        <v>0</v>
      </c>
      <c r="Q83" s="371">
        <f t="shared" ca="1" si="43"/>
        <v>0</v>
      </c>
      <c r="R83" s="372">
        <f t="shared" ca="1" si="44"/>
        <v>45499</v>
      </c>
      <c r="S83" s="372" t="str">
        <f t="shared" ca="1" si="45"/>
        <v/>
      </c>
      <c r="T83" s="372">
        <f t="shared" ca="1" si="46"/>
        <v>45219</v>
      </c>
      <c r="U83" s="372" t="str">
        <f t="shared" ca="1" si="47"/>
        <v/>
      </c>
      <c r="V83" t="str">
        <f t="shared" ca="1" si="48"/>
        <v>Offline</v>
      </c>
      <c r="W83" t="str">
        <f t="shared" ca="1" si="49"/>
        <v>Retail</v>
      </c>
      <c r="X83" s="371">
        <f t="shared" ca="1" si="50"/>
        <v>1</v>
      </c>
      <c r="Y83" s="371">
        <f t="shared" ca="1" si="50"/>
        <v>1</v>
      </c>
      <c r="Z83" s="371">
        <f t="shared" ca="1" si="50"/>
        <v>0</v>
      </c>
      <c r="AA83" s="371">
        <f t="shared" ca="1" si="28"/>
        <v>0</v>
      </c>
      <c r="AB83" s="371">
        <f t="shared" ca="1" si="28"/>
        <v>0</v>
      </c>
      <c r="AC83" s="371">
        <f t="shared" ca="1" si="28"/>
        <v>0</v>
      </c>
      <c r="AD83" s="371">
        <f t="shared" ca="1" si="28"/>
        <v>0</v>
      </c>
      <c r="AE83" s="371">
        <f t="shared" ca="1" si="29"/>
        <v>0</v>
      </c>
      <c r="AF83" s="371">
        <f t="shared" ca="1" si="29"/>
        <v>1</v>
      </c>
      <c r="AG83" s="371">
        <f t="shared" ca="1" si="29"/>
        <v>1</v>
      </c>
      <c r="AH83" s="371">
        <f t="shared" ca="1" si="29"/>
        <v>1</v>
      </c>
      <c r="AI83">
        <f t="shared" ca="1" si="30"/>
        <v>1</v>
      </c>
      <c r="AJ83">
        <f t="shared" ca="1" si="30"/>
        <v>1</v>
      </c>
      <c r="AK83">
        <f t="shared" ca="1" si="51"/>
        <v>0</v>
      </c>
      <c r="AL83">
        <f t="shared" ca="1" si="52"/>
        <v>1</v>
      </c>
      <c r="AM83">
        <f t="shared" ca="1" si="53"/>
        <v>0</v>
      </c>
    </row>
    <row r="84" spans="1:39">
      <c r="A84" t="str">
        <f t="shared" ca="1" si="27"/>
        <v>0001126092</v>
      </c>
      <c r="B84">
        <f t="shared" ca="1" si="31"/>
        <v>0</v>
      </c>
      <c r="C84">
        <f ca="1">SUM($B$2:B84)</f>
        <v>83</v>
      </c>
      <c r="D84" t="str">
        <f t="shared" ca="1" si="32"/>
        <v>AG0000004746</v>
      </c>
      <c r="E84" s="315">
        <f t="shared" ca="1" si="33"/>
        <v>45257</v>
      </c>
      <c r="F84" s="371">
        <f t="shared" ca="1" si="34"/>
        <v>147</v>
      </c>
      <c r="G84" s="372">
        <f t="shared" ca="1" si="35"/>
        <v>45419</v>
      </c>
      <c r="H84" s="371" t="str">
        <f t="shared" ca="1" si="36"/>
        <v>Former</v>
      </c>
      <c r="I84" s="67" t="str">
        <f t="shared" ca="1" si="37"/>
        <v>San Francisco</v>
      </c>
      <c r="J84" s="67" t="s">
        <v>889</v>
      </c>
      <c r="K84" s="67" t="str">
        <f t="shared" ca="1" si="38"/>
        <v>Apartments</v>
      </c>
      <c r="L84" s="67" t="str">
        <f t="shared" ca="1" si="39"/>
        <v>N</v>
      </c>
      <c r="M84" s="371">
        <f t="shared" ca="1" si="40"/>
        <v>0</v>
      </c>
      <c r="N84" s="371">
        <f t="shared" ca="1" si="40"/>
        <v>0</v>
      </c>
      <c r="O84">
        <f t="shared" ca="1" si="41"/>
        <v>0</v>
      </c>
      <c r="P84" s="371">
        <f t="shared" ca="1" si="42"/>
        <v>0</v>
      </c>
      <c r="Q84" s="371">
        <f t="shared" ca="1" si="43"/>
        <v>0</v>
      </c>
      <c r="R84" s="372" t="str">
        <f t="shared" ca="1" si="44"/>
        <v/>
      </c>
      <c r="S84" s="372" t="str">
        <f t="shared" ca="1" si="45"/>
        <v/>
      </c>
      <c r="T84" s="372" t="str">
        <f t="shared" ca="1" si="46"/>
        <v/>
      </c>
      <c r="U84" s="372" t="str">
        <f t="shared" ca="1" si="47"/>
        <v/>
      </c>
      <c r="V84" t="str">
        <f t="shared" ca="1" si="48"/>
        <v>Offline</v>
      </c>
      <c r="W84" t="str">
        <f t="shared" ca="1" si="49"/>
        <v>IVR</v>
      </c>
      <c r="X84" s="371">
        <f t="shared" ca="1" si="50"/>
        <v>0</v>
      </c>
      <c r="Y84" s="371">
        <f t="shared" ca="1" si="50"/>
        <v>0</v>
      </c>
      <c r="Z84" s="371">
        <f t="shared" ca="1" si="50"/>
        <v>0</v>
      </c>
      <c r="AA84" s="371">
        <f t="shared" ca="1" si="28"/>
        <v>1</v>
      </c>
      <c r="AB84" s="371">
        <f t="shared" ca="1" si="28"/>
        <v>0</v>
      </c>
      <c r="AC84" s="371">
        <f t="shared" ca="1" si="28"/>
        <v>1</v>
      </c>
      <c r="AD84" s="371">
        <f t="shared" ca="1" si="28"/>
        <v>0</v>
      </c>
      <c r="AE84" s="371">
        <f t="shared" ca="1" si="29"/>
        <v>0</v>
      </c>
      <c r="AF84" s="371">
        <f t="shared" ca="1" si="29"/>
        <v>1</v>
      </c>
      <c r="AG84" s="371">
        <f t="shared" ca="1" si="29"/>
        <v>0</v>
      </c>
      <c r="AH84" s="371">
        <f t="shared" ca="1" si="29"/>
        <v>1</v>
      </c>
      <c r="AI84">
        <f t="shared" ca="1" si="30"/>
        <v>1</v>
      </c>
      <c r="AJ84">
        <f t="shared" ca="1" si="30"/>
        <v>1</v>
      </c>
      <c r="AK84">
        <f t="shared" ca="1" si="51"/>
        <v>1</v>
      </c>
      <c r="AL84">
        <f t="shared" ca="1" si="52"/>
        <v>0</v>
      </c>
      <c r="AM84">
        <f t="shared" ca="1" si="53"/>
        <v>0</v>
      </c>
    </row>
    <row r="85" spans="1:39">
      <c r="A85" t="str">
        <f t="shared" ca="1" si="27"/>
        <v>0001125538</v>
      </c>
      <c r="B85">
        <f t="shared" ca="1" si="31"/>
        <v>0</v>
      </c>
      <c r="C85">
        <f ca="1">SUM($B$2:B85)</f>
        <v>83</v>
      </c>
      <c r="D85" t="str">
        <f t="shared" ca="1" si="32"/>
        <v>AG0000006757</v>
      </c>
      <c r="E85" s="315">
        <f t="shared" ca="1" si="33"/>
        <v>45191</v>
      </c>
      <c r="F85" s="371">
        <f t="shared" ca="1" si="34"/>
        <v>318</v>
      </c>
      <c r="G85" s="372">
        <f t="shared" ca="1" si="35"/>
        <v>45194</v>
      </c>
      <c r="H85" s="371" t="str">
        <f t="shared" ca="1" si="36"/>
        <v>Active</v>
      </c>
      <c r="I85" s="67" t="str">
        <f t="shared" ca="1" si="37"/>
        <v>Pheonix</v>
      </c>
      <c r="J85" s="67" t="s">
        <v>889</v>
      </c>
      <c r="K85" s="67" t="str">
        <f t="shared" ca="1" si="38"/>
        <v>House</v>
      </c>
      <c r="L85" s="67" t="str">
        <f t="shared" ca="1" si="39"/>
        <v>Y</v>
      </c>
      <c r="M85" s="371">
        <f t="shared" ca="1" si="40"/>
        <v>1</v>
      </c>
      <c r="N85" s="371">
        <f t="shared" ca="1" si="40"/>
        <v>0</v>
      </c>
      <c r="O85">
        <f t="shared" ca="1" si="41"/>
        <v>1</v>
      </c>
      <c r="P85" s="371">
        <f t="shared" ca="1" si="42"/>
        <v>0</v>
      </c>
      <c r="Q85" s="371">
        <f t="shared" ca="1" si="43"/>
        <v>0</v>
      </c>
      <c r="R85" s="372">
        <f t="shared" ca="1" si="44"/>
        <v>45236</v>
      </c>
      <c r="S85" s="372" t="str">
        <f t="shared" ca="1" si="45"/>
        <v/>
      </c>
      <c r="T85" s="372">
        <f t="shared" ca="1" si="46"/>
        <v>45206</v>
      </c>
      <c r="U85" s="372" t="str">
        <f t="shared" ca="1" si="47"/>
        <v/>
      </c>
      <c r="V85" t="str">
        <f t="shared" ca="1" si="48"/>
        <v>Digital</v>
      </c>
      <c r="W85" t="str">
        <f t="shared" ca="1" si="49"/>
        <v>App</v>
      </c>
      <c r="X85" s="371">
        <f t="shared" ca="1" si="50"/>
        <v>0</v>
      </c>
      <c r="Y85" s="371">
        <f t="shared" ca="1" si="50"/>
        <v>0</v>
      </c>
      <c r="Z85" s="371">
        <f t="shared" ca="1" si="50"/>
        <v>1</v>
      </c>
      <c r="AA85" s="371">
        <f t="shared" ca="1" si="28"/>
        <v>1</v>
      </c>
      <c r="AB85" s="371">
        <f t="shared" ca="1" si="28"/>
        <v>1</v>
      </c>
      <c r="AC85" s="371">
        <f t="shared" ca="1" si="28"/>
        <v>1</v>
      </c>
      <c r="AD85" s="371">
        <f t="shared" ca="1" si="28"/>
        <v>0</v>
      </c>
      <c r="AE85" s="371">
        <f t="shared" ca="1" si="29"/>
        <v>1</v>
      </c>
      <c r="AF85" s="371">
        <f t="shared" ca="1" si="29"/>
        <v>0</v>
      </c>
      <c r="AG85" s="371">
        <f t="shared" ca="1" si="29"/>
        <v>1</v>
      </c>
      <c r="AH85" s="371">
        <f t="shared" ca="1" si="29"/>
        <v>0</v>
      </c>
      <c r="AI85">
        <f t="shared" ca="1" si="30"/>
        <v>0</v>
      </c>
      <c r="AJ85">
        <f t="shared" ca="1" si="30"/>
        <v>1</v>
      </c>
      <c r="AK85">
        <f t="shared" ca="1" si="51"/>
        <v>0</v>
      </c>
      <c r="AL85">
        <f t="shared" ca="1" si="52"/>
        <v>0</v>
      </c>
      <c r="AM85">
        <f t="shared" ca="1" si="53"/>
        <v>1</v>
      </c>
    </row>
    <row r="86" spans="1:39" ht="30.75">
      <c r="A86" t="str">
        <f t="shared" ca="1" si="27"/>
        <v>0001124130</v>
      </c>
      <c r="B86">
        <f t="shared" ca="1" si="31"/>
        <v>2</v>
      </c>
      <c r="C86">
        <f ca="1">SUM($B$2:B86)</f>
        <v>85</v>
      </c>
      <c r="D86" t="str">
        <f t="shared" ca="1" si="32"/>
        <v>AG0000001128</v>
      </c>
      <c r="E86" s="315">
        <f t="shared" ca="1" si="33"/>
        <v>45028</v>
      </c>
      <c r="F86" s="371">
        <f t="shared" ca="1" si="34"/>
        <v>986</v>
      </c>
      <c r="G86" s="372">
        <f t="shared" ca="1" si="35"/>
        <v>45604</v>
      </c>
      <c r="H86" s="371" t="str">
        <f t="shared" ca="1" si="36"/>
        <v>Former</v>
      </c>
      <c r="I86" s="67" t="str">
        <f t="shared" ca="1" si="37"/>
        <v>San Francisco</v>
      </c>
      <c r="J86" s="67" t="s">
        <v>889</v>
      </c>
      <c r="K86" s="67" t="str">
        <f t="shared" ca="1" si="38"/>
        <v>Condominiums</v>
      </c>
      <c r="L86" s="67" t="str">
        <f t="shared" ca="1" si="39"/>
        <v>N</v>
      </c>
      <c r="M86" s="371">
        <f t="shared" ca="1" si="40"/>
        <v>1</v>
      </c>
      <c r="N86" s="371">
        <f t="shared" ca="1" si="40"/>
        <v>1</v>
      </c>
      <c r="O86">
        <f t="shared" ca="1" si="41"/>
        <v>0</v>
      </c>
      <c r="P86" s="371">
        <f t="shared" ca="1" si="42"/>
        <v>1</v>
      </c>
      <c r="Q86" s="371">
        <f t="shared" ca="1" si="43"/>
        <v>0</v>
      </c>
      <c r="R86" s="372">
        <f t="shared" ca="1" si="44"/>
        <v>45620</v>
      </c>
      <c r="S86" s="372">
        <f t="shared" ca="1" si="45"/>
        <v>45165</v>
      </c>
      <c r="T86" s="372">
        <f t="shared" ca="1" si="46"/>
        <v>45513</v>
      </c>
      <c r="U86" s="372">
        <f t="shared" ca="1" si="47"/>
        <v>45163</v>
      </c>
      <c r="V86" t="str">
        <f t="shared" ca="1" si="48"/>
        <v>Digital</v>
      </c>
      <c r="W86" t="str">
        <f t="shared" ca="1" si="49"/>
        <v>Web</v>
      </c>
      <c r="X86" s="371">
        <f t="shared" ca="1" si="50"/>
        <v>1</v>
      </c>
      <c r="Y86" s="371">
        <f t="shared" ca="1" si="50"/>
        <v>0</v>
      </c>
      <c r="Z86" s="371">
        <f t="shared" ca="1" si="50"/>
        <v>0</v>
      </c>
      <c r="AA86" s="371">
        <f t="shared" ca="1" si="28"/>
        <v>0</v>
      </c>
      <c r="AB86" s="371">
        <f t="shared" ca="1" si="28"/>
        <v>0</v>
      </c>
      <c r="AC86" s="371">
        <f t="shared" ca="1" si="28"/>
        <v>0</v>
      </c>
      <c r="AD86" s="371">
        <f t="shared" ca="1" si="28"/>
        <v>1</v>
      </c>
      <c r="AE86" s="371">
        <f t="shared" ca="1" si="29"/>
        <v>1</v>
      </c>
      <c r="AF86" s="371">
        <f t="shared" ca="1" si="29"/>
        <v>1</v>
      </c>
      <c r="AG86" s="371">
        <f t="shared" ca="1" si="29"/>
        <v>1</v>
      </c>
      <c r="AH86" s="371">
        <f t="shared" ca="1" si="29"/>
        <v>1</v>
      </c>
      <c r="AI86">
        <f t="shared" ca="1" si="30"/>
        <v>1</v>
      </c>
      <c r="AJ86">
        <f t="shared" ca="1" si="30"/>
        <v>1</v>
      </c>
      <c r="AK86">
        <f t="shared" ca="1" si="51"/>
        <v>0</v>
      </c>
      <c r="AL86">
        <f t="shared" ca="1" si="52"/>
        <v>1</v>
      </c>
      <c r="AM86">
        <f t="shared" ca="1" si="53"/>
        <v>0</v>
      </c>
    </row>
    <row r="87" spans="1:39" ht="30.75">
      <c r="A87" t="str">
        <f t="shared" ca="1" si="27"/>
        <v>0001121644</v>
      </c>
      <c r="B87">
        <f t="shared" ca="1" si="31"/>
        <v>2</v>
      </c>
      <c r="C87">
        <f ca="1">SUM($B$2:B87)</f>
        <v>87</v>
      </c>
      <c r="D87" t="str">
        <f t="shared" ca="1" si="32"/>
        <v>AG0000003720</v>
      </c>
      <c r="E87" s="315">
        <f t="shared" ca="1" si="33"/>
        <v>45321</v>
      </c>
      <c r="F87" s="371">
        <f t="shared" ca="1" si="34"/>
        <v>982</v>
      </c>
      <c r="G87" s="372">
        <f t="shared" ca="1" si="35"/>
        <v>45346</v>
      </c>
      <c r="H87" s="371" t="str">
        <f t="shared" ca="1" si="36"/>
        <v>Active</v>
      </c>
      <c r="I87" s="67" t="str">
        <f t="shared" ca="1" si="37"/>
        <v>Boston</v>
      </c>
      <c r="J87" s="67" t="s">
        <v>889</v>
      </c>
      <c r="K87" s="67" t="str">
        <f t="shared" ca="1" si="38"/>
        <v>Apartments</v>
      </c>
      <c r="L87" s="67" t="str">
        <f t="shared" ca="1" si="39"/>
        <v>N</v>
      </c>
      <c r="M87" s="371">
        <f t="shared" ca="1" si="40"/>
        <v>1</v>
      </c>
      <c r="N87" s="371">
        <f t="shared" ca="1" si="40"/>
        <v>0</v>
      </c>
      <c r="O87">
        <f t="shared" ca="1" si="41"/>
        <v>1</v>
      </c>
      <c r="P87" s="371">
        <f t="shared" ca="1" si="42"/>
        <v>0</v>
      </c>
      <c r="Q87" s="371">
        <f t="shared" ca="1" si="43"/>
        <v>0</v>
      </c>
      <c r="R87" s="372">
        <f t="shared" ca="1" si="44"/>
        <v>45477</v>
      </c>
      <c r="S87" s="372" t="str">
        <f t="shared" ca="1" si="45"/>
        <v/>
      </c>
      <c r="T87" s="372">
        <f t="shared" ca="1" si="46"/>
        <v>45189</v>
      </c>
      <c r="U87" s="372" t="str">
        <f t="shared" ca="1" si="47"/>
        <v/>
      </c>
      <c r="V87" t="str">
        <f t="shared" ca="1" si="48"/>
        <v>Offline</v>
      </c>
      <c r="W87" t="str">
        <f t="shared" ca="1" si="49"/>
        <v>IVR</v>
      </c>
      <c r="X87" s="371">
        <f t="shared" ca="1" si="50"/>
        <v>1</v>
      </c>
      <c r="Y87" s="371">
        <f t="shared" ca="1" si="50"/>
        <v>0</v>
      </c>
      <c r="Z87" s="371">
        <f t="shared" ca="1" si="50"/>
        <v>0</v>
      </c>
      <c r="AA87" s="371">
        <f t="shared" ca="1" si="28"/>
        <v>0</v>
      </c>
      <c r="AB87" s="371">
        <f t="shared" ca="1" si="28"/>
        <v>0</v>
      </c>
      <c r="AC87" s="371">
        <f t="shared" ca="1" si="28"/>
        <v>0</v>
      </c>
      <c r="AD87" s="371">
        <f t="shared" ca="1" si="28"/>
        <v>0</v>
      </c>
      <c r="AE87" s="371">
        <f t="shared" ca="1" si="29"/>
        <v>0</v>
      </c>
      <c r="AF87" s="371">
        <f t="shared" ca="1" si="29"/>
        <v>1</v>
      </c>
      <c r="AG87" s="371">
        <f t="shared" ca="1" si="29"/>
        <v>1</v>
      </c>
      <c r="AH87" s="371">
        <f t="shared" ca="1" si="29"/>
        <v>1</v>
      </c>
      <c r="AI87">
        <f t="shared" ca="1" si="30"/>
        <v>0</v>
      </c>
      <c r="AJ87">
        <f t="shared" ca="1" si="30"/>
        <v>1</v>
      </c>
      <c r="AK87">
        <f t="shared" ca="1" si="51"/>
        <v>0</v>
      </c>
      <c r="AL87">
        <f t="shared" ca="1" si="52"/>
        <v>0</v>
      </c>
      <c r="AM87">
        <f t="shared" ca="1" si="53"/>
        <v>1</v>
      </c>
    </row>
    <row r="88" spans="1:39" ht="30.75">
      <c r="A88" t="str">
        <f t="shared" ca="1" si="27"/>
        <v>0001129749</v>
      </c>
      <c r="B88">
        <f t="shared" ca="1" si="31"/>
        <v>2</v>
      </c>
      <c r="C88">
        <f ca="1">SUM($B$2:B88)</f>
        <v>89</v>
      </c>
      <c r="D88" t="str">
        <f t="shared" ca="1" si="32"/>
        <v>AG0000008474</v>
      </c>
      <c r="E88" s="315">
        <f t="shared" ca="1" si="33"/>
        <v>45309</v>
      </c>
      <c r="F88" s="371">
        <f t="shared" ca="1" si="34"/>
        <v>606</v>
      </c>
      <c r="G88" s="372">
        <f t="shared" ca="1" si="35"/>
        <v>45274</v>
      </c>
      <c r="H88" s="371" t="str">
        <f t="shared" ca="1" si="36"/>
        <v>Former</v>
      </c>
      <c r="I88" s="67" t="str">
        <f t="shared" ca="1" si="37"/>
        <v>Boston</v>
      </c>
      <c r="J88" s="67" t="s">
        <v>889</v>
      </c>
      <c r="K88" s="67" t="str">
        <f t="shared" ca="1" si="38"/>
        <v>Revenue Share -Apts</v>
      </c>
      <c r="L88" s="67" t="str">
        <f t="shared" ca="1" si="39"/>
        <v>Y</v>
      </c>
      <c r="M88" s="371">
        <f t="shared" ca="1" si="40"/>
        <v>1</v>
      </c>
      <c r="N88" s="371">
        <f t="shared" ca="1" si="40"/>
        <v>1</v>
      </c>
      <c r="O88">
        <f t="shared" ca="1" si="41"/>
        <v>0</v>
      </c>
      <c r="P88" s="371">
        <f t="shared" ca="1" si="42"/>
        <v>1</v>
      </c>
      <c r="Q88" s="371">
        <f t="shared" ca="1" si="43"/>
        <v>0</v>
      </c>
      <c r="R88" s="372">
        <f t="shared" ca="1" si="44"/>
        <v>45310</v>
      </c>
      <c r="S88" s="372">
        <f t="shared" ca="1" si="45"/>
        <v>45173</v>
      </c>
      <c r="T88" s="372">
        <f t="shared" ca="1" si="46"/>
        <v>45373</v>
      </c>
      <c r="U88" s="372">
        <f t="shared" ca="1" si="47"/>
        <v>45118</v>
      </c>
      <c r="V88" t="str">
        <f t="shared" ca="1" si="48"/>
        <v>Digital</v>
      </c>
      <c r="W88" t="str">
        <f t="shared" ca="1" si="49"/>
        <v>App</v>
      </c>
      <c r="X88" s="371">
        <f t="shared" ca="1" si="50"/>
        <v>0</v>
      </c>
      <c r="Y88" s="371">
        <f t="shared" ca="1" si="50"/>
        <v>0</v>
      </c>
      <c r="Z88" s="371">
        <f t="shared" ca="1" si="50"/>
        <v>1</v>
      </c>
      <c r="AA88" s="371">
        <f t="shared" ca="1" si="28"/>
        <v>0</v>
      </c>
      <c r="AB88" s="371">
        <f t="shared" ca="1" si="28"/>
        <v>0</v>
      </c>
      <c r="AC88" s="371">
        <f t="shared" ca="1" si="28"/>
        <v>1</v>
      </c>
      <c r="AD88" s="371">
        <f t="shared" ca="1" si="28"/>
        <v>1</v>
      </c>
      <c r="AE88" s="371">
        <f t="shared" ca="1" si="29"/>
        <v>1</v>
      </c>
      <c r="AF88" s="371">
        <f t="shared" ca="1" si="29"/>
        <v>0</v>
      </c>
      <c r="AG88" s="371">
        <f t="shared" ca="1" si="29"/>
        <v>0</v>
      </c>
      <c r="AH88" s="371">
        <f t="shared" ca="1" si="29"/>
        <v>1</v>
      </c>
      <c r="AI88">
        <f t="shared" ca="1" si="30"/>
        <v>1</v>
      </c>
      <c r="AJ88">
        <f t="shared" ca="1" si="30"/>
        <v>1</v>
      </c>
      <c r="AK88">
        <f t="shared" ca="1" si="51"/>
        <v>0</v>
      </c>
      <c r="AL88">
        <f t="shared" ca="1" si="52"/>
        <v>1</v>
      </c>
      <c r="AM88">
        <f t="shared" ca="1" si="53"/>
        <v>1</v>
      </c>
    </row>
    <row r="89" spans="1:39">
      <c r="A89" t="str">
        <f t="shared" ca="1" si="27"/>
        <v>0001126840</v>
      </c>
      <c r="B89">
        <f t="shared" ca="1" si="31"/>
        <v>2</v>
      </c>
      <c r="C89">
        <f ca="1">SUM($B$2:B89)</f>
        <v>91</v>
      </c>
      <c r="D89" t="str">
        <f t="shared" ca="1" si="32"/>
        <v>AG0000007872</v>
      </c>
      <c r="E89" s="315">
        <f t="shared" ca="1" si="33"/>
        <v>45087</v>
      </c>
      <c r="F89" s="371">
        <f t="shared" ca="1" si="34"/>
        <v>135</v>
      </c>
      <c r="G89" s="372">
        <f t="shared" ca="1" si="35"/>
        <v>45225</v>
      </c>
      <c r="H89" s="371" t="str">
        <f t="shared" ca="1" si="36"/>
        <v>Active</v>
      </c>
      <c r="I89" s="67" t="str">
        <f t="shared" ca="1" si="37"/>
        <v>Pheonix</v>
      </c>
      <c r="J89" s="67" t="s">
        <v>889</v>
      </c>
      <c r="K89" s="67" t="str">
        <f t="shared" ca="1" si="38"/>
        <v>House</v>
      </c>
      <c r="L89" s="67" t="str">
        <f t="shared" ca="1" si="39"/>
        <v>Y</v>
      </c>
      <c r="M89" s="371">
        <f t="shared" ca="1" si="40"/>
        <v>0</v>
      </c>
      <c r="N89" s="371">
        <f t="shared" ca="1" si="40"/>
        <v>1</v>
      </c>
      <c r="O89">
        <f t="shared" ca="1" si="41"/>
        <v>0</v>
      </c>
      <c r="P89" s="371">
        <f t="shared" ca="1" si="42"/>
        <v>1</v>
      </c>
      <c r="Q89" s="371">
        <f t="shared" ca="1" si="43"/>
        <v>0</v>
      </c>
      <c r="R89" s="372" t="str">
        <f t="shared" ca="1" si="44"/>
        <v/>
      </c>
      <c r="S89" s="372">
        <f t="shared" ca="1" si="45"/>
        <v>45303</v>
      </c>
      <c r="T89" s="372" t="str">
        <f t="shared" ca="1" si="46"/>
        <v/>
      </c>
      <c r="U89" s="372">
        <f t="shared" ca="1" si="47"/>
        <v>45294</v>
      </c>
      <c r="V89" t="str">
        <f t="shared" ca="1" si="48"/>
        <v>Digital</v>
      </c>
      <c r="W89" t="str">
        <f t="shared" ca="1" si="49"/>
        <v>App</v>
      </c>
      <c r="X89" s="371">
        <f t="shared" ca="1" si="50"/>
        <v>0</v>
      </c>
      <c r="Y89" s="371">
        <f t="shared" ca="1" si="50"/>
        <v>0</v>
      </c>
      <c r="Z89" s="371">
        <f t="shared" ca="1" si="50"/>
        <v>1</v>
      </c>
      <c r="AA89" s="371">
        <f t="shared" ca="1" si="28"/>
        <v>1</v>
      </c>
      <c r="AB89" s="371">
        <f t="shared" ca="1" si="28"/>
        <v>0</v>
      </c>
      <c r="AC89" s="371">
        <f t="shared" ca="1" si="28"/>
        <v>0</v>
      </c>
      <c r="AD89" s="371">
        <f t="shared" ca="1" si="28"/>
        <v>0</v>
      </c>
      <c r="AE89" s="371">
        <f t="shared" ca="1" si="29"/>
        <v>0</v>
      </c>
      <c r="AF89" s="371">
        <f t="shared" ca="1" si="29"/>
        <v>0</v>
      </c>
      <c r="AG89" s="371">
        <f t="shared" ca="1" si="29"/>
        <v>0</v>
      </c>
      <c r="AH89" s="371">
        <f t="shared" ca="1" si="29"/>
        <v>1</v>
      </c>
      <c r="AI89">
        <f t="shared" ca="1" si="30"/>
        <v>0</v>
      </c>
      <c r="AJ89">
        <f t="shared" ca="1" si="30"/>
        <v>0</v>
      </c>
      <c r="AK89">
        <f t="shared" ca="1" si="51"/>
        <v>0</v>
      </c>
      <c r="AL89">
        <f t="shared" ca="1" si="52"/>
        <v>0</v>
      </c>
      <c r="AM89">
        <f t="shared" ca="1" si="53"/>
        <v>0</v>
      </c>
    </row>
    <row r="90" spans="1:39">
      <c r="A90" t="str">
        <f t="shared" ca="1" si="27"/>
        <v>0001129646</v>
      </c>
      <c r="B90">
        <f t="shared" ca="1" si="31"/>
        <v>1</v>
      </c>
      <c r="C90">
        <f ca="1">SUM($B$2:B90)</f>
        <v>92</v>
      </c>
      <c r="D90" t="str">
        <f t="shared" ca="1" si="32"/>
        <v>AG0000004533</v>
      </c>
      <c r="E90" s="315">
        <f t="shared" ca="1" si="33"/>
        <v>45015</v>
      </c>
      <c r="F90" s="371">
        <f t="shared" ca="1" si="34"/>
        <v>193</v>
      </c>
      <c r="G90" s="372">
        <f t="shared" ca="1" si="35"/>
        <v>45580</v>
      </c>
      <c r="H90" s="371" t="str">
        <f t="shared" ca="1" si="36"/>
        <v>Former</v>
      </c>
      <c r="I90" s="67" t="str">
        <f t="shared" ca="1" si="37"/>
        <v>Boston</v>
      </c>
      <c r="J90" s="67" t="s">
        <v>889</v>
      </c>
      <c r="K90" s="67" t="str">
        <f t="shared" ca="1" si="38"/>
        <v>Apartments</v>
      </c>
      <c r="L90" s="67" t="str">
        <f t="shared" ca="1" si="39"/>
        <v>Y</v>
      </c>
      <c r="M90" s="371">
        <f t="shared" ca="1" si="40"/>
        <v>1</v>
      </c>
      <c r="N90" s="371">
        <f t="shared" ca="1" si="40"/>
        <v>0</v>
      </c>
      <c r="O90">
        <f t="shared" ca="1" si="41"/>
        <v>1</v>
      </c>
      <c r="P90" s="371">
        <f t="shared" ca="1" si="42"/>
        <v>0</v>
      </c>
      <c r="Q90" s="371">
        <f t="shared" ca="1" si="43"/>
        <v>0</v>
      </c>
      <c r="R90" s="372">
        <f t="shared" ca="1" si="44"/>
        <v>45285</v>
      </c>
      <c r="S90" s="372" t="str">
        <f t="shared" ca="1" si="45"/>
        <v/>
      </c>
      <c r="T90" s="372">
        <f t="shared" ca="1" si="46"/>
        <v>45474</v>
      </c>
      <c r="U90" s="372" t="str">
        <f t="shared" ca="1" si="47"/>
        <v/>
      </c>
      <c r="V90" t="str">
        <f t="shared" ca="1" si="48"/>
        <v>Offline</v>
      </c>
      <c r="W90" t="str">
        <f t="shared" ca="1" si="49"/>
        <v>IVR</v>
      </c>
      <c r="X90" s="371">
        <f t="shared" ca="1" si="50"/>
        <v>0</v>
      </c>
      <c r="Y90" s="371">
        <f t="shared" ca="1" si="50"/>
        <v>0</v>
      </c>
      <c r="Z90" s="371">
        <f t="shared" ca="1" si="50"/>
        <v>1</v>
      </c>
      <c r="AA90" s="371">
        <f t="shared" ca="1" si="28"/>
        <v>0</v>
      </c>
      <c r="AB90" s="371">
        <f t="shared" ca="1" si="28"/>
        <v>0</v>
      </c>
      <c r="AC90" s="371">
        <f t="shared" ca="1" si="28"/>
        <v>0</v>
      </c>
      <c r="AD90" s="371">
        <f t="shared" ca="1" si="28"/>
        <v>0</v>
      </c>
      <c r="AE90" s="371">
        <f t="shared" ca="1" si="29"/>
        <v>1</v>
      </c>
      <c r="AF90" s="371">
        <f t="shared" ca="1" si="29"/>
        <v>1</v>
      </c>
      <c r="AG90" s="371">
        <f t="shared" ca="1" si="29"/>
        <v>0</v>
      </c>
      <c r="AH90" s="371">
        <f t="shared" ca="1" si="29"/>
        <v>0</v>
      </c>
      <c r="AI90">
        <f t="shared" ca="1" si="30"/>
        <v>0</v>
      </c>
      <c r="AJ90">
        <f t="shared" ca="1" si="30"/>
        <v>0</v>
      </c>
      <c r="AK90">
        <f t="shared" ca="1" si="51"/>
        <v>0</v>
      </c>
      <c r="AL90">
        <f t="shared" ca="1" si="52"/>
        <v>0</v>
      </c>
      <c r="AM90">
        <f t="shared" ca="1" si="53"/>
        <v>0</v>
      </c>
    </row>
    <row r="91" spans="1:39">
      <c r="A91" t="str">
        <f t="shared" ca="1" si="27"/>
        <v>0001127250</v>
      </c>
      <c r="B91">
        <f t="shared" ca="1" si="31"/>
        <v>2</v>
      </c>
      <c r="C91">
        <f ca="1">SUM($B$2:B91)</f>
        <v>94</v>
      </c>
      <c r="D91" t="str">
        <f t="shared" ca="1" si="32"/>
        <v>AG0000009115</v>
      </c>
      <c r="E91" s="315">
        <f t="shared" ca="1" si="33"/>
        <v>45601</v>
      </c>
      <c r="F91" s="371">
        <f t="shared" ca="1" si="34"/>
        <v>726</v>
      </c>
      <c r="G91" s="372">
        <f t="shared" ca="1" si="35"/>
        <v>45614</v>
      </c>
      <c r="H91" s="371" t="str">
        <f t="shared" ca="1" si="36"/>
        <v>Former</v>
      </c>
      <c r="I91" s="67" t="str">
        <f t="shared" ca="1" si="37"/>
        <v>Boston</v>
      </c>
      <c r="J91" s="67" t="s">
        <v>889</v>
      </c>
      <c r="K91" s="67" t="str">
        <f t="shared" ca="1" si="38"/>
        <v>Apartments</v>
      </c>
      <c r="L91" s="67" t="str">
        <f t="shared" ca="1" si="39"/>
        <v>N</v>
      </c>
      <c r="M91" s="371">
        <f t="shared" ca="1" si="40"/>
        <v>0</v>
      </c>
      <c r="N91" s="371">
        <f t="shared" ca="1" si="40"/>
        <v>1</v>
      </c>
      <c r="O91">
        <f t="shared" ca="1" si="41"/>
        <v>0</v>
      </c>
      <c r="P91" s="371">
        <f t="shared" ca="1" si="42"/>
        <v>0</v>
      </c>
      <c r="Q91" s="371">
        <f t="shared" ca="1" si="43"/>
        <v>0</v>
      </c>
      <c r="R91" s="372" t="str">
        <f t="shared" ca="1" si="44"/>
        <v/>
      </c>
      <c r="S91" s="372">
        <f t="shared" ca="1" si="45"/>
        <v>45077</v>
      </c>
      <c r="T91" s="372" t="str">
        <f t="shared" ca="1" si="46"/>
        <v/>
      </c>
      <c r="U91" s="372">
        <f t="shared" ca="1" si="47"/>
        <v>45651</v>
      </c>
      <c r="V91" t="str">
        <f t="shared" ca="1" si="48"/>
        <v>Offline</v>
      </c>
      <c r="W91" t="str">
        <f t="shared" ca="1" si="49"/>
        <v>Retail</v>
      </c>
      <c r="X91" s="371">
        <f t="shared" ca="1" si="50"/>
        <v>1</v>
      </c>
      <c r="Y91" s="371">
        <f t="shared" ca="1" si="50"/>
        <v>1</v>
      </c>
      <c r="Z91" s="371">
        <f t="shared" ca="1" si="50"/>
        <v>1</v>
      </c>
      <c r="AA91" s="371">
        <f t="shared" ca="1" si="28"/>
        <v>1</v>
      </c>
      <c r="AB91" s="371">
        <f t="shared" ca="1" si="28"/>
        <v>0</v>
      </c>
      <c r="AC91" s="371">
        <f t="shared" ca="1" si="28"/>
        <v>1</v>
      </c>
      <c r="AD91" s="371">
        <f t="shared" ca="1" si="28"/>
        <v>1</v>
      </c>
      <c r="AE91" s="371">
        <f t="shared" ca="1" si="29"/>
        <v>1</v>
      </c>
      <c r="AF91" s="371">
        <f t="shared" ca="1" si="29"/>
        <v>0</v>
      </c>
      <c r="AG91" s="371">
        <f t="shared" ca="1" si="29"/>
        <v>1</v>
      </c>
      <c r="AH91" s="371">
        <f t="shared" ca="1" si="29"/>
        <v>1</v>
      </c>
      <c r="AI91">
        <f t="shared" ca="1" si="30"/>
        <v>0</v>
      </c>
      <c r="AJ91">
        <f t="shared" ca="1" si="30"/>
        <v>0</v>
      </c>
      <c r="AK91">
        <f t="shared" ca="1" si="51"/>
        <v>0</v>
      </c>
      <c r="AL91">
        <f t="shared" ca="1" si="52"/>
        <v>0</v>
      </c>
      <c r="AM91">
        <f t="shared" ca="1" si="53"/>
        <v>0</v>
      </c>
    </row>
    <row r="92" spans="1:39" ht="30.75">
      <c r="A92" t="str">
        <f t="shared" ca="1" si="27"/>
        <v>0001129657</v>
      </c>
      <c r="B92">
        <f t="shared" ca="1" si="31"/>
        <v>0</v>
      </c>
      <c r="C92">
        <f ca="1">SUM($B$2:B92)</f>
        <v>94</v>
      </c>
      <c r="D92" t="str">
        <f t="shared" ca="1" si="32"/>
        <v>AG0000005756</v>
      </c>
      <c r="E92" s="315">
        <f t="shared" ca="1" si="33"/>
        <v>45544</v>
      </c>
      <c r="F92" s="371">
        <f t="shared" ca="1" si="34"/>
        <v>438</v>
      </c>
      <c r="G92" s="372">
        <f t="shared" ca="1" si="35"/>
        <v>45456</v>
      </c>
      <c r="H92" s="371" t="str">
        <f t="shared" ca="1" si="36"/>
        <v>Active</v>
      </c>
      <c r="I92" s="67" t="str">
        <f t="shared" ca="1" si="37"/>
        <v>Boston</v>
      </c>
      <c r="J92" s="67" t="s">
        <v>889</v>
      </c>
      <c r="K92" s="67" t="str">
        <f t="shared" ca="1" si="38"/>
        <v>Revenue Share -Apts</v>
      </c>
      <c r="L92" s="67" t="str">
        <f t="shared" ca="1" si="39"/>
        <v>Y</v>
      </c>
      <c r="M92" s="371">
        <f t="shared" ca="1" si="40"/>
        <v>1</v>
      </c>
      <c r="N92" s="371">
        <f t="shared" ca="1" si="40"/>
        <v>0</v>
      </c>
      <c r="O92">
        <f t="shared" ca="1" si="41"/>
        <v>1</v>
      </c>
      <c r="P92" s="371">
        <f t="shared" ca="1" si="42"/>
        <v>0</v>
      </c>
      <c r="Q92" s="371">
        <f t="shared" ca="1" si="43"/>
        <v>0</v>
      </c>
      <c r="R92" s="372">
        <f t="shared" ca="1" si="44"/>
        <v>45449</v>
      </c>
      <c r="S92" s="372" t="str">
        <f t="shared" ca="1" si="45"/>
        <v/>
      </c>
      <c r="T92" s="372">
        <f t="shared" ca="1" si="46"/>
        <v>45521</v>
      </c>
      <c r="U92" s="372" t="str">
        <f t="shared" ca="1" si="47"/>
        <v/>
      </c>
      <c r="V92" t="str">
        <f t="shared" ca="1" si="48"/>
        <v>Digital</v>
      </c>
      <c r="W92" t="str">
        <f t="shared" ca="1" si="49"/>
        <v>Web</v>
      </c>
      <c r="X92" s="371">
        <f t="shared" ca="1" si="50"/>
        <v>1</v>
      </c>
      <c r="Y92" s="371">
        <f t="shared" ca="1" si="50"/>
        <v>0</v>
      </c>
      <c r="Z92" s="371">
        <f t="shared" ca="1" si="50"/>
        <v>0</v>
      </c>
      <c r="AA92" s="371">
        <f t="shared" ca="1" si="28"/>
        <v>0</v>
      </c>
      <c r="AB92" s="371">
        <f t="shared" ca="1" si="28"/>
        <v>1</v>
      </c>
      <c r="AC92" s="371">
        <f t="shared" ca="1" si="28"/>
        <v>1</v>
      </c>
      <c r="AD92" s="371">
        <f t="shared" ca="1" si="28"/>
        <v>1</v>
      </c>
      <c r="AE92" s="371">
        <f t="shared" ca="1" si="29"/>
        <v>0</v>
      </c>
      <c r="AF92" s="371">
        <f t="shared" ca="1" si="29"/>
        <v>0</v>
      </c>
      <c r="AG92" s="371">
        <f t="shared" ca="1" si="29"/>
        <v>1</v>
      </c>
      <c r="AH92" s="371">
        <f t="shared" ca="1" si="29"/>
        <v>1</v>
      </c>
      <c r="AI92">
        <f t="shared" ca="1" si="30"/>
        <v>1</v>
      </c>
      <c r="AJ92">
        <f t="shared" ca="1" si="30"/>
        <v>1</v>
      </c>
      <c r="AK92">
        <f t="shared" ca="1" si="51"/>
        <v>0</v>
      </c>
      <c r="AL92">
        <f t="shared" ca="1" si="52"/>
        <v>0</v>
      </c>
      <c r="AM92">
        <f t="shared" ca="1" si="53"/>
        <v>0</v>
      </c>
    </row>
    <row r="93" spans="1:39">
      <c r="A93" t="str">
        <f t="shared" ca="1" si="27"/>
        <v>0001122855</v>
      </c>
      <c r="B93">
        <f t="shared" ca="1" si="31"/>
        <v>2</v>
      </c>
      <c r="C93">
        <f ca="1">SUM($B$2:B93)</f>
        <v>96</v>
      </c>
      <c r="D93" t="str">
        <f t="shared" ca="1" si="32"/>
        <v>AG0000007467</v>
      </c>
      <c r="E93" s="315">
        <f t="shared" ca="1" si="33"/>
        <v>45095</v>
      </c>
      <c r="F93" s="371">
        <f t="shared" ca="1" si="34"/>
        <v>455</v>
      </c>
      <c r="G93" s="372">
        <f t="shared" ca="1" si="35"/>
        <v>45629</v>
      </c>
      <c r="H93" s="371" t="str">
        <f t="shared" ca="1" si="36"/>
        <v>Active</v>
      </c>
      <c r="I93" s="67" t="str">
        <f t="shared" ca="1" si="37"/>
        <v>San Francisco</v>
      </c>
      <c r="J93" s="67" t="s">
        <v>889</v>
      </c>
      <c r="K93" s="67" t="str">
        <f t="shared" ca="1" si="38"/>
        <v>House</v>
      </c>
      <c r="L93" s="67" t="str">
        <f t="shared" ca="1" si="39"/>
        <v>Y</v>
      </c>
      <c r="M93" s="371">
        <f t="shared" ca="1" si="40"/>
        <v>0</v>
      </c>
      <c r="N93" s="371">
        <f t="shared" ca="1" si="40"/>
        <v>0</v>
      </c>
      <c r="O93">
        <f t="shared" ca="1" si="41"/>
        <v>0</v>
      </c>
      <c r="P93" s="371">
        <f t="shared" ca="1" si="42"/>
        <v>0</v>
      </c>
      <c r="Q93" s="371">
        <f t="shared" ca="1" si="43"/>
        <v>0</v>
      </c>
      <c r="R93" s="372" t="str">
        <f t="shared" ca="1" si="44"/>
        <v/>
      </c>
      <c r="S93" s="372" t="str">
        <f t="shared" ca="1" si="45"/>
        <v/>
      </c>
      <c r="T93" s="372" t="str">
        <f t="shared" ca="1" si="46"/>
        <v/>
      </c>
      <c r="U93" s="372" t="str">
        <f t="shared" ca="1" si="47"/>
        <v/>
      </c>
      <c r="V93" t="str">
        <f t="shared" ca="1" si="48"/>
        <v>Offline</v>
      </c>
      <c r="W93" t="str">
        <f t="shared" ca="1" si="49"/>
        <v>Retail</v>
      </c>
      <c r="X93" s="371">
        <f t="shared" ca="1" si="50"/>
        <v>1</v>
      </c>
      <c r="Y93" s="371">
        <f t="shared" ca="1" si="50"/>
        <v>0</v>
      </c>
      <c r="Z93" s="371">
        <f t="shared" ca="1" si="50"/>
        <v>1</v>
      </c>
      <c r="AA93" s="371">
        <f t="shared" ca="1" si="28"/>
        <v>1</v>
      </c>
      <c r="AB93" s="371">
        <f t="shared" ca="1" si="28"/>
        <v>0</v>
      </c>
      <c r="AC93" s="371">
        <f t="shared" ca="1" si="28"/>
        <v>0</v>
      </c>
      <c r="AD93" s="371">
        <f t="shared" ca="1" si="28"/>
        <v>1</v>
      </c>
      <c r="AE93" s="371">
        <f t="shared" ca="1" si="29"/>
        <v>1</v>
      </c>
      <c r="AF93" s="371">
        <f t="shared" ca="1" si="29"/>
        <v>1</v>
      </c>
      <c r="AG93" s="371">
        <f t="shared" ca="1" si="29"/>
        <v>0</v>
      </c>
      <c r="AH93" s="371">
        <f t="shared" ca="1" si="29"/>
        <v>1</v>
      </c>
      <c r="AI93">
        <f t="shared" ca="1" si="30"/>
        <v>0</v>
      </c>
      <c r="AJ93">
        <f t="shared" ca="1" si="30"/>
        <v>1</v>
      </c>
      <c r="AK93">
        <f t="shared" ca="1" si="51"/>
        <v>1</v>
      </c>
      <c r="AL93">
        <f t="shared" ca="1" si="52"/>
        <v>0</v>
      </c>
      <c r="AM93">
        <f t="shared" ca="1" si="53"/>
        <v>1</v>
      </c>
    </row>
    <row r="94" spans="1:39">
      <c r="A94" t="str">
        <f t="shared" ca="1" si="27"/>
        <v>0001128062</v>
      </c>
      <c r="B94">
        <f t="shared" ca="1" si="31"/>
        <v>1</v>
      </c>
      <c r="C94">
        <f ca="1">SUM($B$2:B94)</f>
        <v>97</v>
      </c>
      <c r="D94" t="str">
        <f t="shared" ca="1" si="32"/>
        <v>AG0000003935</v>
      </c>
      <c r="E94" s="315">
        <f t="shared" ca="1" si="33"/>
        <v>45106</v>
      </c>
      <c r="F94" s="371">
        <f t="shared" ca="1" si="34"/>
        <v>639</v>
      </c>
      <c r="G94" s="372">
        <f t="shared" ca="1" si="35"/>
        <v>45526</v>
      </c>
      <c r="H94" s="371" t="str">
        <f t="shared" ca="1" si="36"/>
        <v>Active</v>
      </c>
      <c r="I94" s="67" t="str">
        <f t="shared" ca="1" si="37"/>
        <v>San Francisco</v>
      </c>
      <c r="J94" s="67" t="s">
        <v>889</v>
      </c>
      <c r="K94" s="67" t="str">
        <f t="shared" ca="1" si="38"/>
        <v>Revenue Share -Apts</v>
      </c>
      <c r="L94" s="67" t="str">
        <f t="shared" ca="1" si="39"/>
        <v>N</v>
      </c>
      <c r="M94" s="371">
        <f t="shared" ca="1" si="40"/>
        <v>0</v>
      </c>
      <c r="N94" s="371">
        <f t="shared" ca="1" si="40"/>
        <v>1</v>
      </c>
      <c r="O94">
        <f t="shared" ca="1" si="41"/>
        <v>0</v>
      </c>
      <c r="P94" s="371">
        <f t="shared" ca="1" si="42"/>
        <v>1</v>
      </c>
      <c r="Q94" s="371">
        <f t="shared" ca="1" si="43"/>
        <v>0</v>
      </c>
      <c r="R94" s="372" t="str">
        <f t="shared" ca="1" si="44"/>
        <v/>
      </c>
      <c r="S94" s="372">
        <f t="shared" ca="1" si="45"/>
        <v>45174</v>
      </c>
      <c r="T94" s="372" t="str">
        <f t="shared" ca="1" si="46"/>
        <v/>
      </c>
      <c r="U94" s="372">
        <f t="shared" ca="1" si="47"/>
        <v>45585</v>
      </c>
      <c r="V94" t="str">
        <f t="shared" ca="1" si="48"/>
        <v>Digital</v>
      </c>
      <c r="W94" t="str">
        <f t="shared" ca="1" si="49"/>
        <v>Web</v>
      </c>
      <c r="X94" s="371">
        <f t="shared" ca="1" si="50"/>
        <v>0</v>
      </c>
      <c r="Y94" s="371">
        <f t="shared" ca="1" si="50"/>
        <v>1</v>
      </c>
      <c r="Z94" s="371">
        <f t="shared" ca="1" si="50"/>
        <v>0</v>
      </c>
      <c r="AA94" s="371">
        <f t="shared" ca="1" si="28"/>
        <v>1</v>
      </c>
      <c r="AB94" s="371">
        <f t="shared" ca="1" si="28"/>
        <v>1</v>
      </c>
      <c r="AC94" s="371">
        <f t="shared" ca="1" si="28"/>
        <v>1</v>
      </c>
      <c r="AD94" s="371">
        <f t="shared" ca="1" si="28"/>
        <v>0</v>
      </c>
      <c r="AE94" s="371">
        <f t="shared" ca="1" si="29"/>
        <v>0</v>
      </c>
      <c r="AF94" s="371">
        <f t="shared" ca="1" si="29"/>
        <v>1</v>
      </c>
      <c r="AG94" s="371">
        <f t="shared" ca="1" si="29"/>
        <v>0</v>
      </c>
      <c r="AH94" s="371">
        <f t="shared" ca="1" si="29"/>
        <v>1</v>
      </c>
      <c r="AI94">
        <f t="shared" ca="1" si="30"/>
        <v>0</v>
      </c>
      <c r="AJ94">
        <f t="shared" ca="1" si="30"/>
        <v>0</v>
      </c>
      <c r="AK94">
        <f t="shared" ca="1" si="51"/>
        <v>0</v>
      </c>
      <c r="AL94">
        <f t="shared" ca="1" si="52"/>
        <v>0</v>
      </c>
      <c r="AM94">
        <f t="shared" ca="1" si="53"/>
        <v>0</v>
      </c>
    </row>
    <row r="95" spans="1:39">
      <c r="A95" t="str">
        <f t="shared" ca="1" si="27"/>
        <v>0001124145</v>
      </c>
      <c r="B95">
        <f t="shared" ca="1" si="31"/>
        <v>2</v>
      </c>
      <c r="C95">
        <f ca="1">SUM($B$2:B95)</f>
        <v>99</v>
      </c>
      <c r="D95" t="str">
        <f t="shared" ca="1" si="32"/>
        <v>AG0000002730</v>
      </c>
      <c r="E95" s="315">
        <f t="shared" ca="1" si="33"/>
        <v>45082</v>
      </c>
      <c r="F95" s="371">
        <f t="shared" ca="1" si="34"/>
        <v>192</v>
      </c>
      <c r="G95" s="372">
        <f t="shared" ca="1" si="35"/>
        <v>45428</v>
      </c>
      <c r="H95" s="371" t="str">
        <f t="shared" ca="1" si="36"/>
        <v>Former</v>
      </c>
      <c r="I95" s="67" t="str">
        <f t="shared" ca="1" si="37"/>
        <v>Pheonix</v>
      </c>
      <c r="J95" s="67" t="s">
        <v>889</v>
      </c>
      <c r="K95" s="67" t="str">
        <f t="shared" ca="1" si="38"/>
        <v>Revenue Share -Apts</v>
      </c>
      <c r="L95" s="67" t="str">
        <f t="shared" ca="1" si="39"/>
        <v>N</v>
      </c>
      <c r="M95" s="371">
        <f t="shared" ca="1" si="40"/>
        <v>0</v>
      </c>
      <c r="N95" s="371">
        <f t="shared" ca="1" si="40"/>
        <v>0</v>
      </c>
      <c r="O95">
        <f t="shared" ca="1" si="41"/>
        <v>0</v>
      </c>
      <c r="P95" s="371">
        <f t="shared" ca="1" si="42"/>
        <v>0</v>
      </c>
      <c r="Q95" s="371">
        <f t="shared" ca="1" si="43"/>
        <v>0</v>
      </c>
      <c r="R95" s="372" t="str">
        <f t="shared" ca="1" si="44"/>
        <v/>
      </c>
      <c r="S95" s="372" t="str">
        <f t="shared" ca="1" si="45"/>
        <v/>
      </c>
      <c r="T95" s="372" t="str">
        <f t="shared" ca="1" si="46"/>
        <v/>
      </c>
      <c r="U95" s="372" t="str">
        <f t="shared" ca="1" si="47"/>
        <v/>
      </c>
      <c r="V95" t="str">
        <f t="shared" ca="1" si="48"/>
        <v>Digital</v>
      </c>
      <c r="W95" t="str">
        <f t="shared" ca="1" si="49"/>
        <v>Web</v>
      </c>
      <c r="X95" s="371">
        <f t="shared" ca="1" si="50"/>
        <v>0</v>
      </c>
      <c r="Y95" s="371">
        <f t="shared" ca="1" si="50"/>
        <v>1</v>
      </c>
      <c r="Z95" s="371">
        <f t="shared" ca="1" si="50"/>
        <v>1</v>
      </c>
      <c r="AA95" s="371">
        <f t="shared" ca="1" si="28"/>
        <v>0</v>
      </c>
      <c r="AB95" s="371">
        <f t="shared" ca="1" si="28"/>
        <v>1</v>
      </c>
      <c r="AC95" s="371">
        <f t="shared" ca="1" si="28"/>
        <v>1</v>
      </c>
      <c r="AD95" s="371">
        <f t="shared" ca="1" si="28"/>
        <v>0</v>
      </c>
      <c r="AE95" s="371">
        <f t="shared" ca="1" si="29"/>
        <v>0</v>
      </c>
      <c r="AF95" s="371">
        <f t="shared" ca="1" si="29"/>
        <v>0</v>
      </c>
      <c r="AG95" s="371">
        <f t="shared" ca="1" si="29"/>
        <v>1</v>
      </c>
      <c r="AH95" s="371">
        <f t="shared" ca="1" si="29"/>
        <v>0</v>
      </c>
      <c r="AI95">
        <f t="shared" ca="1" si="30"/>
        <v>1</v>
      </c>
      <c r="AJ95">
        <f t="shared" ca="1" si="30"/>
        <v>1</v>
      </c>
      <c r="AK95">
        <f t="shared" ca="1" si="51"/>
        <v>0</v>
      </c>
      <c r="AL95">
        <f t="shared" ca="1" si="52"/>
        <v>1</v>
      </c>
      <c r="AM95">
        <f t="shared" ca="1" si="53"/>
        <v>1</v>
      </c>
    </row>
    <row r="96" spans="1:39">
      <c r="A96" t="str">
        <f t="shared" ca="1" si="27"/>
        <v>0001128744</v>
      </c>
      <c r="B96">
        <f t="shared" ca="1" si="31"/>
        <v>1</v>
      </c>
      <c r="C96">
        <f ca="1">SUM($B$2:B96)</f>
        <v>100</v>
      </c>
      <c r="D96" t="str">
        <f t="shared" ca="1" si="32"/>
        <v>AG0000004854</v>
      </c>
      <c r="E96" s="315">
        <f t="shared" ca="1" si="33"/>
        <v>45578</v>
      </c>
      <c r="F96" s="371">
        <f t="shared" ca="1" si="34"/>
        <v>301</v>
      </c>
      <c r="G96" s="372">
        <f t="shared" ca="1" si="35"/>
        <v>45539</v>
      </c>
      <c r="H96" s="371" t="str">
        <f t="shared" ca="1" si="36"/>
        <v>Former</v>
      </c>
      <c r="I96" s="67" t="str">
        <f t="shared" ca="1" si="37"/>
        <v>Pheonix</v>
      </c>
      <c r="J96" s="67" t="s">
        <v>889</v>
      </c>
      <c r="K96" s="67" t="str">
        <f t="shared" ca="1" si="38"/>
        <v>Business</v>
      </c>
      <c r="L96" s="67" t="str">
        <f t="shared" ca="1" si="39"/>
        <v>Y</v>
      </c>
      <c r="M96" s="371">
        <f t="shared" ca="1" si="40"/>
        <v>0</v>
      </c>
      <c r="N96" s="371">
        <f t="shared" ca="1" si="40"/>
        <v>0</v>
      </c>
      <c r="O96">
        <f t="shared" ca="1" si="41"/>
        <v>0</v>
      </c>
      <c r="P96" s="371">
        <f t="shared" ca="1" si="42"/>
        <v>0</v>
      </c>
      <c r="Q96" s="371">
        <f t="shared" ca="1" si="43"/>
        <v>0</v>
      </c>
      <c r="R96" s="372" t="str">
        <f t="shared" ca="1" si="44"/>
        <v/>
      </c>
      <c r="S96" s="372" t="str">
        <f t="shared" ca="1" si="45"/>
        <v/>
      </c>
      <c r="T96" s="372" t="str">
        <f t="shared" ca="1" si="46"/>
        <v/>
      </c>
      <c r="U96" s="372" t="str">
        <f t="shared" ca="1" si="47"/>
        <v/>
      </c>
      <c r="V96" t="str">
        <f t="shared" ca="1" si="48"/>
        <v>Offline</v>
      </c>
      <c r="W96" t="str">
        <f t="shared" ca="1" si="49"/>
        <v>IVR</v>
      </c>
      <c r="X96" s="371">
        <f t="shared" ca="1" si="50"/>
        <v>0</v>
      </c>
      <c r="Y96" s="371">
        <f t="shared" ca="1" si="50"/>
        <v>1</v>
      </c>
      <c r="Z96" s="371">
        <f t="shared" ca="1" si="50"/>
        <v>1</v>
      </c>
      <c r="AA96" s="371">
        <f t="shared" ca="1" si="28"/>
        <v>0</v>
      </c>
      <c r="AB96" s="371">
        <f t="shared" ca="1" si="28"/>
        <v>1</v>
      </c>
      <c r="AC96" s="371">
        <f t="shared" ca="1" si="28"/>
        <v>1</v>
      </c>
      <c r="AD96" s="371">
        <f t="shared" ca="1" si="28"/>
        <v>1</v>
      </c>
      <c r="AE96" s="371">
        <f t="shared" ca="1" si="29"/>
        <v>1</v>
      </c>
      <c r="AF96" s="371">
        <f t="shared" ca="1" si="29"/>
        <v>0</v>
      </c>
      <c r="AG96" s="371">
        <f t="shared" ca="1" si="29"/>
        <v>1</v>
      </c>
      <c r="AH96" s="371">
        <f t="shared" ca="1" si="29"/>
        <v>0</v>
      </c>
      <c r="AI96">
        <f t="shared" ca="1" si="30"/>
        <v>0</v>
      </c>
      <c r="AJ96">
        <f t="shared" ca="1" si="30"/>
        <v>1</v>
      </c>
      <c r="AK96">
        <f t="shared" ca="1" si="51"/>
        <v>0</v>
      </c>
      <c r="AL96">
        <f t="shared" ca="1" si="52"/>
        <v>1</v>
      </c>
      <c r="AM96">
        <f t="shared" ca="1" si="53"/>
        <v>1</v>
      </c>
    </row>
    <row r="97" spans="1:39">
      <c r="A97" t="str">
        <f t="shared" ca="1" si="27"/>
        <v>0001126931</v>
      </c>
      <c r="B97">
        <f t="shared" ca="1" si="31"/>
        <v>1</v>
      </c>
      <c r="C97">
        <f ca="1">SUM($B$2:B97)</f>
        <v>101</v>
      </c>
      <c r="D97" t="str">
        <f t="shared" ca="1" si="32"/>
        <v>AG0000002638</v>
      </c>
      <c r="E97" s="315">
        <f t="shared" ca="1" si="33"/>
        <v>45172</v>
      </c>
      <c r="F97" s="371">
        <f t="shared" ca="1" si="34"/>
        <v>128</v>
      </c>
      <c r="G97" s="372">
        <f t="shared" ca="1" si="35"/>
        <v>44969</v>
      </c>
      <c r="H97" s="371" t="str">
        <f t="shared" ca="1" si="36"/>
        <v>Former</v>
      </c>
      <c r="I97" s="67" t="str">
        <f t="shared" ca="1" si="37"/>
        <v>San Francisco</v>
      </c>
      <c r="J97" s="67" t="s">
        <v>889</v>
      </c>
      <c r="K97" s="67" t="str">
        <f t="shared" ca="1" si="38"/>
        <v>House</v>
      </c>
      <c r="L97" s="67" t="str">
        <f t="shared" ca="1" si="39"/>
        <v>Y</v>
      </c>
      <c r="M97" s="371">
        <f t="shared" ca="1" si="40"/>
        <v>0</v>
      </c>
      <c r="N97" s="371">
        <f t="shared" ca="1" si="40"/>
        <v>0</v>
      </c>
      <c r="O97">
        <f t="shared" ca="1" si="41"/>
        <v>0</v>
      </c>
      <c r="P97" s="371">
        <f t="shared" ca="1" si="42"/>
        <v>0</v>
      </c>
      <c r="Q97" s="371">
        <f t="shared" ca="1" si="43"/>
        <v>0</v>
      </c>
      <c r="R97" s="372" t="str">
        <f t="shared" ca="1" si="44"/>
        <v/>
      </c>
      <c r="S97" s="372" t="str">
        <f t="shared" ca="1" si="45"/>
        <v/>
      </c>
      <c r="T97" s="372" t="str">
        <f t="shared" ca="1" si="46"/>
        <v/>
      </c>
      <c r="U97" s="372" t="str">
        <f t="shared" ca="1" si="47"/>
        <v/>
      </c>
      <c r="V97" t="str">
        <f t="shared" ca="1" si="48"/>
        <v>Offline</v>
      </c>
      <c r="W97" t="str">
        <f t="shared" ca="1" si="49"/>
        <v>Retail</v>
      </c>
      <c r="X97" s="371">
        <f t="shared" ca="1" si="50"/>
        <v>1</v>
      </c>
      <c r="Y97" s="371">
        <f t="shared" ca="1" si="50"/>
        <v>1</v>
      </c>
      <c r="Z97" s="371">
        <f t="shared" ca="1" si="50"/>
        <v>1</v>
      </c>
      <c r="AA97" s="371">
        <f t="shared" ca="1" si="28"/>
        <v>1</v>
      </c>
      <c r="AB97" s="371">
        <f t="shared" ca="1" si="28"/>
        <v>0</v>
      </c>
      <c r="AC97" s="371">
        <f t="shared" ca="1" si="28"/>
        <v>0</v>
      </c>
      <c r="AD97" s="371">
        <f t="shared" ca="1" si="28"/>
        <v>0</v>
      </c>
      <c r="AE97" s="371">
        <f t="shared" ca="1" si="29"/>
        <v>1</v>
      </c>
      <c r="AF97" s="371">
        <f t="shared" ca="1" si="29"/>
        <v>1</v>
      </c>
      <c r="AG97" s="371">
        <f t="shared" ca="1" si="29"/>
        <v>0</v>
      </c>
      <c r="AH97" s="371">
        <f t="shared" ca="1" si="29"/>
        <v>1</v>
      </c>
      <c r="AI97">
        <f t="shared" ca="1" si="30"/>
        <v>1</v>
      </c>
      <c r="AJ97">
        <f t="shared" ca="1" si="30"/>
        <v>0</v>
      </c>
      <c r="AK97">
        <f t="shared" ca="1" si="51"/>
        <v>0</v>
      </c>
      <c r="AL97">
        <f t="shared" ca="1" si="52"/>
        <v>0</v>
      </c>
      <c r="AM97">
        <f t="shared" ca="1" si="53"/>
        <v>0</v>
      </c>
    </row>
    <row r="98" spans="1:39">
      <c r="A98" t="str">
        <f t="shared" ca="1" si="27"/>
        <v>0001125924</v>
      </c>
      <c r="B98">
        <f t="shared" ca="1" si="31"/>
        <v>1</v>
      </c>
      <c r="C98">
        <f ca="1">SUM($B$2:B98)</f>
        <v>102</v>
      </c>
      <c r="D98" t="str">
        <f t="shared" ca="1" si="32"/>
        <v>AG0000006027</v>
      </c>
      <c r="E98" s="315">
        <f t="shared" ca="1" si="33"/>
        <v>45407</v>
      </c>
      <c r="F98" s="371">
        <f t="shared" ca="1" si="34"/>
        <v>117</v>
      </c>
      <c r="G98" s="372">
        <f t="shared" ca="1" si="35"/>
        <v>45058</v>
      </c>
      <c r="H98" s="371" t="str">
        <f t="shared" ca="1" si="36"/>
        <v>Former</v>
      </c>
      <c r="I98" s="67" t="str">
        <f t="shared" ca="1" si="37"/>
        <v>Pheonix</v>
      </c>
      <c r="J98" s="67" t="s">
        <v>889</v>
      </c>
      <c r="K98" s="67" t="str">
        <f t="shared" ca="1" si="38"/>
        <v>Apartments</v>
      </c>
      <c r="L98" s="67" t="str">
        <f t="shared" ca="1" si="39"/>
        <v>Y</v>
      </c>
      <c r="M98" s="371">
        <f t="shared" ca="1" si="40"/>
        <v>1</v>
      </c>
      <c r="N98" s="371">
        <f t="shared" ca="1" si="40"/>
        <v>1</v>
      </c>
      <c r="O98">
        <f t="shared" ca="1" si="41"/>
        <v>0</v>
      </c>
      <c r="P98" s="371">
        <f t="shared" ca="1" si="42"/>
        <v>0</v>
      </c>
      <c r="Q98" s="371">
        <f t="shared" ca="1" si="43"/>
        <v>0</v>
      </c>
      <c r="R98" s="372">
        <f t="shared" ca="1" si="44"/>
        <v>45255</v>
      </c>
      <c r="S98" s="372">
        <f t="shared" ca="1" si="45"/>
        <v>45184</v>
      </c>
      <c r="T98" s="372">
        <f t="shared" ca="1" si="46"/>
        <v>45228</v>
      </c>
      <c r="U98" s="372">
        <f t="shared" ca="1" si="47"/>
        <v>45404</v>
      </c>
      <c r="V98" t="str">
        <f t="shared" ca="1" si="48"/>
        <v>Digital</v>
      </c>
      <c r="W98" t="str">
        <f t="shared" ca="1" si="49"/>
        <v>Web</v>
      </c>
      <c r="X98" s="371">
        <f t="shared" ca="1" si="50"/>
        <v>0</v>
      </c>
      <c r="Y98" s="371">
        <f t="shared" ca="1" si="50"/>
        <v>1</v>
      </c>
      <c r="Z98" s="371">
        <f t="shared" ca="1" si="50"/>
        <v>1</v>
      </c>
      <c r="AA98" s="371">
        <f t="shared" ca="1" si="28"/>
        <v>0</v>
      </c>
      <c r="AB98" s="371">
        <f t="shared" ca="1" si="28"/>
        <v>1</v>
      </c>
      <c r="AC98" s="371">
        <f t="shared" ca="1" si="28"/>
        <v>0</v>
      </c>
      <c r="AD98" s="371">
        <f t="shared" ca="1" si="28"/>
        <v>1</v>
      </c>
      <c r="AE98" s="371">
        <f t="shared" ca="1" si="29"/>
        <v>1</v>
      </c>
      <c r="AF98" s="371">
        <f t="shared" ca="1" si="29"/>
        <v>0</v>
      </c>
      <c r="AG98" s="371">
        <f t="shared" ca="1" si="29"/>
        <v>1</v>
      </c>
      <c r="AH98" s="371">
        <f t="shared" ca="1" si="29"/>
        <v>0</v>
      </c>
      <c r="AI98">
        <f t="shared" ca="1" si="30"/>
        <v>0</v>
      </c>
      <c r="AJ98">
        <f t="shared" ca="1" si="30"/>
        <v>1</v>
      </c>
      <c r="AK98">
        <f t="shared" ca="1" si="51"/>
        <v>1</v>
      </c>
      <c r="AL98">
        <f t="shared" ca="1" si="52"/>
        <v>1</v>
      </c>
      <c r="AM98">
        <f t="shared" ca="1" si="53"/>
        <v>1</v>
      </c>
    </row>
    <row r="99" spans="1:39" ht="30.75">
      <c r="A99" t="str">
        <f t="shared" ca="1" si="27"/>
        <v>0001128689</v>
      </c>
      <c r="B99">
        <f t="shared" ca="1" si="31"/>
        <v>2</v>
      </c>
      <c r="C99">
        <f ca="1">SUM($B$2:B99)</f>
        <v>104</v>
      </c>
      <c r="D99" t="str">
        <f t="shared" ca="1" si="32"/>
        <v>AG0000002156</v>
      </c>
      <c r="E99" s="315">
        <f t="shared" ca="1" si="33"/>
        <v>44937</v>
      </c>
      <c r="F99" s="371">
        <f t="shared" ca="1" si="34"/>
        <v>628</v>
      </c>
      <c r="G99" s="372">
        <f t="shared" ca="1" si="35"/>
        <v>45146</v>
      </c>
      <c r="H99" s="371" t="str">
        <f t="shared" ca="1" si="36"/>
        <v>Former</v>
      </c>
      <c r="I99" s="67" t="str">
        <f t="shared" ca="1" si="37"/>
        <v>Boston</v>
      </c>
      <c r="J99" s="67" t="s">
        <v>889</v>
      </c>
      <c r="K99" s="67" t="str">
        <f t="shared" ca="1" si="38"/>
        <v>Business</v>
      </c>
      <c r="L99" s="67" t="str">
        <f t="shared" ca="1" si="39"/>
        <v>N</v>
      </c>
      <c r="M99" s="371">
        <f t="shared" ca="1" si="40"/>
        <v>1</v>
      </c>
      <c r="N99" s="371">
        <f t="shared" ca="1" si="40"/>
        <v>0</v>
      </c>
      <c r="O99">
        <f t="shared" ca="1" si="41"/>
        <v>1</v>
      </c>
      <c r="P99" s="371">
        <f t="shared" ca="1" si="42"/>
        <v>0</v>
      </c>
      <c r="Q99" s="371">
        <f t="shared" ca="1" si="43"/>
        <v>0</v>
      </c>
      <c r="R99" s="372">
        <f t="shared" ca="1" si="44"/>
        <v>45383</v>
      </c>
      <c r="S99" s="372" t="str">
        <f t="shared" ca="1" si="45"/>
        <v/>
      </c>
      <c r="T99" s="372">
        <f t="shared" ca="1" si="46"/>
        <v>45444</v>
      </c>
      <c r="U99" s="372" t="str">
        <f t="shared" ca="1" si="47"/>
        <v/>
      </c>
      <c r="V99" t="str">
        <f t="shared" ca="1" si="48"/>
        <v>Offline</v>
      </c>
      <c r="W99" t="str">
        <f t="shared" ca="1" si="49"/>
        <v>IVR</v>
      </c>
      <c r="X99" s="371">
        <f t="shared" ca="1" si="50"/>
        <v>0</v>
      </c>
      <c r="Y99" s="371">
        <f t="shared" ca="1" si="50"/>
        <v>0</v>
      </c>
      <c r="Z99" s="371">
        <f t="shared" ca="1" si="50"/>
        <v>1</v>
      </c>
      <c r="AA99" s="371">
        <f t="shared" ca="1" si="28"/>
        <v>1</v>
      </c>
      <c r="AB99" s="371">
        <f t="shared" ca="1" si="28"/>
        <v>1</v>
      </c>
      <c r="AC99" s="371">
        <f t="shared" ca="1" si="28"/>
        <v>0</v>
      </c>
      <c r="AD99" s="371">
        <f t="shared" ca="1" si="28"/>
        <v>0</v>
      </c>
      <c r="AE99" s="371">
        <f t="shared" ca="1" si="29"/>
        <v>1</v>
      </c>
      <c r="AF99" s="371">
        <f t="shared" ca="1" si="29"/>
        <v>1</v>
      </c>
      <c r="AG99" s="371">
        <f t="shared" ca="1" si="29"/>
        <v>0</v>
      </c>
      <c r="AH99" s="371">
        <f t="shared" ca="1" si="29"/>
        <v>1</v>
      </c>
      <c r="AI99">
        <f t="shared" ca="1" si="30"/>
        <v>0</v>
      </c>
      <c r="AJ99">
        <f t="shared" ca="1" si="30"/>
        <v>0</v>
      </c>
      <c r="AK99">
        <f t="shared" ca="1" si="51"/>
        <v>0</v>
      </c>
      <c r="AL99">
        <f t="shared" ca="1" si="52"/>
        <v>0</v>
      </c>
      <c r="AM99">
        <f t="shared" ca="1" si="53"/>
        <v>0</v>
      </c>
    </row>
    <row r="100" spans="1:39">
      <c r="A100" t="str">
        <f t="shared" ca="1" si="27"/>
        <v>0001126036</v>
      </c>
      <c r="B100">
        <f t="shared" ca="1" si="31"/>
        <v>0</v>
      </c>
      <c r="C100">
        <f ca="1">SUM($B$2:B100)</f>
        <v>104</v>
      </c>
      <c r="D100" t="str">
        <f t="shared" ca="1" si="32"/>
        <v>AG0000005092</v>
      </c>
      <c r="E100" s="315">
        <f t="shared" ca="1" si="33"/>
        <v>45654</v>
      </c>
      <c r="F100" s="371">
        <f t="shared" ca="1" si="34"/>
        <v>777</v>
      </c>
      <c r="G100" s="372">
        <f t="shared" ca="1" si="35"/>
        <v>45050</v>
      </c>
      <c r="H100" s="371" t="str">
        <f t="shared" ca="1" si="36"/>
        <v>Active</v>
      </c>
      <c r="I100" s="67" t="str">
        <f t="shared" ca="1" si="37"/>
        <v>San Francisco</v>
      </c>
      <c r="J100" s="67" t="s">
        <v>889</v>
      </c>
      <c r="K100" s="67" t="str">
        <f t="shared" ca="1" si="38"/>
        <v>Revenue Share -Apts</v>
      </c>
      <c r="L100" s="67" t="str">
        <f t="shared" ca="1" si="39"/>
        <v>Y</v>
      </c>
      <c r="M100" s="371">
        <f t="shared" ca="1" si="40"/>
        <v>1</v>
      </c>
      <c r="N100" s="371">
        <f t="shared" ca="1" si="40"/>
        <v>1</v>
      </c>
      <c r="O100">
        <f t="shared" ca="1" si="41"/>
        <v>1</v>
      </c>
      <c r="P100" s="371">
        <f t="shared" ca="1" si="42"/>
        <v>0</v>
      </c>
      <c r="Q100" s="371">
        <f t="shared" ca="1" si="43"/>
        <v>0</v>
      </c>
      <c r="R100" s="372">
        <f t="shared" ca="1" si="44"/>
        <v>45064</v>
      </c>
      <c r="S100" s="372">
        <f t="shared" ca="1" si="45"/>
        <v>45127</v>
      </c>
      <c r="T100" s="372">
        <f t="shared" ca="1" si="46"/>
        <v>45372</v>
      </c>
      <c r="U100" s="372">
        <f t="shared" ca="1" si="47"/>
        <v>45357</v>
      </c>
      <c r="V100" t="str">
        <f t="shared" ca="1" si="48"/>
        <v>Digital</v>
      </c>
      <c r="W100" t="str">
        <f t="shared" ca="1" si="49"/>
        <v>App</v>
      </c>
      <c r="X100" s="371">
        <f t="shared" ca="1" si="50"/>
        <v>1</v>
      </c>
      <c r="Y100" s="371">
        <f t="shared" ca="1" si="50"/>
        <v>0</v>
      </c>
      <c r="Z100" s="371">
        <f t="shared" ca="1" si="50"/>
        <v>0</v>
      </c>
      <c r="AA100" s="371">
        <f t="shared" ca="1" si="28"/>
        <v>1</v>
      </c>
      <c r="AB100" s="371">
        <f t="shared" ca="1" si="28"/>
        <v>0</v>
      </c>
      <c r="AC100" s="371">
        <f t="shared" ca="1" si="28"/>
        <v>0</v>
      </c>
      <c r="AD100" s="371">
        <f t="shared" ca="1" si="28"/>
        <v>1</v>
      </c>
      <c r="AE100" s="371">
        <f t="shared" ca="1" si="29"/>
        <v>1</v>
      </c>
      <c r="AF100" s="371">
        <f t="shared" ca="1" si="29"/>
        <v>1</v>
      </c>
      <c r="AG100" s="371">
        <f t="shared" ca="1" si="29"/>
        <v>1</v>
      </c>
      <c r="AH100" s="371">
        <f t="shared" ca="1" si="29"/>
        <v>1</v>
      </c>
      <c r="AI100">
        <f t="shared" ca="1" si="30"/>
        <v>0</v>
      </c>
      <c r="AJ100">
        <f t="shared" ca="1" si="30"/>
        <v>1</v>
      </c>
      <c r="AK100">
        <f t="shared" ca="1" si="51"/>
        <v>1</v>
      </c>
      <c r="AL100">
        <f t="shared" ca="1" si="52"/>
        <v>1</v>
      </c>
      <c r="AM100">
        <f t="shared" ca="1" si="53"/>
        <v>0</v>
      </c>
    </row>
    <row r="101" spans="1:39">
      <c r="A101" t="str">
        <f t="shared" ca="1" si="27"/>
        <v>0001126287</v>
      </c>
      <c r="B101">
        <f t="shared" ca="1" si="31"/>
        <v>2</v>
      </c>
      <c r="C101">
        <f ca="1">SUM($B$2:B101)</f>
        <v>106</v>
      </c>
      <c r="D101" t="str">
        <f t="shared" ca="1" si="32"/>
        <v>AG0000004645</v>
      </c>
      <c r="E101" s="315">
        <f t="shared" ca="1" si="33"/>
        <v>45187</v>
      </c>
      <c r="F101" s="371">
        <f t="shared" ca="1" si="34"/>
        <v>977</v>
      </c>
      <c r="G101" s="372">
        <f t="shared" ca="1" si="35"/>
        <v>45493</v>
      </c>
      <c r="H101" s="371" t="str">
        <f t="shared" ca="1" si="36"/>
        <v>Active</v>
      </c>
      <c r="I101" s="67" t="str">
        <f t="shared" ca="1" si="37"/>
        <v>San Francisco</v>
      </c>
      <c r="J101" s="67" t="s">
        <v>889</v>
      </c>
      <c r="K101" s="67" t="str">
        <f t="shared" ca="1" si="38"/>
        <v>Condominiums</v>
      </c>
      <c r="L101" s="67" t="str">
        <f t="shared" ca="1" si="39"/>
        <v>N</v>
      </c>
      <c r="M101" s="371">
        <f t="shared" ca="1" si="40"/>
        <v>0</v>
      </c>
      <c r="N101" s="371">
        <f t="shared" ca="1" si="40"/>
        <v>1</v>
      </c>
      <c r="O101">
        <f t="shared" ca="1" si="41"/>
        <v>0</v>
      </c>
      <c r="P101" s="371">
        <f t="shared" ca="1" si="42"/>
        <v>0</v>
      </c>
      <c r="Q101" s="371">
        <f t="shared" ca="1" si="43"/>
        <v>0</v>
      </c>
      <c r="R101" s="372" t="str">
        <f t="shared" ca="1" si="44"/>
        <v/>
      </c>
      <c r="S101" s="372">
        <f t="shared" ca="1" si="45"/>
        <v>45111</v>
      </c>
      <c r="T101" s="372" t="str">
        <f t="shared" ca="1" si="46"/>
        <v/>
      </c>
      <c r="U101" s="372">
        <f t="shared" ca="1" si="47"/>
        <v>45494</v>
      </c>
      <c r="V101" t="str">
        <f t="shared" ca="1" si="48"/>
        <v>Offline</v>
      </c>
      <c r="W101" t="str">
        <f t="shared" ca="1" si="49"/>
        <v>IVR</v>
      </c>
      <c r="X101" s="371">
        <f t="shared" ca="1" si="50"/>
        <v>1</v>
      </c>
      <c r="Y101" s="371">
        <f t="shared" ca="1" si="50"/>
        <v>1</v>
      </c>
      <c r="Z101" s="371">
        <f t="shared" ca="1" si="50"/>
        <v>1</v>
      </c>
      <c r="AA101" s="371">
        <f t="shared" ca="1" si="28"/>
        <v>0</v>
      </c>
      <c r="AB101" s="371">
        <f t="shared" ca="1" si="28"/>
        <v>1</v>
      </c>
      <c r="AC101" s="371">
        <f t="shared" ca="1" si="28"/>
        <v>0</v>
      </c>
      <c r="AD101" s="371">
        <f t="shared" ca="1" si="28"/>
        <v>1</v>
      </c>
      <c r="AE101" s="371">
        <f t="shared" ca="1" si="29"/>
        <v>0</v>
      </c>
      <c r="AF101" s="371">
        <f t="shared" ca="1" si="29"/>
        <v>1</v>
      </c>
      <c r="AG101" s="371">
        <f t="shared" ca="1" si="29"/>
        <v>1</v>
      </c>
      <c r="AH101" s="371">
        <f t="shared" ca="1" si="29"/>
        <v>0</v>
      </c>
      <c r="AI101">
        <f t="shared" ca="1" si="30"/>
        <v>0</v>
      </c>
      <c r="AJ101">
        <f t="shared" ca="1" si="30"/>
        <v>1</v>
      </c>
      <c r="AK101">
        <f t="shared" ca="1" si="51"/>
        <v>1</v>
      </c>
      <c r="AL101">
        <f t="shared" ca="1" si="52"/>
        <v>0</v>
      </c>
      <c r="AM101">
        <f t="shared" ca="1" si="53"/>
        <v>1</v>
      </c>
    </row>
    <row r="102" spans="1:39" ht="30.75">
      <c r="A102" t="str">
        <f t="shared" ca="1" si="27"/>
        <v>0001127466</v>
      </c>
      <c r="B102">
        <f t="shared" ca="1" si="31"/>
        <v>1</v>
      </c>
      <c r="C102">
        <f ca="1">SUM($B$2:B102)</f>
        <v>107</v>
      </c>
      <c r="D102" t="str">
        <f t="shared" ca="1" si="32"/>
        <v>AG0000007724</v>
      </c>
      <c r="E102" s="315">
        <f t="shared" ca="1" si="33"/>
        <v>44934</v>
      </c>
      <c r="F102" s="371">
        <f t="shared" ca="1" si="34"/>
        <v>804</v>
      </c>
      <c r="G102" s="372">
        <f t="shared" ca="1" si="35"/>
        <v>45633</v>
      </c>
      <c r="H102" s="371" t="str">
        <f t="shared" ca="1" si="36"/>
        <v>Former</v>
      </c>
      <c r="I102" s="67" t="str">
        <f t="shared" ca="1" si="37"/>
        <v>Boston</v>
      </c>
      <c r="J102" s="67" t="s">
        <v>889</v>
      </c>
      <c r="K102" s="67" t="str">
        <f t="shared" ca="1" si="38"/>
        <v>Condominiums</v>
      </c>
      <c r="L102" s="67" t="str">
        <f t="shared" ca="1" si="39"/>
        <v>N</v>
      </c>
      <c r="M102" s="371">
        <f t="shared" ca="1" si="40"/>
        <v>1</v>
      </c>
      <c r="N102" s="371">
        <f t="shared" ca="1" si="40"/>
        <v>0</v>
      </c>
      <c r="O102">
        <f t="shared" ca="1" si="41"/>
        <v>0</v>
      </c>
      <c r="P102" s="371">
        <f t="shared" ca="1" si="42"/>
        <v>0</v>
      </c>
      <c r="Q102" s="371">
        <f t="shared" ca="1" si="43"/>
        <v>0</v>
      </c>
      <c r="R102" s="372">
        <f t="shared" ca="1" si="44"/>
        <v>45247</v>
      </c>
      <c r="S102" s="372" t="str">
        <f t="shared" ca="1" si="45"/>
        <v/>
      </c>
      <c r="T102" s="372">
        <f t="shared" ca="1" si="46"/>
        <v>45470</v>
      </c>
      <c r="U102" s="372" t="str">
        <f t="shared" ca="1" si="47"/>
        <v/>
      </c>
      <c r="V102" t="str">
        <f t="shared" ca="1" si="48"/>
        <v>Offline</v>
      </c>
      <c r="W102" t="str">
        <f t="shared" ca="1" si="49"/>
        <v>Retail</v>
      </c>
      <c r="X102" s="371">
        <f t="shared" ca="1" si="50"/>
        <v>1</v>
      </c>
      <c r="Y102" s="371">
        <f t="shared" ca="1" si="50"/>
        <v>0</v>
      </c>
      <c r="Z102" s="371">
        <f t="shared" ca="1" si="50"/>
        <v>1</v>
      </c>
      <c r="AA102" s="371">
        <f t="shared" ca="1" si="28"/>
        <v>1</v>
      </c>
      <c r="AB102" s="371">
        <f t="shared" ca="1" si="28"/>
        <v>1</v>
      </c>
      <c r="AC102" s="371">
        <f t="shared" ca="1" si="28"/>
        <v>0</v>
      </c>
      <c r="AD102" s="371">
        <f t="shared" ca="1" si="28"/>
        <v>1</v>
      </c>
      <c r="AE102" s="371">
        <f t="shared" ca="1" si="29"/>
        <v>1</v>
      </c>
      <c r="AF102" s="371">
        <f t="shared" ca="1" si="29"/>
        <v>0</v>
      </c>
      <c r="AG102" s="371">
        <f t="shared" ca="1" si="29"/>
        <v>1</v>
      </c>
      <c r="AH102" s="371">
        <f t="shared" ca="1" si="29"/>
        <v>1</v>
      </c>
      <c r="AI102">
        <f t="shared" ca="1" si="30"/>
        <v>1</v>
      </c>
      <c r="AJ102">
        <f t="shared" ca="1" si="30"/>
        <v>0</v>
      </c>
      <c r="AK102">
        <f t="shared" ca="1" si="51"/>
        <v>0</v>
      </c>
      <c r="AL102">
        <f t="shared" ca="1" si="52"/>
        <v>0</v>
      </c>
      <c r="AM102">
        <f t="shared" ca="1" si="53"/>
        <v>0</v>
      </c>
    </row>
    <row r="103" spans="1:39">
      <c r="A103" t="str">
        <f t="shared" ca="1" si="27"/>
        <v>0001127429</v>
      </c>
      <c r="B103">
        <f t="shared" ca="1" si="31"/>
        <v>0</v>
      </c>
      <c r="C103">
        <f ca="1">SUM($B$2:B103)</f>
        <v>107</v>
      </c>
      <c r="D103" t="str">
        <f t="shared" ca="1" si="32"/>
        <v>AG0000002057</v>
      </c>
      <c r="E103" s="315">
        <f t="shared" ca="1" si="33"/>
        <v>45618</v>
      </c>
      <c r="F103" s="371">
        <f t="shared" ca="1" si="34"/>
        <v>564</v>
      </c>
      <c r="G103" s="372">
        <f t="shared" ca="1" si="35"/>
        <v>45656</v>
      </c>
      <c r="H103" s="371" t="str">
        <f t="shared" ca="1" si="36"/>
        <v>Active</v>
      </c>
      <c r="I103" s="67" t="str">
        <f t="shared" ca="1" si="37"/>
        <v>San Francisco</v>
      </c>
      <c r="J103" s="67" t="s">
        <v>889</v>
      </c>
      <c r="K103" s="67" t="str">
        <f t="shared" ca="1" si="38"/>
        <v>Business</v>
      </c>
      <c r="L103" s="67" t="str">
        <f t="shared" ca="1" si="39"/>
        <v>Y</v>
      </c>
      <c r="M103" s="371">
        <f t="shared" ca="1" si="40"/>
        <v>1</v>
      </c>
      <c r="N103" s="371">
        <f t="shared" ca="1" si="40"/>
        <v>1</v>
      </c>
      <c r="O103">
        <f t="shared" ca="1" si="41"/>
        <v>0</v>
      </c>
      <c r="P103" s="371">
        <f t="shared" ca="1" si="42"/>
        <v>0</v>
      </c>
      <c r="Q103" s="371">
        <f t="shared" ca="1" si="43"/>
        <v>0</v>
      </c>
      <c r="R103" s="372">
        <f t="shared" ca="1" si="44"/>
        <v>45119</v>
      </c>
      <c r="S103" s="372">
        <f t="shared" ca="1" si="45"/>
        <v>45143</v>
      </c>
      <c r="T103" s="372">
        <f t="shared" ca="1" si="46"/>
        <v>45107</v>
      </c>
      <c r="U103" s="372">
        <f t="shared" ca="1" si="47"/>
        <v>45367</v>
      </c>
      <c r="V103" t="str">
        <f t="shared" ca="1" si="48"/>
        <v>Offline</v>
      </c>
      <c r="W103" t="str">
        <f t="shared" ca="1" si="49"/>
        <v>Retail</v>
      </c>
      <c r="X103" s="371">
        <f t="shared" ca="1" si="50"/>
        <v>0</v>
      </c>
      <c r="Y103" s="371">
        <f t="shared" ca="1" si="50"/>
        <v>0</v>
      </c>
      <c r="Z103" s="371">
        <f t="shared" ca="1" si="50"/>
        <v>0</v>
      </c>
      <c r="AA103" s="371">
        <f t="shared" ca="1" si="28"/>
        <v>0</v>
      </c>
      <c r="AB103" s="371">
        <f t="shared" ca="1" si="28"/>
        <v>0</v>
      </c>
      <c r="AC103" s="371">
        <f t="shared" ca="1" si="28"/>
        <v>0</v>
      </c>
      <c r="AD103" s="371">
        <f t="shared" ca="1" si="28"/>
        <v>0</v>
      </c>
      <c r="AE103" s="371">
        <f t="shared" ca="1" si="29"/>
        <v>0</v>
      </c>
      <c r="AF103" s="371">
        <f t="shared" ca="1" si="29"/>
        <v>1</v>
      </c>
      <c r="AG103" s="371">
        <f t="shared" ca="1" si="29"/>
        <v>1</v>
      </c>
      <c r="AH103" s="371">
        <f t="shared" ca="1" si="29"/>
        <v>0</v>
      </c>
      <c r="AI103">
        <f t="shared" ca="1" si="30"/>
        <v>1</v>
      </c>
      <c r="AJ103">
        <f t="shared" ca="1" si="30"/>
        <v>0</v>
      </c>
      <c r="AK103">
        <f t="shared" ca="1" si="51"/>
        <v>0</v>
      </c>
      <c r="AL103">
        <f t="shared" ca="1" si="52"/>
        <v>0</v>
      </c>
      <c r="AM103">
        <f t="shared" ca="1" si="53"/>
        <v>0</v>
      </c>
    </row>
    <row r="104" spans="1:39">
      <c r="A104" t="str">
        <f t="shared" ca="1" si="27"/>
        <v>0001122629</v>
      </c>
      <c r="B104">
        <f t="shared" ca="1" si="31"/>
        <v>2</v>
      </c>
      <c r="C104">
        <f ca="1">SUM($B$2:B104)</f>
        <v>109</v>
      </c>
      <c r="D104" t="str">
        <f t="shared" ca="1" si="32"/>
        <v>AG0000006046</v>
      </c>
      <c r="E104" s="315">
        <f t="shared" ca="1" si="33"/>
        <v>45198</v>
      </c>
      <c r="F104" s="371">
        <f t="shared" ca="1" si="34"/>
        <v>991</v>
      </c>
      <c r="G104" s="372">
        <f t="shared" ca="1" si="35"/>
        <v>45173</v>
      </c>
      <c r="H104" s="371" t="str">
        <f t="shared" ca="1" si="36"/>
        <v>Active</v>
      </c>
      <c r="I104" s="67" t="str">
        <f t="shared" ca="1" si="37"/>
        <v>Pheonix</v>
      </c>
      <c r="J104" s="67" t="s">
        <v>889</v>
      </c>
      <c r="K104" s="67" t="str">
        <f t="shared" ca="1" si="38"/>
        <v>Revenue Share -Apts</v>
      </c>
      <c r="L104" s="67" t="str">
        <f t="shared" ca="1" si="39"/>
        <v>Y</v>
      </c>
      <c r="M104" s="371">
        <f t="shared" ca="1" si="40"/>
        <v>1</v>
      </c>
      <c r="N104" s="371">
        <f t="shared" ca="1" si="40"/>
        <v>1</v>
      </c>
      <c r="O104">
        <f t="shared" ca="1" si="41"/>
        <v>1</v>
      </c>
      <c r="P104" s="371">
        <f t="shared" ca="1" si="42"/>
        <v>1</v>
      </c>
      <c r="Q104" s="371">
        <f t="shared" ca="1" si="43"/>
        <v>1</v>
      </c>
      <c r="R104" s="372">
        <f t="shared" ca="1" si="44"/>
        <v>44997</v>
      </c>
      <c r="S104" s="372">
        <f t="shared" ca="1" si="45"/>
        <v>45331</v>
      </c>
      <c r="T104" s="372">
        <f t="shared" ca="1" si="46"/>
        <v>45420</v>
      </c>
      <c r="U104" s="372">
        <f t="shared" ca="1" si="47"/>
        <v>45290</v>
      </c>
      <c r="V104" t="str">
        <f t="shared" ca="1" si="48"/>
        <v>Offline</v>
      </c>
      <c r="W104" t="str">
        <f t="shared" ca="1" si="49"/>
        <v>IVR</v>
      </c>
      <c r="X104" s="371">
        <f t="shared" ca="1" si="50"/>
        <v>1</v>
      </c>
      <c r="Y104" s="371">
        <f t="shared" ca="1" si="50"/>
        <v>1</v>
      </c>
      <c r="Z104" s="371">
        <f t="shared" ca="1" si="50"/>
        <v>0</v>
      </c>
      <c r="AA104" s="371">
        <f t="shared" ca="1" si="28"/>
        <v>0</v>
      </c>
      <c r="AB104" s="371">
        <f t="shared" ca="1" si="28"/>
        <v>1</v>
      </c>
      <c r="AC104" s="371">
        <f t="shared" ca="1" si="28"/>
        <v>0</v>
      </c>
      <c r="AD104" s="371">
        <f t="shared" ca="1" si="28"/>
        <v>1</v>
      </c>
      <c r="AE104" s="371">
        <f t="shared" ca="1" si="29"/>
        <v>0</v>
      </c>
      <c r="AF104" s="371">
        <f t="shared" ca="1" si="29"/>
        <v>0</v>
      </c>
      <c r="AG104" s="371">
        <f t="shared" ca="1" si="29"/>
        <v>0</v>
      </c>
      <c r="AH104" s="371">
        <f t="shared" ca="1" si="29"/>
        <v>0</v>
      </c>
      <c r="AI104">
        <f t="shared" ca="1" si="30"/>
        <v>0</v>
      </c>
      <c r="AJ104">
        <f t="shared" ca="1" si="30"/>
        <v>0</v>
      </c>
      <c r="AK104">
        <f t="shared" ca="1" si="51"/>
        <v>0</v>
      </c>
      <c r="AL104">
        <f t="shared" ca="1" si="52"/>
        <v>0</v>
      </c>
      <c r="AM104">
        <f t="shared" ca="1" si="53"/>
        <v>0</v>
      </c>
    </row>
    <row r="105" spans="1:39">
      <c r="A105" t="str">
        <f t="shared" ca="1" si="27"/>
        <v>0001128759</v>
      </c>
      <c r="B105">
        <f t="shared" ca="1" si="31"/>
        <v>0</v>
      </c>
      <c r="C105">
        <f ca="1">SUM($B$2:B105)</f>
        <v>109</v>
      </c>
      <c r="D105" t="str">
        <f t="shared" ca="1" si="32"/>
        <v>AG0000009729</v>
      </c>
      <c r="E105" s="315">
        <f t="shared" ca="1" si="33"/>
        <v>45196</v>
      </c>
      <c r="F105" s="371">
        <f t="shared" ca="1" si="34"/>
        <v>283</v>
      </c>
      <c r="G105" s="372">
        <f t="shared" ca="1" si="35"/>
        <v>45466</v>
      </c>
      <c r="H105" s="371" t="str">
        <f t="shared" ca="1" si="36"/>
        <v>Former</v>
      </c>
      <c r="I105" s="67" t="str">
        <f t="shared" ca="1" si="37"/>
        <v>Boston</v>
      </c>
      <c r="J105" s="67" t="s">
        <v>889</v>
      </c>
      <c r="K105" s="67" t="str">
        <f t="shared" ca="1" si="38"/>
        <v>Apartments</v>
      </c>
      <c r="L105" s="67" t="str">
        <f t="shared" ca="1" si="39"/>
        <v>Y</v>
      </c>
      <c r="M105" s="371">
        <f t="shared" ca="1" si="40"/>
        <v>0</v>
      </c>
      <c r="N105" s="371">
        <f t="shared" ca="1" si="40"/>
        <v>0</v>
      </c>
      <c r="O105">
        <f t="shared" ca="1" si="41"/>
        <v>0</v>
      </c>
      <c r="P105" s="371">
        <f t="shared" ca="1" si="42"/>
        <v>0</v>
      </c>
      <c r="Q105" s="371">
        <f t="shared" ca="1" si="43"/>
        <v>0</v>
      </c>
      <c r="R105" s="372" t="str">
        <f t="shared" ca="1" si="44"/>
        <v/>
      </c>
      <c r="S105" s="372" t="str">
        <f t="shared" ca="1" si="45"/>
        <v/>
      </c>
      <c r="T105" s="372" t="str">
        <f t="shared" ca="1" si="46"/>
        <v/>
      </c>
      <c r="U105" s="372" t="str">
        <f t="shared" ca="1" si="47"/>
        <v/>
      </c>
      <c r="V105" t="str">
        <f t="shared" ca="1" si="48"/>
        <v>Digital</v>
      </c>
      <c r="W105" t="str">
        <f t="shared" ca="1" si="49"/>
        <v>App</v>
      </c>
      <c r="X105" s="371">
        <f t="shared" ca="1" si="50"/>
        <v>0</v>
      </c>
      <c r="Y105" s="371">
        <f t="shared" ca="1" si="50"/>
        <v>0</v>
      </c>
      <c r="Z105" s="371">
        <f t="shared" ca="1" si="50"/>
        <v>0</v>
      </c>
      <c r="AA105" s="371">
        <f t="shared" ca="1" si="28"/>
        <v>0</v>
      </c>
      <c r="AB105" s="371">
        <f t="shared" ca="1" si="28"/>
        <v>1</v>
      </c>
      <c r="AC105" s="371">
        <f t="shared" ca="1" si="28"/>
        <v>0</v>
      </c>
      <c r="AD105" s="371">
        <f t="shared" ca="1" si="28"/>
        <v>1</v>
      </c>
      <c r="AE105" s="371">
        <f t="shared" ca="1" si="29"/>
        <v>1</v>
      </c>
      <c r="AF105" s="371">
        <f t="shared" ca="1" si="29"/>
        <v>0</v>
      </c>
      <c r="AG105" s="371">
        <f t="shared" ca="1" si="29"/>
        <v>0</v>
      </c>
      <c r="AH105" s="371">
        <f t="shared" ca="1" si="29"/>
        <v>0</v>
      </c>
      <c r="AI105">
        <f t="shared" ca="1" si="30"/>
        <v>0</v>
      </c>
      <c r="AJ105">
        <f t="shared" ca="1" si="30"/>
        <v>1</v>
      </c>
      <c r="AK105">
        <f t="shared" ca="1" si="51"/>
        <v>1</v>
      </c>
      <c r="AL105">
        <f t="shared" ca="1" si="52"/>
        <v>0</v>
      </c>
      <c r="AM105">
        <f t="shared" ca="1" si="53"/>
        <v>0</v>
      </c>
    </row>
    <row r="106" spans="1:39">
      <c r="A106" t="str">
        <f t="shared" ca="1" si="27"/>
        <v>0001129317</v>
      </c>
      <c r="B106">
        <f t="shared" ca="1" si="31"/>
        <v>0</v>
      </c>
      <c r="C106">
        <f ca="1">SUM($B$2:B106)</f>
        <v>109</v>
      </c>
      <c r="D106" t="str">
        <f t="shared" ca="1" si="32"/>
        <v>AG0000002939</v>
      </c>
      <c r="E106" s="315">
        <f t="shared" ca="1" si="33"/>
        <v>45331</v>
      </c>
      <c r="F106" s="371">
        <f t="shared" ca="1" si="34"/>
        <v>864</v>
      </c>
      <c r="G106" s="372">
        <f t="shared" ca="1" si="35"/>
        <v>45460</v>
      </c>
      <c r="H106" s="371" t="str">
        <f t="shared" ca="1" si="36"/>
        <v>Former</v>
      </c>
      <c r="I106" s="67" t="str">
        <f t="shared" ca="1" si="37"/>
        <v>San Francisco</v>
      </c>
      <c r="J106" s="67" t="s">
        <v>889</v>
      </c>
      <c r="K106" s="67" t="str">
        <f t="shared" ca="1" si="38"/>
        <v>House</v>
      </c>
      <c r="L106" s="67" t="str">
        <f t="shared" ca="1" si="39"/>
        <v>Y</v>
      </c>
      <c r="M106" s="371">
        <f t="shared" ca="1" si="40"/>
        <v>1</v>
      </c>
      <c r="N106" s="371">
        <f t="shared" ca="1" si="40"/>
        <v>0</v>
      </c>
      <c r="O106">
        <f t="shared" ca="1" si="41"/>
        <v>0</v>
      </c>
      <c r="P106" s="371">
        <f t="shared" ca="1" si="42"/>
        <v>0</v>
      </c>
      <c r="Q106" s="371">
        <f t="shared" ca="1" si="43"/>
        <v>0</v>
      </c>
      <c r="R106" s="372">
        <f t="shared" ca="1" si="44"/>
        <v>45199</v>
      </c>
      <c r="S106" s="372" t="str">
        <f t="shared" ca="1" si="45"/>
        <v/>
      </c>
      <c r="T106" s="372">
        <f t="shared" ca="1" si="46"/>
        <v>45296</v>
      </c>
      <c r="U106" s="372" t="str">
        <f t="shared" ca="1" si="47"/>
        <v/>
      </c>
      <c r="V106" t="str">
        <f t="shared" ca="1" si="48"/>
        <v>Offline</v>
      </c>
      <c r="W106" t="str">
        <f t="shared" ca="1" si="49"/>
        <v>Retail</v>
      </c>
      <c r="X106" s="371">
        <f t="shared" ca="1" si="50"/>
        <v>0</v>
      </c>
      <c r="Y106" s="371">
        <f t="shared" ca="1" si="50"/>
        <v>0</v>
      </c>
      <c r="Z106" s="371">
        <f t="shared" ca="1" si="50"/>
        <v>1</v>
      </c>
      <c r="AA106" s="371">
        <f t="shared" ca="1" si="28"/>
        <v>0</v>
      </c>
      <c r="AB106" s="371">
        <f t="shared" ca="1" si="28"/>
        <v>1</v>
      </c>
      <c r="AC106" s="371">
        <f t="shared" ca="1" si="28"/>
        <v>1</v>
      </c>
      <c r="AD106" s="371">
        <f t="shared" ca="1" si="28"/>
        <v>1</v>
      </c>
      <c r="AE106" s="371">
        <f t="shared" ca="1" si="29"/>
        <v>1</v>
      </c>
      <c r="AF106" s="371">
        <f t="shared" ca="1" si="29"/>
        <v>1</v>
      </c>
      <c r="AG106" s="371">
        <f t="shared" ca="1" si="29"/>
        <v>0</v>
      </c>
      <c r="AH106" s="371">
        <f t="shared" ca="1" si="29"/>
        <v>1</v>
      </c>
      <c r="AI106">
        <f t="shared" ca="1" si="30"/>
        <v>0</v>
      </c>
      <c r="AJ106">
        <f t="shared" ca="1" si="30"/>
        <v>0</v>
      </c>
      <c r="AK106">
        <f t="shared" ca="1" si="51"/>
        <v>0</v>
      </c>
      <c r="AL106">
        <f t="shared" ca="1" si="52"/>
        <v>0</v>
      </c>
      <c r="AM106">
        <f t="shared" ca="1" si="53"/>
        <v>0</v>
      </c>
    </row>
    <row r="107" spans="1:39" ht="30.75">
      <c r="A107" t="str">
        <f t="shared" ca="1" si="27"/>
        <v>0001122497</v>
      </c>
      <c r="B107">
        <f t="shared" ca="1" si="31"/>
        <v>2</v>
      </c>
      <c r="C107">
        <f ca="1">SUM($B$2:B107)</f>
        <v>111</v>
      </c>
      <c r="D107" t="str">
        <f t="shared" ca="1" si="32"/>
        <v>AG0000007792</v>
      </c>
      <c r="E107" s="315">
        <f t="shared" ca="1" si="33"/>
        <v>45023</v>
      </c>
      <c r="F107" s="371">
        <f t="shared" ca="1" si="34"/>
        <v>743</v>
      </c>
      <c r="G107" s="372">
        <f t="shared" ca="1" si="35"/>
        <v>45478</v>
      </c>
      <c r="H107" s="371" t="str">
        <f t="shared" ca="1" si="36"/>
        <v>Former</v>
      </c>
      <c r="I107" s="67" t="str">
        <f t="shared" ca="1" si="37"/>
        <v>Pheonix</v>
      </c>
      <c r="J107" s="67" t="s">
        <v>889</v>
      </c>
      <c r="K107" s="67" t="str">
        <f t="shared" ca="1" si="38"/>
        <v>Apartments</v>
      </c>
      <c r="L107" s="67" t="str">
        <f t="shared" ca="1" si="39"/>
        <v>Y</v>
      </c>
      <c r="M107" s="371">
        <f t="shared" ca="1" si="40"/>
        <v>1</v>
      </c>
      <c r="N107" s="371">
        <f t="shared" ca="1" si="40"/>
        <v>1</v>
      </c>
      <c r="O107">
        <f t="shared" ca="1" si="41"/>
        <v>0</v>
      </c>
      <c r="P107" s="371">
        <f t="shared" ca="1" si="42"/>
        <v>1</v>
      </c>
      <c r="Q107" s="371">
        <f t="shared" ca="1" si="43"/>
        <v>0</v>
      </c>
      <c r="R107" s="372">
        <f t="shared" ca="1" si="44"/>
        <v>45265</v>
      </c>
      <c r="S107" s="372">
        <f t="shared" ca="1" si="45"/>
        <v>45587</v>
      </c>
      <c r="T107" s="372">
        <f t="shared" ca="1" si="46"/>
        <v>45116</v>
      </c>
      <c r="U107" s="372">
        <f t="shared" ca="1" si="47"/>
        <v>44984</v>
      </c>
      <c r="V107" t="str">
        <f t="shared" ca="1" si="48"/>
        <v>Digital</v>
      </c>
      <c r="W107" t="str">
        <f t="shared" ca="1" si="49"/>
        <v>App</v>
      </c>
      <c r="X107" s="371">
        <f t="shared" ca="1" si="50"/>
        <v>1</v>
      </c>
      <c r="Y107" s="371">
        <f t="shared" ca="1" si="50"/>
        <v>0</v>
      </c>
      <c r="Z107" s="371">
        <f t="shared" ca="1" si="50"/>
        <v>1</v>
      </c>
      <c r="AA107" s="371">
        <f t="shared" ca="1" si="28"/>
        <v>1</v>
      </c>
      <c r="AB107" s="371">
        <f t="shared" ca="1" si="28"/>
        <v>1</v>
      </c>
      <c r="AC107" s="371">
        <f t="shared" ca="1" si="28"/>
        <v>0</v>
      </c>
      <c r="AD107" s="371">
        <f t="shared" ca="1" si="28"/>
        <v>1</v>
      </c>
      <c r="AE107" s="371">
        <f t="shared" ca="1" si="29"/>
        <v>0</v>
      </c>
      <c r="AF107" s="371">
        <f t="shared" ca="1" si="29"/>
        <v>0</v>
      </c>
      <c r="AG107" s="371">
        <f t="shared" ca="1" si="29"/>
        <v>0</v>
      </c>
      <c r="AH107" s="371">
        <f t="shared" ca="1" si="29"/>
        <v>1</v>
      </c>
      <c r="AI107">
        <f t="shared" ca="1" si="30"/>
        <v>0</v>
      </c>
      <c r="AJ107">
        <f t="shared" ca="1" si="30"/>
        <v>1</v>
      </c>
      <c r="AK107">
        <f t="shared" ca="1" si="51"/>
        <v>1</v>
      </c>
      <c r="AL107">
        <f t="shared" ca="1" si="52"/>
        <v>0</v>
      </c>
      <c r="AM107">
        <f t="shared" ca="1" si="53"/>
        <v>0</v>
      </c>
    </row>
    <row r="108" spans="1:39" ht="30.75">
      <c r="A108" t="str">
        <f t="shared" ca="1" si="27"/>
        <v>0001128318</v>
      </c>
      <c r="B108">
        <f t="shared" ca="1" si="31"/>
        <v>2</v>
      </c>
      <c r="C108">
        <f ca="1">SUM($B$2:B108)</f>
        <v>113</v>
      </c>
      <c r="D108" t="str">
        <f t="shared" ca="1" si="32"/>
        <v>AG0000007441</v>
      </c>
      <c r="E108" s="315">
        <f t="shared" ca="1" si="33"/>
        <v>45527</v>
      </c>
      <c r="F108" s="371">
        <f t="shared" ca="1" si="34"/>
        <v>239</v>
      </c>
      <c r="G108" s="372">
        <f t="shared" ca="1" si="35"/>
        <v>45087</v>
      </c>
      <c r="H108" s="371" t="str">
        <f t="shared" ca="1" si="36"/>
        <v>Active</v>
      </c>
      <c r="I108" s="67" t="str">
        <f t="shared" ca="1" si="37"/>
        <v>Boston</v>
      </c>
      <c r="J108" s="67" t="s">
        <v>889</v>
      </c>
      <c r="K108" s="67" t="str">
        <f t="shared" ca="1" si="38"/>
        <v>Business</v>
      </c>
      <c r="L108" s="67" t="str">
        <f t="shared" ca="1" si="39"/>
        <v>N</v>
      </c>
      <c r="M108" s="371">
        <f t="shared" ca="1" si="40"/>
        <v>1</v>
      </c>
      <c r="N108" s="371">
        <f t="shared" ca="1" si="40"/>
        <v>0</v>
      </c>
      <c r="O108">
        <f t="shared" ca="1" si="41"/>
        <v>1</v>
      </c>
      <c r="P108" s="371">
        <f t="shared" ca="1" si="42"/>
        <v>0</v>
      </c>
      <c r="Q108" s="371">
        <f t="shared" ca="1" si="43"/>
        <v>0</v>
      </c>
      <c r="R108" s="372">
        <f t="shared" ca="1" si="44"/>
        <v>45529</v>
      </c>
      <c r="S108" s="372" t="str">
        <f t="shared" ca="1" si="45"/>
        <v/>
      </c>
      <c r="T108" s="372">
        <f t="shared" ca="1" si="46"/>
        <v>45390</v>
      </c>
      <c r="U108" s="372" t="str">
        <f t="shared" ca="1" si="47"/>
        <v/>
      </c>
      <c r="V108" t="str">
        <f t="shared" ca="1" si="48"/>
        <v>Offline</v>
      </c>
      <c r="W108" t="str">
        <f t="shared" ca="1" si="49"/>
        <v>IVR</v>
      </c>
      <c r="X108" s="371">
        <f t="shared" ca="1" si="50"/>
        <v>0</v>
      </c>
      <c r="Y108" s="371">
        <f t="shared" ca="1" si="50"/>
        <v>0</v>
      </c>
      <c r="Z108" s="371">
        <f t="shared" ca="1" si="50"/>
        <v>1</v>
      </c>
      <c r="AA108" s="371">
        <f t="shared" ca="1" si="28"/>
        <v>1</v>
      </c>
      <c r="AB108" s="371">
        <f t="shared" ca="1" si="28"/>
        <v>1</v>
      </c>
      <c r="AC108" s="371">
        <f t="shared" ca="1" si="28"/>
        <v>0</v>
      </c>
      <c r="AD108" s="371">
        <f t="shared" ca="1" si="28"/>
        <v>0</v>
      </c>
      <c r="AE108" s="371">
        <f t="shared" ca="1" si="29"/>
        <v>1</v>
      </c>
      <c r="AF108" s="371">
        <f t="shared" ca="1" si="29"/>
        <v>0</v>
      </c>
      <c r="AG108" s="371">
        <f t="shared" ca="1" si="29"/>
        <v>0</v>
      </c>
      <c r="AH108" s="371">
        <f t="shared" ca="1" si="29"/>
        <v>0</v>
      </c>
      <c r="AI108">
        <f t="shared" ca="1" si="30"/>
        <v>0</v>
      </c>
      <c r="AJ108">
        <f t="shared" ca="1" si="30"/>
        <v>0</v>
      </c>
      <c r="AK108">
        <f t="shared" ca="1" si="51"/>
        <v>0</v>
      </c>
      <c r="AL108">
        <f t="shared" ca="1" si="52"/>
        <v>0</v>
      </c>
      <c r="AM108">
        <f t="shared" ca="1" si="53"/>
        <v>0</v>
      </c>
    </row>
    <row r="109" spans="1:39" ht="30.75">
      <c r="A109" t="str">
        <f t="shared" ca="1" si="27"/>
        <v>0001126420</v>
      </c>
      <c r="B109">
        <f t="shared" ca="1" si="31"/>
        <v>0</v>
      </c>
      <c r="C109">
        <f ca="1">SUM($B$2:B109)</f>
        <v>113</v>
      </c>
      <c r="D109" t="str">
        <f t="shared" ca="1" si="32"/>
        <v>AG0000002133</v>
      </c>
      <c r="E109" s="315">
        <f t="shared" ca="1" si="33"/>
        <v>45092</v>
      </c>
      <c r="F109" s="371">
        <f t="shared" ca="1" si="34"/>
        <v>365</v>
      </c>
      <c r="G109" s="372">
        <f t="shared" ca="1" si="35"/>
        <v>45018</v>
      </c>
      <c r="H109" s="371" t="str">
        <f t="shared" ca="1" si="36"/>
        <v>Active</v>
      </c>
      <c r="I109" s="67" t="str">
        <f t="shared" ca="1" si="37"/>
        <v>San Francisco</v>
      </c>
      <c r="J109" s="67" t="s">
        <v>889</v>
      </c>
      <c r="K109" s="67" t="str">
        <f t="shared" ca="1" si="38"/>
        <v>Revenue Share -Apts</v>
      </c>
      <c r="L109" s="67" t="str">
        <f t="shared" ca="1" si="39"/>
        <v>N</v>
      </c>
      <c r="M109" s="371">
        <f t="shared" ca="1" si="40"/>
        <v>0</v>
      </c>
      <c r="N109" s="371">
        <f t="shared" ca="1" si="40"/>
        <v>0</v>
      </c>
      <c r="O109">
        <f t="shared" ca="1" si="41"/>
        <v>0</v>
      </c>
      <c r="P109" s="371">
        <f t="shared" ca="1" si="42"/>
        <v>0</v>
      </c>
      <c r="Q109" s="371">
        <f t="shared" ca="1" si="43"/>
        <v>0</v>
      </c>
      <c r="R109" s="372" t="str">
        <f t="shared" ca="1" si="44"/>
        <v/>
      </c>
      <c r="S109" s="372" t="str">
        <f t="shared" ca="1" si="45"/>
        <v/>
      </c>
      <c r="T109" s="372" t="str">
        <f t="shared" ca="1" si="46"/>
        <v/>
      </c>
      <c r="U109" s="372" t="str">
        <f t="shared" ca="1" si="47"/>
        <v/>
      </c>
      <c r="V109" t="str">
        <f t="shared" ca="1" si="48"/>
        <v>Offline</v>
      </c>
      <c r="W109" t="str">
        <f t="shared" ca="1" si="49"/>
        <v>IVR</v>
      </c>
      <c r="X109" s="371">
        <f t="shared" ca="1" si="50"/>
        <v>0</v>
      </c>
      <c r="Y109" s="371">
        <f t="shared" ca="1" si="50"/>
        <v>1</v>
      </c>
      <c r="Z109" s="371">
        <f t="shared" ca="1" si="50"/>
        <v>1</v>
      </c>
      <c r="AA109" s="371">
        <f t="shared" ca="1" si="28"/>
        <v>1</v>
      </c>
      <c r="AB109" s="371">
        <f t="shared" ca="1" si="28"/>
        <v>0</v>
      </c>
      <c r="AC109" s="371">
        <f t="shared" ca="1" si="28"/>
        <v>0</v>
      </c>
      <c r="AD109" s="371">
        <f t="shared" ca="1" si="28"/>
        <v>1</v>
      </c>
      <c r="AE109" s="371">
        <f t="shared" ca="1" si="29"/>
        <v>1</v>
      </c>
      <c r="AF109" s="371">
        <f t="shared" ca="1" si="29"/>
        <v>0</v>
      </c>
      <c r="AG109" s="371">
        <f t="shared" ca="1" si="29"/>
        <v>0</v>
      </c>
      <c r="AH109" s="371">
        <f t="shared" ca="1" si="29"/>
        <v>0</v>
      </c>
      <c r="AI109">
        <f t="shared" ca="1" si="30"/>
        <v>0</v>
      </c>
      <c r="AJ109">
        <f t="shared" ca="1" si="30"/>
        <v>0</v>
      </c>
      <c r="AK109">
        <f t="shared" ca="1" si="51"/>
        <v>0</v>
      </c>
      <c r="AL109">
        <f t="shared" ca="1" si="52"/>
        <v>0</v>
      </c>
      <c r="AM109">
        <f t="shared" ca="1" si="53"/>
        <v>0</v>
      </c>
    </row>
    <row r="110" spans="1:39">
      <c r="A110" t="str">
        <f t="shared" ca="1" si="27"/>
        <v>0001127058</v>
      </c>
      <c r="B110">
        <f t="shared" ca="1" si="31"/>
        <v>1</v>
      </c>
      <c r="C110">
        <f ca="1">SUM($B$2:B110)</f>
        <v>114</v>
      </c>
      <c r="D110" t="str">
        <f t="shared" ca="1" si="32"/>
        <v>AG0000007373</v>
      </c>
      <c r="E110" s="315">
        <f t="shared" ca="1" si="33"/>
        <v>45273</v>
      </c>
      <c r="F110" s="371">
        <f t="shared" ca="1" si="34"/>
        <v>381</v>
      </c>
      <c r="G110" s="372">
        <f t="shared" ca="1" si="35"/>
        <v>45188</v>
      </c>
      <c r="H110" s="371" t="str">
        <f t="shared" ca="1" si="36"/>
        <v>Former</v>
      </c>
      <c r="I110" s="67" t="str">
        <f t="shared" ca="1" si="37"/>
        <v>San Francisco</v>
      </c>
      <c r="J110" s="67" t="s">
        <v>889</v>
      </c>
      <c r="K110" s="67" t="str">
        <f t="shared" ca="1" si="38"/>
        <v>Condominiums</v>
      </c>
      <c r="L110" s="67" t="str">
        <f t="shared" ca="1" si="39"/>
        <v>N</v>
      </c>
      <c r="M110" s="371">
        <f t="shared" ca="1" si="40"/>
        <v>0</v>
      </c>
      <c r="N110" s="371">
        <f t="shared" ca="1" si="40"/>
        <v>1</v>
      </c>
      <c r="O110">
        <f t="shared" ca="1" si="41"/>
        <v>0</v>
      </c>
      <c r="P110" s="371">
        <f t="shared" ca="1" si="42"/>
        <v>1</v>
      </c>
      <c r="Q110" s="371">
        <f t="shared" ca="1" si="43"/>
        <v>0</v>
      </c>
      <c r="R110" s="372" t="str">
        <f t="shared" ca="1" si="44"/>
        <v/>
      </c>
      <c r="S110" s="372">
        <f t="shared" ca="1" si="45"/>
        <v>45242</v>
      </c>
      <c r="T110" s="372" t="str">
        <f t="shared" ca="1" si="46"/>
        <v/>
      </c>
      <c r="U110" s="372">
        <f t="shared" ca="1" si="47"/>
        <v>45491</v>
      </c>
      <c r="V110" t="str">
        <f t="shared" ca="1" si="48"/>
        <v>Digital</v>
      </c>
      <c r="W110" t="str">
        <f t="shared" ca="1" si="49"/>
        <v>App</v>
      </c>
      <c r="X110" s="371">
        <f t="shared" ca="1" si="50"/>
        <v>1</v>
      </c>
      <c r="Y110" s="371">
        <f t="shared" ca="1" si="50"/>
        <v>0</v>
      </c>
      <c r="Z110" s="371">
        <f t="shared" ca="1" si="50"/>
        <v>1</v>
      </c>
      <c r="AA110" s="371">
        <f t="shared" ca="1" si="28"/>
        <v>0</v>
      </c>
      <c r="AB110" s="371">
        <f t="shared" ca="1" si="28"/>
        <v>0</v>
      </c>
      <c r="AC110" s="371">
        <f t="shared" ca="1" si="28"/>
        <v>1</v>
      </c>
      <c r="AD110" s="371">
        <f t="shared" ca="1" si="28"/>
        <v>1</v>
      </c>
      <c r="AE110" s="371">
        <f t="shared" ca="1" si="29"/>
        <v>1</v>
      </c>
      <c r="AF110" s="371">
        <f t="shared" ca="1" si="29"/>
        <v>0</v>
      </c>
      <c r="AG110" s="371">
        <f t="shared" ca="1" si="29"/>
        <v>0</v>
      </c>
      <c r="AH110" s="371">
        <f t="shared" ca="1" si="29"/>
        <v>1</v>
      </c>
      <c r="AI110">
        <f t="shared" ca="1" si="30"/>
        <v>1</v>
      </c>
      <c r="AJ110">
        <f t="shared" ca="1" si="30"/>
        <v>0</v>
      </c>
      <c r="AK110">
        <f t="shared" ca="1" si="51"/>
        <v>0</v>
      </c>
      <c r="AL110">
        <f t="shared" ca="1" si="52"/>
        <v>0</v>
      </c>
      <c r="AM110">
        <f t="shared" ca="1" si="53"/>
        <v>0</v>
      </c>
    </row>
    <row r="111" spans="1:39">
      <c r="A111" t="str">
        <f t="shared" ca="1" si="27"/>
        <v>0001121238</v>
      </c>
      <c r="B111">
        <f t="shared" ca="1" si="31"/>
        <v>2</v>
      </c>
      <c r="C111">
        <f ca="1">SUM($B$2:B111)</f>
        <v>116</v>
      </c>
      <c r="D111" t="str">
        <f t="shared" ca="1" si="32"/>
        <v>AG0000004589</v>
      </c>
      <c r="E111" s="315">
        <f t="shared" ca="1" si="33"/>
        <v>45233</v>
      </c>
      <c r="F111" s="371">
        <f t="shared" ca="1" si="34"/>
        <v>202</v>
      </c>
      <c r="G111" s="372">
        <f t="shared" ca="1" si="35"/>
        <v>45404</v>
      </c>
      <c r="H111" s="371" t="str">
        <f t="shared" ca="1" si="36"/>
        <v>Active</v>
      </c>
      <c r="I111" s="67" t="str">
        <f t="shared" ca="1" si="37"/>
        <v>Pheonix</v>
      </c>
      <c r="J111" s="67" t="s">
        <v>889</v>
      </c>
      <c r="K111" s="67" t="str">
        <f t="shared" ca="1" si="38"/>
        <v>Revenue Share -Apts</v>
      </c>
      <c r="L111" s="67" t="str">
        <f t="shared" ca="1" si="39"/>
        <v>Y</v>
      </c>
      <c r="M111" s="371">
        <f t="shared" ca="1" si="40"/>
        <v>1</v>
      </c>
      <c r="N111" s="371">
        <f t="shared" ca="1" si="40"/>
        <v>0</v>
      </c>
      <c r="O111">
        <f t="shared" ca="1" si="41"/>
        <v>0</v>
      </c>
      <c r="P111" s="371">
        <f t="shared" ca="1" si="42"/>
        <v>0</v>
      </c>
      <c r="Q111" s="371">
        <f t="shared" ca="1" si="43"/>
        <v>0</v>
      </c>
      <c r="R111" s="372">
        <f t="shared" ca="1" si="44"/>
        <v>45451</v>
      </c>
      <c r="S111" s="372" t="str">
        <f t="shared" ca="1" si="45"/>
        <v/>
      </c>
      <c r="T111" s="372">
        <f t="shared" ca="1" si="46"/>
        <v>45202</v>
      </c>
      <c r="U111" s="372" t="str">
        <f t="shared" ca="1" si="47"/>
        <v/>
      </c>
      <c r="V111" t="str">
        <f t="shared" ca="1" si="48"/>
        <v>Digital</v>
      </c>
      <c r="W111" t="str">
        <f t="shared" ca="1" si="49"/>
        <v>Web</v>
      </c>
      <c r="X111" s="371">
        <f t="shared" ca="1" si="50"/>
        <v>1</v>
      </c>
      <c r="Y111" s="371">
        <f t="shared" ca="1" si="50"/>
        <v>1</v>
      </c>
      <c r="Z111" s="371">
        <f t="shared" ca="1" si="50"/>
        <v>1</v>
      </c>
      <c r="AA111" s="371">
        <f t="shared" ca="1" si="28"/>
        <v>1</v>
      </c>
      <c r="AB111" s="371">
        <f t="shared" ca="1" si="28"/>
        <v>1</v>
      </c>
      <c r="AC111" s="371">
        <f t="shared" ca="1" si="28"/>
        <v>0</v>
      </c>
      <c r="AD111" s="371">
        <f t="shared" ca="1" si="28"/>
        <v>0</v>
      </c>
      <c r="AE111" s="371">
        <f t="shared" ca="1" si="29"/>
        <v>0</v>
      </c>
      <c r="AF111" s="371">
        <f t="shared" ca="1" si="29"/>
        <v>1</v>
      </c>
      <c r="AG111" s="371">
        <f t="shared" ca="1" si="29"/>
        <v>1</v>
      </c>
      <c r="AH111" s="371">
        <f t="shared" ca="1" si="29"/>
        <v>1</v>
      </c>
      <c r="AI111">
        <f t="shared" ca="1" si="30"/>
        <v>0</v>
      </c>
      <c r="AJ111">
        <f t="shared" ca="1" si="30"/>
        <v>1</v>
      </c>
      <c r="AK111">
        <f t="shared" ca="1" si="51"/>
        <v>1</v>
      </c>
      <c r="AL111">
        <f t="shared" ca="1" si="52"/>
        <v>1</v>
      </c>
      <c r="AM111">
        <f t="shared" ca="1" si="53"/>
        <v>1</v>
      </c>
    </row>
    <row r="112" spans="1:39">
      <c r="A112" t="str">
        <f t="shared" ca="1" si="27"/>
        <v>0001127204</v>
      </c>
      <c r="B112">
        <f t="shared" ca="1" si="31"/>
        <v>1</v>
      </c>
      <c r="C112">
        <f ca="1">SUM($B$2:B112)</f>
        <v>117</v>
      </c>
      <c r="D112" t="str">
        <f t="shared" ca="1" si="32"/>
        <v>AG0000004547</v>
      </c>
      <c r="E112" s="315">
        <f t="shared" ca="1" si="33"/>
        <v>45023</v>
      </c>
      <c r="F112" s="371">
        <f t="shared" ca="1" si="34"/>
        <v>538</v>
      </c>
      <c r="G112" s="372">
        <f t="shared" ca="1" si="35"/>
        <v>44965</v>
      </c>
      <c r="H112" s="371" t="str">
        <f t="shared" ca="1" si="36"/>
        <v>Former</v>
      </c>
      <c r="I112" s="67" t="str">
        <f t="shared" ca="1" si="37"/>
        <v>Boston</v>
      </c>
      <c r="J112" s="67" t="s">
        <v>889</v>
      </c>
      <c r="K112" s="67" t="str">
        <f t="shared" ca="1" si="38"/>
        <v>Business</v>
      </c>
      <c r="L112" s="67" t="str">
        <f t="shared" ca="1" si="39"/>
        <v>N</v>
      </c>
      <c r="M112" s="371">
        <f t="shared" ca="1" si="40"/>
        <v>1</v>
      </c>
      <c r="N112" s="371">
        <f t="shared" ca="1" si="40"/>
        <v>1</v>
      </c>
      <c r="O112">
        <f t="shared" ca="1" si="41"/>
        <v>0</v>
      </c>
      <c r="P112" s="371">
        <f t="shared" ca="1" si="42"/>
        <v>0</v>
      </c>
      <c r="Q112" s="371">
        <f t="shared" ca="1" si="43"/>
        <v>0</v>
      </c>
      <c r="R112" s="372">
        <f t="shared" ca="1" si="44"/>
        <v>45610</v>
      </c>
      <c r="S112" s="372">
        <f t="shared" ca="1" si="45"/>
        <v>45272</v>
      </c>
      <c r="T112" s="372">
        <f t="shared" ca="1" si="46"/>
        <v>45475</v>
      </c>
      <c r="U112" s="372">
        <f t="shared" ca="1" si="47"/>
        <v>44933</v>
      </c>
      <c r="V112" t="str">
        <f t="shared" ca="1" si="48"/>
        <v>Digital</v>
      </c>
      <c r="W112" t="str">
        <f t="shared" ca="1" si="49"/>
        <v>Web</v>
      </c>
      <c r="X112" s="371">
        <f t="shared" ca="1" si="50"/>
        <v>0</v>
      </c>
      <c r="Y112" s="371">
        <f t="shared" ca="1" si="50"/>
        <v>0</v>
      </c>
      <c r="Z112" s="371">
        <f t="shared" ca="1" si="50"/>
        <v>1</v>
      </c>
      <c r="AA112" s="371">
        <f t="shared" ca="1" si="28"/>
        <v>1</v>
      </c>
      <c r="AB112" s="371">
        <f t="shared" ca="1" si="28"/>
        <v>1</v>
      </c>
      <c r="AC112" s="371">
        <f t="shared" ca="1" si="28"/>
        <v>0</v>
      </c>
      <c r="AD112" s="371">
        <f t="shared" ca="1" si="28"/>
        <v>0</v>
      </c>
      <c r="AE112" s="371">
        <f t="shared" ca="1" si="29"/>
        <v>1</v>
      </c>
      <c r="AF112" s="371">
        <f t="shared" ca="1" si="29"/>
        <v>0</v>
      </c>
      <c r="AG112" s="371">
        <f t="shared" ca="1" si="29"/>
        <v>1</v>
      </c>
      <c r="AH112" s="371">
        <f t="shared" ca="1" si="29"/>
        <v>0</v>
      </c>
      <c r="AI112">
        <f t="shared" ca="1" si="30"/>
        <v>1</v>
      </c>
      <c r="AJ112">
        <f t="shared" ca="1" si="30"/>
        <v>1</v>
      </c>
      <c r="AK112">
        <f t="shared" ca="1" si="51"/>
        <v>0</v>
      </c>
      <c r="AL112">
        <f t="shared" ca="1" si="52"/>
        <v>0</v>
      </c>
      <c r="AM112">
        <f t="shared" ca="1" si="53"/>
        <v>1</v>
      </c>
    </row>
    <row r="113" spans="1:39" ht="30.75">
      <c r="A113" t="str">
        <f t="shared" ca="1" si="27"/>
        <v>0001124307</v>
      </c>
      <c r="B113">
        <f t="shared" ca="1" si="31"/>
        <v>2</v>
      </c>
      <c r="C113">
        <f ca="1">SUM($B$2:B113)</f>
        <v>119</v>
      </c>
      <c r="D113" t="str">
        <f t="shared" ca="1" si="32"/>
        <v>AG0000008738</v>
      </c>
      <c r="E113" s="315">
        <f t="shared" ca="1" si="33"/>
        <v>45394</v>
      </c>
      <c r="F113" s="371">
        <f t="shared" ca="1" si="34"/>
        <v>263</v>
      </c>
      <c r="G113" s="372">
        <f t="shared" ca="1" si="35"/>
        <v>45031</v>
      </c>
      <c r="H113" s="371" t="str">
        <f t="shared" ca="1" si="36"/>
        <v>Active</v>
      </c>
      <c r="I113" s="67" t="str">
        <f t="shared" ca="1" si="37"/>
        <v>San Francisco</v>
      </c>
      <c r="J113" s="67" t="s">
        <v>889</v>
      </c>
      <c r="K113" s="67" t="str">
        <f t="shared" ca="1" si="38"/>
        <v>Apartments</v>
      </c>
      <c r="L113" s="67" t="str">
        <f t="shared" ca="1" si="39"/>
        <v>N</v>
      </c>
      <c r="M113" s="371">
        <f t="shared" ca="1" si="40"/>
        <v>1</v>
      </c>
      <c r="N113" s="371">
        <f t="shared" ca="1" si="40"/>
        <v>0</v>
      </c>
      <c r="O113">
        <f t="shared" ca="1" si="41"/>
        <v>1</v>
      </c>
      <c r="P113" s="371">
        <f t="shared" ca="1" si="42"/>
        <v>0</v>
      </c>
      <c r="Q113" s="371">
        <f t="shared" ca="1" si="43"/>
        <v>0</v>
      </c>
      <c r="R113" s="372">
        <f t="shared" ca="1" si="44"/>
        <v>45316</v>
      </c>
      <c r="S113" s="372" t="str">
        <f t="shared" ca="1" si="45"/>
        <v/>
      </c>
      <c r="T113" s="372">
        <f t="shared" ca="1" si="46"/>
        <v>45440</v>
      </c>
      <c r="U113" s="372" t="str">
        <f t="shared" ca="1" si="47"/>
        <v/>
      </c>
      <c r="V113" t="str">
        <f t="shared" ca="1" si="48"/>
        <v>Digital</v>
      </c>
      <c r="W113" t="str">
        <f t="shared" ca="1" si="49"/>
        <v>Web</v>
      </c>
      <c r="X113" s="371">
        <f t="shared" ca="1" si="50"/>
        <v>0</v>
      </c>
      <c r="Y113" s="371">
        <f t="shared" ca="1" si="50"/>
        <v>1</v>
      </c>
      <c r="Z113" s="371">
        <f t="shared" ca="1" si="50"/>
        <v>1</v>
      </c>
      <c r="AA113" s="371">
        <f t="shared" ca="1" si="28"/>
        <v>1</v>
      </c>
      <c r="AB113" s="371">
        <f t="shared" ca="1" si="28"/>
        <v>1</v>
      </c>
      <c r="AC113" s="371">
        <f t="shared" ca="1" si="28"/>
        <v>1</v>
      </c>
      <c r="AD113" s="371">
        <f t="shared" ca="1" si="28"/>
        <v>1</v>
      </c>
      <c r="AE113" s="371">
        <f t="shared" ca="1" si="29"/>
        <v>1</v>
      </c>
      <c r="AF113" s="371">
        <f t="shared" ca="1" si="29"/>
        <v>1</v>
      </c>
      <c r="AG113" s="371">
        <f t="shared" ca="1" si="29"/>
        <v>1</v>
      </c>
      <c r="AH113" s="371">
        <f t="shared" ca="1" si="29"/>
        <v>0</v>
      </c>
      <c r="AI113">
        <f t="shared" ca="1" si="30"/>
        <v>1</v>
      </c>
      <c r="AJ113">
        <f t="shared" ca="1" si="30"/>
        <v>0</v>
      </c>
      <c r="AK113">
        <f t="shared" ca="1" si="51"/>
        <v>0</v>
      </c>
      <c r="AL113">
        <f t="shared" ca="1" si="52"/>
        <v>0</v>
      </c>
      <c r="AM113">
        <f t="shared" ca="1" si="53"/>
        <v>0</v>
      </c>
    </row>
    <row r="114" spans="1:39">
      <c r="A114" t="str">
        <f t="shared" ca="1" si="27"/>
        <v>0001129156</v>
      </c>
      <c r="B114">
        <f t="shared" ca="1" si="31"/>
        <v>1</v>
      </c>
      <c r="C114">
        <f ca="1">SUM($B$2:B114)</f>
        <v>120</v>
      </c>
      <c r="D114" t="str">
        <f t="shared" ca="1" si="32"/>
        <v>AG0000004708</v>
      </c>
      <c r="E114" s="315">
        <f t="shared" ca="1" si="33"/>
        <v>45124</v>
      </c>
      <c r="F114" s="371">
        <f t="shared" ca="1" si="34"/>
        <v>495</v>
      </c>
      <c r="G114" s="372">
        <f t="shared" ca="1" si="35"/>
        <v>45005</v>
      </c>
      <c r="H114" s="371" t="str">
        <f t="shared" ca="1" si="36"/>
        <v>Former</v>
      </c>
      <c r="I114" s="67" t="str">
        <f t="shared" ca="1" si="37"/>
        <v>San Francisco</v>
      </c>
      <c r="J114" s="67" t="s">
        <v>889</v>
      </c>
      <c r="K114" s="67" t="str">
        <f t="shared" ca="1" si="38"/>
        <v>House</v>
      </c>
      <c r="L114" s="67" t="str">
        <f t="shared" ca="1" si="39"/>
        <v>N</v>
      </c>
      <c r="M114" s="371">
        <f t="shared" ca="1" si="40"/>
        <v>0</v>
      </c>
      <c r="N114" s="371">
        <f t="shared" ca="1" si="40"/>
        <v>0</v>
      </c>
      <c r="O114">
        <f t="shared" ca="1" si="41"/>
        <v>0</v>
      </c>
      <c r="P114" s="371">
        <f t="shared" ca="1" si="42"/>
        <v>0</v>
      </c>
      <c r="Q114" s="371">
        <f t="shared" ca="1" si="43"/>
        <v>0</v>
      </c>
      <c r="R114" s="372" t="str">
        <f t="shared" ca="1" si="44"/>
        <v/>
      </c>
      <c r="S114" s="372" t="str">
        <f t="shared" ca="1" si="45"/>
        <v/>
      </c>
      <c r="T114" s="372" t="str">
        <f t="shared" ca="1" si="46"/>
        <v/>
      </c>
      <c r="U114" s="372" t="str">
        <f t="shared" ca="1" si="47"/>
        <v/>
      </c>
      <c r="V114" t="str">
        <f t="shared" ca="1" si="48"/>
        <v>Offline</v>
      </c>
      <c r="W114" t="str">
        <f t="shared" ca="1" si="49"/>
        <v>IVR</v>
      </c>
      <c r="X114" s="371">
        <f t="shared" ca="1" si="50"/>
        <v>1</v>
      </c>
      <c r="Y114" s="371">
        <f t="shared" ca="1" si="50"/>
        <v>0</v>
      </c>
      <c r="Z114" s="371">
        <f t="shared" ca="1" si="50"/>
        <v>1</v>
      </c>
      <c r="AA114" s="371">
        <f t="shared" ca="1" si="28"/>
        <v>0</v>
      </c>
      <c r="AB114" s="371">
        <f t="shared" ca="1" si="28"/>
        <v>0</v>
      </c>
      <c r="AC114" s="371">
        <f t="shared" ca="1" si="28"/>
        <v>0</v>
      </c>
      <c r="AD114" s="371">
        <f t="shared" ca="1" si="28"/>
        <v>0</v>
      </c>
      <c r="AE114" s="371">
        <f t="shared" ca="1" si="29"/>
        <v>1</v>
      </c>
      <c r="AF114" s="371">
        <f t="shared" ca="1" si="29"/>
        <v>1</v>
      </c>
      <c r="AG114" s="371">
        <f t="shared" ca="1" si="29"/>
        <v>0</v>
      </c>
      <c r="AH114" s="371">
        <f t="shared" ca="1" si="29"/>
        <v>1</v>
      </c>
      <c r="AI114">
        <f t="shared" ca="1" si="30"/>
        <v>1</v>
      </c>
      <c r="AJ114">
        <f t="shared" ca="1" si="30"/>
        <v>1</v>
      </c>
      <c r="AK114">
        <f t="shared" ca="1" si="51"/>
        <v>0</v>
      </c>
      <c r="AL114">
        <f t="shared" ca="1" si="52"/>
        <v>0</v>
      </c>
      <c r="AM114">
        <f t="shared" ca="1" si="53"/>
        <v>0</v>
      </c>
    </row>
    <row r="115" spans="1:39" ht="30.75">
      <c r="A115" t="str">
        <f t="shared" ca="1" si="27"/>
        <v>0001124278</v>
      </c>
      <c r="B115">
        <f t="shared" ca="1" si="31"/>
        <v>2</v>
      </c>
      <c r="C115">
        <f ca="1">SUM($B$2:B115)</f>
        <v>122</v>
      </c>
      <c r="D115" t="str">
        <f t="shared" ca="1" si="32"/>
        <v>AG0000008249</v>
      </c>
      <c r="E115" s="315">
        <f t="shared" ca="1" si="33"/>
        <v>45315</v>
      </c>
      <c r="F115" s="371">
        <f t="shared" ca="1" si="34"/>
        <v>354</v>
      </c>
      <c r="G115" s="372">
        <f t="shared" ca="1" si="35"/>
        <v>45422</v>
      </c>
      <c r="H115" s="371" t="str">
        <f t="shared" ca="1" si="36"/>
        <v>Former</v>
      </c>
      <c r="I115" s="67" t="str">
        <f t="shared" ca="1" si="37"/>
        <v>San Francisco</v>
      </c>
      <c r="J115" s="67" t="s">
        <v>889</v>
      </c>
      <c r="K115" s="67" t="str">
        <f t="shared" ca="1" si="38"/>
        <v>Apartments</v>
      </c>
      <c r="L115" s="67" t="str">
        <f t="shared" ca="1" si="39"/>
        <v>N</v>
      </c>
      <c r="M115" s="371">
        <f t="shared" ca="1" si="40"/>
        <v>0</v>
      </c>
      <c r="N115" s="371">
        <f t="shared" ca="1" si="40"/>
        <v>0</v>
      </c>
      <c r="O115">
        <f t="shared" ca="1" si="41"/>
        <v>0</v>
      </c>
      <c r="P115" s="371">
        <f t="shared" ca="1" si="42"/>
        <v>0</v>
      </c>
      <c r="Q115" s="371">
        <f t="shared" ca="1" si="43"/>
        <v>0</v>
      </c>
      <c r="R115" s="372" t="str">
        <f t="shared" ca="1" si="44"/>
        <v/>
      </c>
      <c r="S115" s="372" t="str">
        <f t="shared" ca="1" si="45"/>
        <v/>
      </c>
      <c r="T115" s="372" t="str">
        <f t="shared" ca="1" si="46"/>
        <v/>
      </c>
      <c r="U115" s="372" t="str">
        <f t="shared" ca="1" si="47"/>
        <v/>
      </c>
      <c r="V115" t="str">
        <f t="shared" ca="1" si="48"/>
        <v>Digital</v>
      </c>
      <c r="W115" t="str">
        <f t="shared" ca="1" si="49"/>
        <v>App</v>
      </c>
      <c r="X115" s="371">
        <f t="shared" ca="1" si="50"/>
        <v>0</v>
      </c>
      <c r="Y115" s="371">
        <f t="shared" ca="1" si="50"/>
        <v>0</v>
      </c>
      <c r="Z115" s="371">
        <f t="shared" ca="1" si="50"/>
        <v>1</v>
      </c>
      <c r="AA115" s="371">
        <f t="shared" ca="1" si="28"/>
        <v>0</v>
      </c>
      <c r="AB115" s="371">
        <f t="shared" ca="1" si="28"/>
        <v>0</v>
      </c>
      <c r="AC115" s="371">
        <f t="shared" ca="1" si="28"/>
        <v>0</v>
      </c>
      <c r="AD115" s="371">
        <f t="shared" ca="1" si="28"/>
        <v>1</v>
      </c>
      <c r="AE115" s="371">
        <f t="shared" ca="1" si="29"/>
        <v>0</v>
      </c>
      <c r="AF115" s="371">
        <f t="shared" ca="1" si="29"/>
        <v>1</v>
      </c>
      <c r="AG115" s="371">
        <f t="shared" ca="1" si="29"/>
        <v>1</v>
      </c>
      <c r="AH115" s="371">
        <f t="shared" ca="1" si="29"/>
        <v>0</v>
      </c>
      <c r="AI115">
        <f t="shared" ca="1" si="30"/>
        <v>1</v>
      </c>
      <c r="AJ115">
        <f t="shared" ca="1" si="30"/>
        <v>1</v>
      </c>
      <c r="AK115">
        <f t="shared" ca="1" si="51"/>
        <v>0</v>
      </c>
      <c r="AL115">
        <f t="shared" ca="1" si="52"/>
        <v>0</v>
      </c>
      <c r="AM115">
        <f t="shared" ca="1" si="53"/>
        <v>1</v>
      </c>
    </row>
    <row r="116" spans="1:39">
      <c r="A116" t="str">
        <f t="shared" ca="1" si="27"/>
        <v>0001122845</v>
      </c>
      <c r="B116">
        <f t="shared" ca="1" si="31"/>
        <v>0</v>
      </c>
      <c r="C116">
        <f ca="1">SUM($B$2:B116)</f>
        <v>122</v>
      </c>
      <c r="D116" t="str">
        <f t="shared" ca="1" si="32"/>
        <v>AG0000004600</v>
      </c>
      <c r="E116" s="315">
        <f t="shared" ca="1" si="33"/>
        <v>45486</v>
      </c>
      <c r="F116" s="371">
        <f t="shared" ca="1" si="34"/>
        <v>359</v>
      </c>
      <c r="G116" s="372">
        <f t="shared" ca="1" si="35"/>
        <v>45543</v>
      </c>
      <c r="H116" s="371" t="str">
        <f t="shared" ca="1" si="36"/>
        <v>Former</v>
      </c>
      <c r="I116" s="67" t="str">
        <f t="shared" ca="1" si="37"/>
        <v>San Francisco</v>
      </c>
      <c r="J116" s="67" t="s">
        <v>889</v>
      </c>
      <c r="K116" s="67" t="str">
        <f t="shared" ca="1" si="38"/>
        <v>Revenue Share -Apts</v>
      </c>
      <c r="L116" s="67" t="str">
        <f t="shared" ca="1" si="39"/>
        <v>N</v>
      </c>
      <c r="M116" s="371">
        <f t="shared" ca="1" si="40"/>
        <v>0</v>
      </c>
      <c r="N116" s="371">
        <f t="shared" ca="1" si="40"/>
        <v>1</v>
      </c>
      <c r="O116">
        <f t="shared" ca="1" si="41"/>
        <v>0</v>
      </c>
      <c r="P116" s="371">
        <f t="shared" ca="1" si="42"/>
        <v>1</v>
      </c>
      <c r="Q116" s="371">
        <f t="shared" ca="1" si="43"/>
        <v>0</v>
      </c>
      <c r="R116" s="372" t="str">
        <f t="shared" ca="1" si="44"/>
        <v/>
      </c>
      <c r="S116" s="372">
        <f t="shared" ca="1" si="45"/>
        <v>45053</v>
      </c>
      <c r="T116" s="372" t="str">
        <f t="shared" ca="1" si="46"/>
        <v/>
      </c>
      <c r="U116" s="372">
        <f t="shared" ca="1" si="47"/>
        <v>45648</v>
      </c>
      <c r="V116" t="str">
        <f t="shared" ca="1" si="48"/>
        <v>Digital</v>
      </c>
      <c r="W116" t="str">
        <f t="shared" ca="1" si="49"/>
        <v>App</v>
      </c>
      <c r="X116" s="371">
        <f t="shared" ca="1" si="50"/>
        <v>0</v>
      </c>
      <c r="Y116" s="371">
        <f t="shared" ca="1" si="50"/>
        <v>1</v>
      </c>
      <c r="Z116" s="371">
        <f t="shared" ca="1" si="50"/>
        <v>1</v>
      </c>
      <c r="AA116" s="371">
        <f t="shared" ca="1" si="28"/>
        <v>0</v>
      </c>
      <c r="AB116" s="371">
        <f t="shared" ca="1" si="28"/>
        <v>0</v>
      </c>
      <c r="AC116" s="371">
        <f t="shared" ca="1" si="28"/>
        <v>0</v>
      </c>
      <c r="AD116" s="371">
        <f t="shared" ca="1" si="28"/>
        <v>0</v>
      </c>
      <c r="AE116" s="371">
        <f t="shared" ca="1" si="29"/>
        <v>0</v>
      </c>
      <c r="AF116" s="371">
        <f t="shared" ca="1" si="29"/>
        <v>1</v>
      </c>
      <c r="AG116" s="371">
        <f t="shared" ca="1" si="29"/>
        <v>0</v>
      </c>
      <c r="AH116" s="371">
        <f t="shared" ca="1" si="29"/>
        <v>0</v>
      </c>
      <c r="AI116">
        <f t="shared" ca="1" si="30"/>
        <v>1</v>
      </c>
      <c r="AJ116">
        <f t="shared" ca="1" si="30"/>
        <v>0</v>
      </c>
      <c r="AK116">
        <f t="shared" ca="1" si="51"/>
        <v>0</v>
      </c>
      <c r="AL116">
        <f t="shared" ca="1" si="52"/>
        <v>0</v>
      </c>
      <c r="AM116">
        <f t="shared" ca="1" si="53"/>
        <v>0</v>
      </c>
    </row>
    <row r="117" spans="1:39">
      <c r="A117" t="str">
        <f t="shared" ca="1" si="27"/>
        <v>0001128103</v>
      </c>
      <c r="B117">
        <f t="shared" ca="1" si="31"/>
        <v>1</v>
      </c>
      <c r="C117">
        <f ca="1">SUM($B$2:B117)</f>
        <v>123</v>
      </c>
      <c r="D117" t="str">
        <f t="shared" ca="1" si="32"/>
        <v>AG0000001532</v>
      </c>
      <c r="E117" s="315">
        <f t="shared" ca="1" si="33"/>
        <v>45303</v>
      </c>
      <c r="F117" s="371">
        <f t="shared" ca="1" si="34"/>
        <v>929</v>
      </c>
      <c r="G117" s="372">
        <f t="shared" ca="1" si="35"/>
        <v>45568</v>
      </c>
      <c r="H117" s="371" t="str">
        <f t="shared" ca="1" si="36"/>
        <v>Former</v>
      </c>
      <c r="I117" s="67" t="str">
        <f t="shared" ca="1" si="37"/>
        <v>San Francisco</v>
      </c>
      <c r="J117" s="67" t="s">
        <v>889</v>
      </c>
      <c r="K117" s="67" t="str">
        <f t="shared" ca="1" si="38"/>
        <v>Apartments</v>
      </c>
      <c r="L117" s="67" t="str">
        <f t="shared" ca="1" si="39"/>
        <v>N</v>
      </c>
      <c r="M117" s="371">
        <f t="shared" ca="1" si="40"/>
        <v>1</v>
      </c>
      <c r="N117" s="371">
        <f t="shared" ca="1" si="40"/>
        <v>0</v>
      </c>
      <c r="O117">
        <f t="shared" ca="1" si="41"/>
        <v>1</v>
      </c>
      <c r="P117" s="371">
        <f t="shared" ca="1" si="42"/>
        <v>0</v>
      </c>
      <c r="Q117" s="371">
        <f t="shared" ca="1" si="43"/>
        <v>0</v>
      </c>
      <c r="R117" s="372">
        <f t="shared" ca="1" si="44"/>
        <v>45210</v>
      </c>
      <c r="S117" s="372" t="str">
        <f t="shared" ca="1" si="45"/>
        <v/>
      </c>
      <c r="T117" s="372">
        <f t="shared" ca="1" si="46"/>
        <v>45535</v>
      </c>
      <c r="U117" s="372" t="str">
        <f t="shared" ca="1" si="47"/>
        <v/>
      </c>
      <c r="V117" t="str">
        <f t="shared" ca="1" si="48"/>
        <v>Digital</v>
      </c>
      <c r="W117" t="str">
        <f t="shared" ca="1" si="49"/>
        <v>Web</v>
      </c>
      <c r="X117" s="371">
        <f t="shared" ca="1" si="50"/>
        <v>1</v>
      </c>
      <c r="Y117" s="371">
        <f t="shared" ca="1" si="50"/>
        <v>0</v>
      </c>
      <c r="Z117" s="371">
        <f t="shared" ca="1" si="50"/>
        <v>0</v>
      </c>
      <c r="AA117" s="371">
        <f t="shared" ca="1" si="28"/>
        <v>0</v>
      </c>
      <c r="AB117" s="371">
        <f t="shared" ca="1" si="28"/>
        <v>0</v>
      </c>
      <c r="AC117" s="371">
        <f t="shared" ca="1" si="28"/>
        <v>0</v>
      </c>
      <c r="AD117" s="371">
        <f t="shared" ca="1" si="28"/>
        <v>1</v>
      </c>
      <c r="AE117" s="371">
        <f t="shared" ca="1" si="29"/>
        <v>1</v>
      </c>
      <c r="AF117" s="371">
        <f t="shared" ca="1" si="29"/>
        <v>1</v>
      </c>
      <c r="AG117" s="371">
        <f t="shared" ca="1" si="29"/>
        <v>0</v>
      </c>
      <c r="AH117" s="371">
        <f t="shared" ca="1" si="29"/>
        <v>1</v>
      </c>
      <c r="AI117">
        <f t="shared" ca="1" si="30"/>
        <v>1</v>
      </c>
      <c r="AJ117">
        <f t="shared" ca="1" si="30"/>
        <v>1</v>
      </c>
      <c r="AK117">
        <f t="shared" ca="1" si="51"/>
        <v>0</v>
      </c>
      <c r="AL117">
        <f t="shared" ca="1" si="52"/>
        <v>1</v>
      </c>
      <c r="AM117">
        <f t="shared" ca="1" si="53"/>
        <v>1</v>
      </c>
    </row>
    <row r="118" spans="1:39">
      <c r="A118" t="str">
        <f t="shared" ca="1" si="27"/>
        <v>0001124459</v>
      </c>
      <c r="B118">
        <f t="shared" ca="1" si="31"/>
        <v>2</v>
      </c>
      <c r="C118">
        <f ca="1">SUM($B$2:B118)</f>
        <v>125</v>
      </c>
      <c r="D118" t="str">
        <f t="shared" ca="1" si="32"/>
        <v>AG0000006205</v>
      </c>
      <c r="E118" s="315">
        <f t="shared" ca="1" si="33"/>
        <v>45591</v>
      </c>
      <c r="F118" s="371">
        <f t="shared" ca="1" si="34"/>
        <v>255</v>
      </c>
      <c r="G118" s="372">
        <f t="shared" ca="1" si="35"/>
        <v>45584</v>
      </c>
      <c r="H118" s="371" t="str">
        <f t="shared" ca="1" si="36"/>
        <v>Active</v>
      </c>
      <c r="I118" s="67" t="str">
        <f t="shared" ca="1" si="37"/>
        <v>Boston</v>
      </c>
      <c r="J118" s="67" t="s">
        <v>889</v>
      </c>
      <c r="K118" s="67" t="str">
        <f t="shared" ca="1" si="38"/>
        <v>Business</v>
      </c>
      <c r="L118" s="67" t="str">
        <f t="shared" ca="1" si="39"/>
        <v>N</v>
      </c>
      <c r="M118" s="371">
        <f t="shared" ca="1" si="40"/>
        <v>0</v>
      </c>
      <c r="N118" s="371">
        <f t="shared" ca="1" si="40"/>
        <v>0</v>
      </c>
      <c r="O118">
        <f t="shared" ca="1" si="41"/>
        <v>0</v>
      </c>
      <c r="P118" s="371">
        <f t="shared" ca="1" si="42"/>
        <v>0</v>
      </c>
      <c r="Q118" s="371">
        <f t="shared" ca="1" si="43"/>
        <v>0</v>
      </c>
      <c r="R118" s="372" t="str">
        <f t="shared" ca="1" si="44"/>
        <v/>
      </c>
      <c r="S118" s="372" t="str">
        <f t="shared" ca="1" si="45"/>
        <v/>
      </c>
      <c r="T118" s="372" t="str">
        <f t="shared" ca="1" si="46"/>
        <v/>
      </c>
      <c r="U118" s="372" t="str">
        <f t="shared" ca="1" si="47"/>
        <v/>
      </c>
      <c r="V118" t="str">
        <f t="shared" ca="1" si="48"/>
        <v>Digital</v>
      </c>
      <c r="W118" t="str">
        <f t="shared" ca="1" si="49"/>
        <v>App</v>
      </c>
      <c r="X118" s="371">
        <f t="shared" ca="1" si="50"/>
        <v>1</v>
      </c>
      <c r="Y118" s="371">
        <f t="shared" ca="1" si="50"/>
        <v>0</v>
      </c>
      <c r="Z118" s="371">
        <f t="shared" ca="1" si="50"/>
        <v>0</v>
      </c>
      <c r="AA118" s="371">
        <f t="shared" ca="1" si="28"/>
        <v>1</v>
      </c>
      <c r="AB118" s="371">
        <f t="shared" ca="1" si="28"/>
        <v>0</v>
      </c>
      <c r="AC118" s="371">
        <f t="shared" ca="1" si="28"/>
        <v>1</v>
      </c>
      <c r="AD118" s="371">
        <f t="shared" ca="1" si="28"/>
        <v>0</v>
      </c>
      <c r="AE118" s="371">
        <f t="shared" ca="1" si="29"/>
        <v>0</v>
      </c>
      <c r="AF118" s="371">
        <f t="shared" ca="1" si="29"/>
        <v>1</v>
      </c>
      <c r="AG118" s="371">
        <f t="shared" ca="1" si="29"/>
        <v>1</v>
      </c>
      <c r="AH118" s="371">
        <f t="shared" ca="1" si="29"/>
        <v>0</v>
      </c>
      <c r="AI118">
        <f t="shared" ca="1" si="30"/>
        <v>1</v>
      </c>
      <c r="AJ118">
        <f t="shared" ca="1" si="30"/>
        <v>0</v>
      </c>
      <c r="AK118">
        <f t="shared" ca="1" si="51"/>
        <v>0</v>
      </c>
      <c r="AL118">
        <f t="shared" ca="1" si="52"/>
        <v>0</v>
      </c>
      <c r="AM118">
        <f t="shared" ca="1" si="53"/>
        <v>0</v>
      </c>
    </row>
    <row r="119" spans="1:39">
      <c r="A119" t="str">
        <f t="shared" ca="1" si="27"/>
        <v>0001121111</v>
      </c>
      <c r="B119">
        <f t="shared" ca="1" si="31"/>
        <v>0</v>
      </c>
      <c r="C119">
        <f ca="1">SUM($B$2:B119)</f>
        <v>125</v>
      </c>
      <c r="D119" t="str">
        <f t="shared" ca="1" si="32"/>
        <v>AG0000005614</v>
      </c>
      <c r="E119" s="315">
        <f t="shared" ca="1" si="33"/>
        <v>45129</v>
      </c>
      <c r="F119" s="371">
        <f t="shared" ca="1" si="34"/>
        <v>410</v>
      </c>
      <c r="G119" s="372">
        <f t="shared" ca="1" si="35"/>
        <v>45533</v>
      </c>
      <c r="H119" s="371" t="str">
        <f t="shared" ca="1" si="36"/>
        <v>Former</v>
      </c>
      <c r="I119" s="67" t="str">
        <f t="shared" ca="1" si="37"/>
        <v>Pheonix</v>
      </c>
      <c r="J119" s="67" t="s">
        <v>889</v>
      </c>
      <c r="K119" s="67" t="str">
        <f t="shared" ca="1" si="38"/>
        <v>Apartments</v>
      </c>
      <c r="L119" s="67" t="str">
        <f t="shared" ca="1" si="39"/>
        <v>Y</v>
      </c>
      <c r="M119" s="371">
        <f t="shared" ca="1" si="40"/>
        <v>0</v>
      </c>
      <c r="N119" s="371">
        <f t="shared" ca="1" si="40"/>
        <v>1</v>
      </c>
      <c r="O119">
        <f t="shared" ca="1" si="41"/>
        <v>0</v>
      </c>
      <c r="P119" s="371">
        <f t="shared" ca="1" si="42"/>
        <v>0</v>
      </c>
      <c r="Q119" s="371">
        <f t="shared" ca="1" si="43"/>
        <v>0</v>
      </c>
      <c r="R119" s="372" t="str">
        <f t="shared" ca="1" si="44"/>
        <v/>
      </c>
      <c r="S119" s="372">
        <f t="shared" ca="1" si="45"/>
        <v>45405</v>
      </c>
      <c r="T119" s="372" t="str">
        <f t="shared" ca="1" si="46"/>
        <v/>
      </c>
      <c r="U119" s="372">
        <f t="shared" ca="1" si="47"/>
        <v>45299</v>
      </c>
      <c r="V119" t="str">
        <f t="shared" ca="1" si="48"/>
        <v>Offline</v>
      </c>
      <c r="W119" t="str">
        <f t="shared" ca="1" si="49"/>
        <v>Retail</v>
      </c>
      <c r="X119" s="371">
        <f t="shared" ca="1" si="50"/>
        <v>1</v>
      </c>
      <c r="Y119" s="371">
        <f t="shared" ca="1" si="50"/>
        <v>1</v>
      </c>
      <c r="Z119" s="371">
        <f t="shared" ca="1" si="50"/>
        <v>0</v>
      </c>
      <c r="AA119" s="371">
        <f t="shared" ca="1" si="28"/>
        <v>0</v>
      </c>
      <c r="AB119" s="371">
        <f t="shared" ca="1" si="28"/>
        <v>0</v>
      </c>
      <c r="AC119" s="371">
        <f t="shared" ca="1" si="28"/>
        <v>1</v>
      </c>
      <c r="AD119" s="371">
        <f t="shared" ca="1" si="28"/>
        <v>0</v>
      </c>
      <c r="AE119" s="371">
        <f t="shared" ca="1" si="29"/>
        <v>1</v>
      </c>
      <c r="AF119" s="371">
        <f t="shared" ca="1" si="29"/>
        <v>0</v>
      </c>
      <c r="AG119" s="371">
        <f t="shared" ca="1" si="29"/>
        <v>0</v>
      </c>
      <c r="AH119" s="371">
        <f t="shared" ca="1" si="29"/>
        <v>0</v>
      </c>
      <c r="AI119">
        <f t="shared" ca="1" si="30"/>
        <v>1</v>
      </c>
      <c r="AJ119">
        <f t="shared" ca="1" si="30"/>
        <v>1</v>
      </c>
      <c r="AK119">
        <f t="shared" ca="1" si="51"/>
        <v>0</v>
      </c>
      <c r="AL119">
        <f t="shared" ca="1" si="52"/>
        <v>0</v>
      </c>
      <c r="AM119">
        <f t="shared" ca="1" si="53"/>
        <v>1</v>
      </c>
    </row>
    <row r="120" spans="1:39" ht="30.75">
      <c r="A120" t="str">
        <f t="shared" ca="1" si="27"/>
        <v>0001122631</v>
      </c>
      <c r="B120">
        <f t="shared" ca="1" si="31"/>
        <v>0</v>
      </c>
      <c r="C120">
        <f ca="1">SUM($B$2:B120)</f>
        <v>125</v>
      </c>
      <c r="D120" t="str">
        <f t="shared" ca="1" si="32"/>
        <v>AG0000008505</v>
      </c>
      <c r="E120" s="315">
        <f t="shared" ca="1" si="33"/>
        <v>45120</v>
      </c>
      <c r="F120" s="371">
        <f t="shared" ca="1" si="34"/>
        <v>827</v>
      </c>
      <c r="G120" s="372">
        <f t="shared" ca="1" si="35"/>
        <v>45357</v>
      </c>
      <c r="H120" s="371" t="str">
        <f t="shared" ca="1" si="36"/>
        <v>Former</v>
      </c>
      <c r="I120" s="67" t="str">
        <f t="shared" ca="1" si="37"/>
        <v>Boston</v>
      </c>
      <c r="J120" s="67" t="s">
        <v>889</v>
      </c>
      <c r="K120" s="67" t="str">
        <f t="shared" ca="1" si="38"/>
        <v>Business</v>
      </c>
      <c r="L120" s="67" t="str">
        <f t="shared" ca="1" si="39"/>
        <v>Y</v>
      </c>
      <c r="M120" s="371">
        <f t="shared" ca="1" si="40"/>
        <v>1</v>
      </c>
      <c r="N120" s="371">
        <f t="shared" ca="1" si="40"/>
        <v>0</v>
      </c>
      <c r="O120">
        <f t="shared" ca="1" si="41"/>
        <v>1</v>
      </c>
      <c r="P120" s="371">
        <f t="shared" ca="1" si="42"/>
        <v>0</v>
      </c>
      <c r="Q120" s="371">
        <f t="shared" ca="1" si="43"/>
        <v>0</v>
      </c>
      <c r="R120" s="372">
        <f t="shared" ca="1" si="44"/>
        <v>45143</v>
      </c>
      <c r="S120" s="372" t="str">
        <f t="shared" ca="1" si="45"/>
        <v/>
      </c>
      <c r="T120" s="372">
        <f t="shared" ca="1" si="46"/>
        <v>45259</v>
      </c>
      <c r="U120" s="372" t="str">
        <f t="shared" ca="1" si="47"/>
        <v/>
      </c>
      <c r="V120" t="str">
        <f t="shared" ca="1" si="48"/>
        <v>Digital</v>
      </c>
      <c r="W120" t="str">
        <f t="shared" ca="1" si="49"/>
        <v>App</v>
      </c>
      <c r="X120" s="371">
        <f t="shared" ca="1" si="50"/>
        <v>1</v>
      </c>
      <c r="Y120" s="371">
        <f t="shared" ca="1" si="50"/>
        <v>1</v>
      </c>
      <c r="Z120" s="371">
        <f t="shared" ca="1" si="50"/>
        <v>0</v>
      </c>
      <c r="AA120" s="371">
        <f t="shared" ca="1" si="28"/>
        <v>1</v>
      </c>
      <c r="AB120" s="371">
        <f t="shared" ca="1" si="28"/>
        <v>1</v>
      </c>
      <c r="AC120" s="371">
        <f t="shared" ca="1" si="28"/>
        <v>1</v>
      </c>
      <c r="AD120" s="371">
        <f t="shared" ca="1" si="28"/>
        <v>0</v>
      </c>
      <c r="AE120" s="371">
        <f t="shared" ca="1" si="29"/>
        <v>0</v>
      </c>
      <c r="AF120" s="371">
        <f t="shared" ca="1" si="29"/>
        <v>1</v>
      </c>
      <c r="AG120" s="371">
        <f t="shared" ca="1" si="29"/>
        <v>1</v>
      </c>
      <c r="AH120" s="371">
        <f t="shared" ca="1" si="29"/>
        <v>0</v>
      </c>
      <c r="AI120">
        <f t="shared" ca="1" si="30"/>
        <v>0</v>
      </c>
      <c r="AJ120">
        <f t="shared" ca="1" si="30"/>
        <v>0</v>
      </c>
      <c r="AK120">
        <f t="shared" ca="1" si="51"/>
        <v>0</v>
      </c>
      <c r="AL120">
        <f t="shared" ca="1" si="52"/>
        <v>0</v>
      </c>
      <c r="AM120">
        <f t="shared" ca="1" si="53"/>
        <v>0</v>
      </c>
    </row>
    <row r="121" spans="1:39">
      <c r="A121" t="str">
        <f t="shared" ca="1" si="27"/>
        <v>0001127473</v>
      </c>
      <c r="B121">
        <f t="shared" ca="1" si="31"/>
        <v>2</v>
      </c>
      <c r="C121">
        <f ca="1">SUM($B$2:B121)</f>
        <v>127</v>
      </c>
      <c r="D121" t="str">
        <f t="shared" ca="1" si="32"/>
        <v>AG0000008805</v>
      </c>
      <c r="E121" s="315">
        <f t="shared" ca="1" si="33"/>
        <v>45385</v>
      </c>
      <c r="F121" s="371">
        <f t="shared" ca="1" si="34"/>
        <v>263</v>
      </c>
      <c r="G121" s="372">
        <f t="shared" ca="1" si="35"/>
        <v>45376</v>
      </c>
      <c r="H121" s="371" t="str">
        <f t="shared" ca="1" si="36"/>
        <v>Former</v>
      </c>
      <c r="I121" s="67" t="str">
        <f t="shared" ca="1" si="37"/>
        <v>Pheonix</v>
      </c>
      <c r="J121" s="67" t="s">
        <v>889</v>
      </c>
      <c r="K121" s="67" t="str">
        <f t="shared" ca="1" si="38"/>
        <v>Revenue Share -Apts</v>
      </c>
      <c r="L121" s="67" t="str">
        <f t="shared" ca="1" si="39"/>
        <v>Y</v>
      </c>
      <c r="M121" s="371">
        <f t="shared" ca="1" si="40"/>
        <v>1</v>
      </c>
      <c r="N121" s="371">
        <f t="shared" ca="1" si="40"/>
        <v>0</v>
      </c>
      <c r="O121">
        <f t="shared" ca="1" si="41"/>
        <v>1</v>
      </c>
      <c r="P121" s="371">
        <f t="shared" ca="1" si="42"/>
        <v>0</v>
      </c>
      <c r="Q121" s="371">
        <f t="shared" ca="1" si="43"/>
        <v>0</v>
      </c>
      <c r="R121" s="372">
        <f t="shared" ca="1" si="44"/>
        <v>45567</v>
      </c>
      <c r="S121" s="372" t="str">
        <f t="shared" ca="1" si="45"/>
        <v/>
      </c>
      <c r="T121" s="372">
        <f t="shared" ca="1" si="46"/>
        <v>45428</v>
      </c>
      <c r="U121" s="372" t="str">
        <f t="shared" ca="1" si="47"/>
        <v/>
      </c>
      <c r="V121" t="str">
        <f t="shared" ca="1" si="48"/>
        <v>Digital</v>
      </c>
      <c r="W121" t="str">
        <f t="shared" ca="1" si="49"/>
        <v>App</v>
      </c>
      <c r="X121" s="371">
        <f t="shared" ca="1" si="50"/>
        <v>1</v>
      </c>
      <c r="Y121" s="371">
        <f t="shared" ca="1" si="50"/>
        <v>1</v>
      </c>
      <c r="Z121" s="371">
        <f t="shared" ca="1" si="50"/>
        <v>0</v>
      </c>
      <c r="AA121" s="371">
        <f t="shared" ca="1" si="28"/>
        <v>0</v>
      </c>
      <c r="AB121" s="371">
        <f t="shared" ca="1" si="28"/>
        <v>1</v>
      </c>
      <c r="AC121" s="371">
        <f t="shared" ca="1" si="28"/>
        <v>0</v>
      </c>
      <c r="AD121" s="371">
        <f t="shared" ca="1" si="28"/>
        <v>1</v>
      </c>
      <c r="AE121" s="371">
        <f t="shared" ca="1" si="29"/>
        <v>0</v>
      </c>
      <c r="AF121" s="371">
        <f t="shared" ca="1" si="29"/>
        <v>0</v>
      </c>
      <c r="AG121" s="371">
        <f t="shared" ca="1" si="29"/>
        <v>0</v>
      </c>
      <c r="AH121" s="371">
        <f t="shared" ca="1" si="29"/>
        <v>1</v>
      </c>
      <c r="AI121">
        <f t="shared" ca="1" si="30"/>
        <v>0</v>
      </c>
      <c r="AJ121">
        <f t="shared" ca="1" si="30"/>
        <v>0</v>
      </c>
      <c r="AK121">
        <f t="shared" ca="1" si="51"/>
        <v>0</v>
      </c>
      <c r="AL121">
        <f t="shared" ca="1" si="52"/>
        <v>0</v>
      </c>
      <c r="AM121">
        <f t="shared" ca="1" si="53"/>
        <v>0</v>
      </c>
    </row>
    <row r="122" spans="1:39" ht="30.75">
      <c r="A122" t="str">
        <f t="shared" ca="1" si="27"/>
        <v>0001121586</v>
      </c>
      <c r="B122">
        <f t="shared" ca="1" si="31"/>
        <v>2</v>
      </c>
      <c r="C122">
        <f ca="1">SUM($B$2:B122)</f>
        <v>129</v>
      </c>
      <c r="D122" t="str">
        <f t="shared" ca="1" si="32"/>
        <v>AG0000008376</v>
      </c>
      <c r="E122" s="315">
        <f t="shared" ca="1" si="33"/>
        <v>45600</v>
      </c>
      <c r="F122" s="371">
        <f t="shared" ca="1" si="34"/>
        <v>485</v>
      </c>
      <c r="G122" s="372">
        <f t="shared" ca="1" si="35"/>
        <v>45483</v>
      </c>
      <c r="H122" s="371" t="str">
        <f t="shared" ca="1" si="36"/>
        <v>Active</v>
      </c>
      <c r="I122" s="67" t="str">
        <f t="shared" ca="1" si="37"/>
        <v>Pheonix</v>
      </c>
      <c r="J122" s="67" t="s">
        <v>889</v>
      </c>
      <c r="K122" s="67" t="str">
        <f t="shared" ca="1" si="38"/>
        <v>Apartments</v>
      </c>
      <c r="L122" s="67" t="str">
        <f t="shared" ca="1" si="39"/>
        <v>Y</v>
      </c>
      <c r="M122" s="371">
        <f t="shared" ca="1" si="40"/>
        <v>1</v>
      </c>
      <c r="N122" s="371">
        <f t="shared" ca="1" si="40"/>
        <v>1</v>
      </c>
      <c r="O122">
        <f t="shared" ca="1" si="41"/>
        <v>1</v>
      </c>
      <c r="P122" s="371">
        <f t="shared" ca="1" si="42"/>
        <v>0</v>
      </c>
      <c r="Q122" s="371">
        <f t="shared" ca="1" si="43"/>
        <v>0</v>
      </c>
      <c r="R122" s="372">
        <f t="shared" ca="1" si="44"/>
        <v>45365</v>
      </c>
      <c r="S122" s="372">
        <f t="shared" ca="1" si="45"/>
        <v>44942</v>
      </c>
      <c r="T122" s="372">
        <f t="shared" ca="1" si="46"/>
        <v>45469</v>
      </c>
      <c r="U122" s="372">
        <f t="shared" ca="1" si="47"/>
        <v>45583</v>
      </c>
      <c r="V122" t="str">
        <f t="shared" ca="1" si="48"/>
        <v>Offline</v>
      </c>
      <c r="W122" t="str">
        <f t="shared" ca="1" si="49"/>
        <v>IVR</v>
      </c>
      <c r="X122" s="371">
        <f t="shared" ca="1" si="50"/>
        <v>1</v>
      </c>
      <c r="Y122" s="371">
        <f t="shared" ca="1" si="50"/>
        <v>0</v>
      </c>
      <c r="Z122" s="371">
        <f t="shared" ca="1" si="50"/>
        <v>1</v>
      </c>
      <c r="AA122" s="371">
        <f t="shared" ca="1" si="28"/>
        <v>0</v>
      </c>
      <c r="AB122" s="371">
        <f t="shared" ca="1" si="28"/>
        <v>0</v>
      </c>
      <c r="AC122" s="371">
        <f t="shared" ca="1" si="28"/>
        <v>1</v>
      </c>
      <c r="AD122" s="371">
        <f t="shared" ca="1" si="28"/>
        <v>1</v>
      </c>
      <c r="AE122" s="371">
        <f t="shared" ca="1" si="29"/>
        <v>0</v>
      </c>
      <c r="AF122" s="371">
        <f t="shared" ca="1" si="29"/>
        <v>0</v>
      </c>
      <c r="AG122" s="371">
        <f t="shared" ca="1" si="29"/>
        <v>0</v>
      </c>
      <c r="AH122" s="371">
        <f t="shared" ca="1" si="29"/>
        <v>1</v>
      </c>
      <c r="AI122">
        <f t="shared" ca="1" si="30"/>
        <v>0</v>
      </c>
      <c r="AJ122">
        <f t="shared" ca="1" si="30"/>
        <v>1</v>
      </c>
      <c r="AK122">
        <f t="shared" ca="1" si="51"/>
        <v>1</v>
      </c>
      <c r="AL122">
        <f t="shared" ca="1" si="52"/>
        <v>0</v>
      </c>
      <c r="AM122">
        <f t="shared" ca="1" si="53"/>
        <v>0</v>
      </c>
    </row>
    <row r="123" spans="1:39">
      <c r="A123" t="str">
        <f t="shared" ca="1" si="27"/>
        <v>0001125220</v>
      </c>
      <c r="B123">
        <f t="shared" ca="1" si="31"/>
        <v>2</v>
      </c>
      <c r="C123">
        <f ca="1">SUM($B$2:B123)</f>
        <v>131</v>
      </c>
      <c r="D123" t="str">
        <f t="shared" ca="1" si="32"/>
        <v>AG0000007964</v>
      </c>
      <c r="E123" s="315">
        <f t="shared" ca="1" si="33"/>
        <v>45125</v>
      </c>
      <c r="F123" s="371">
        <f t="shared" ca="1" si="34"/>
        <v>572</v>
      </c>
      <c r="G123" s="372">
        <f t="shared" ca="1" si="35"/>
        <v>44961</v>
      </c>
      <c r="H123" s="371" t="str">
        <f t="shared" ca="1" si="36"/>
        <v>Former</v>
      </c>
      <c r="I123" s="67" t="str">
        <f t="shared" ca="1" si="37"/>
        <v>Pheonix</v>
      </c>
      <c r="J123" s="67" t="s">
        <v>889</v>
      </c>
      <c r="K123" s="67" t="str">
        <f t="shared" ca="1" si="38"/>
        <v>Condominiums</v>
      </c>
      <c r="L123" s="67" t="str">
        <f t="shared" ca="1" si="39"/>
        <v>Y</v>
      </c>
      <c r="M123" s="371">
        <f t="shared" ca="1" si="40"/>
        <v>1</v>
      </c>
      <c r="N123" s="371">
        <f t="shared" ca="1" si="40"/>
        <v>1</v>
      </c>
      <c r="O123">
        <f t="shared" ca="1" si="41"/>
        <v>0</v>
      </c>
      <c r="P123" s="371">
        <f t="shared" ca="1" si="42"/>
        <v>0</v>
      </c>
      <c r="Q123" s="371">
        <f t="shared" ca="1" si="43"/>
        <v>0</v>
      </c>
      <c r="R123" s="372">
        <f t="shared" ca="1" si="44"/>
        <v>45516</v>
      </c>
      <c r="S123" s="372">
        <f t="shared" ca="1" si="45"/>
        <v>45279</v>
      </c>
      <c r="T123" s="372">
        <f t="shared" ca="1" si="46"/>
        <v>45564</v>
      </c>
      <c r="U123" s="372">
        <f t="shared" ca="1" si="47"/>
        <v>45175</v>
      </c>
      <c r="V123" t="str">
        <f t="shared" ca="1" si="48"/>
        <v>Offline</v>
      </c>
      <c r="W123" t="str">
        <f t="shared" ca="1" si="49"/>
        <v>IVR</v>
      </c>
      <c r="X123" s="371">
        <f t="shared" ca="1" si="50"/>
        <v>1</v>
      </c>
      <c r="Y123" s="371">
        <f t="shared" ca="1" si="50"/>
        <v>0</v>
      </c>
      <c r="Z123" s="371">
        <f t="shared" ca="1" si="50"/>
        <v>1</v>
      </c>
      <c r="AA123" s="371">
        <f t="shared" ca="1" si="28"/>
        <v>0</v>
      </c>
      <c r="AB123" s="371">
        <f t="shared" ca="1" si="28"/>
        <v>1</v>
      </c>
      <c r="AC123" s="371">
        <f t="shared" ca="1" si="28"/>
        <v>1</v>
      </c>
      <c r="AD123" s="371">
        <f t="shared" ca="1" si="28"/>
        <v>1</v>
      </c>
      <c r="AE123" s="371">
        <f t="shared" ca="1" si="29"/>
        <v>1</v>
      </c>
      <c r="AF123" s="371">
        <f t="shared" ca="1" si="29"/>
        <v>0</v>
      </c>
      <c r="AG123" s="371">
        <f t="shared" ca="1" si="29"/>
        <v>0</v>
      </c>
      <c r="AH123" s="371">
        <f t="shared" ca="1" si="29"/>
        <v>0</v>
      </c>
      <c r="AI123">
        <f t="shared" ca="1" si="30"/>
        <v>1</v>
      </c>
      <c r="AJ123">
        <f t="shared" ca="1" si="30"/>
        <v>1</v>
      </c>
      <c r="AK123">
        <f t="shared" ca="1" si="51"/>
        <v>0</v>
      </c>
      <c r="AL123">
        <f t="shared" ca="1" si="52"/>
        <v>1</v>
      </c>
      <c r="AM123">
        <f t="shared" ca="1" si="53"/>
        <v>0</v>
      </c>
    </row>
    <row r="124" spans="1:39" ht="30.75">
      <c r="A124" t="str">
        <f t="shared" ca="1" si="27"/>
        <v>0001122122</v>
      </c>
      <c r="B124">
        <f t="shared" ca="1" si="31"/>
        <v>0</v>
      </c>
      <c r="C124">
        <f ca="1">SUM($B$2:B124)</f>
        <v>131</v>
      </c>
      <c r="D124" t="str">
        <f t="shared" ca="1" si="32"/>
        <v>AG0000002791</v>
      </c>
      <c r="E124" s="315">
        <f t="shared" ca="1" si="33"/>
        <v>45427</v>
      </c>
      <c r="F124" s="371">
        <f t="shared" ca="1" si="34"/>
        <v>733</v>
      </c>
      <c r="G124" s="372">
        <f t="shared" ca="1" si="35"/>
        <v>45351</v>
      </c>
      <c r="H124" s="371" t="str">
        <f t="shared" ca="1" si="36"/>
        <v>Former</v>
      </c>
      <c r="I124" s="67" t="str">
        <f t="shared" ca="1" si="37"/>
        <v>Pheonix</v>
      </c>
      <c r="J124" s="67" t="s">
        <v>889</v>
      </c>
      <c r="K124" s="67" t="str">
        <f t="shared" ca="1" si="38"/>
        <v>Business</v>
      </c>
      <c r="L124" s="67" t="str">
        <f t="shared" ca="1" si="39"/>
        <v>N</v>
      </c>
      <c r="M124" s="371">
        <f t="shared" ca="1" si="40"/>
        <v>1</v>
      </c>
      <c r="N124" s="371">
        <f t="shared" ca="1" si="40"/>
        <v>1</v>
      </c>
      <c r="O124">
        <f t="shared" ca="1" si="41"/>
        <v>0</v>
      </c>
      <c r="P124" s="371">
        <f t="shared" ca="1" si="42"/>
        <v>1</v>
      </c>
      <c r="Q124" s="371">
        <f t="shared" ca="1" si="43"/>
        <v>0</v>
      </c>
      <c r="R124" s="372">
        <f t="shared" ca="1" si="44"/>
        <v>45130</v>
      </c>
      <c r="S124" s="372">
        <f t="shared" ca="1" si="45"/>
        <v>45288</v>
      </c>
      <c r="T124" s="372">
        <f t="shared" ca="1" si="46"/>
        <v>44931</v>
      </c>
      <c r="U124" s="372">
        <f t="shared" ca="1" si="47"/>
        <v>45377</v>
      </c>
      <c r="V124" t="str">
        <f t="shared" ca="1" si="48"/>
        <v>Digital</v>
      </c>
      <c r="W124" t="str">
        <f t="shared" ca="1" si="49"/>
        <v>App</v>
      </c>
      <c r="X124" s="371">
        <f t="shared" ca="1" si="50"/>
        <v>0</v>
      </c>
      <c r="Y124" s="371">
        <f t="shared" ca="1" si="50"/>
        <v>0</v>
      </c>
      <c r="Z124" s="371">
        <f t="shared" ca="1" si="50"/>
        <v>0</v>
      </c>
      <c r="AA124" s="371">
        <f t="shared" ca="1" si="28"/>
        <v>0</v>
      </c>
      <c r="AB124" s="371">
        <f t="shared" ca="1" si="28"/>
        <v>0</v>
      </c>
      <c r="AC124" s="371">
        <f t="shared" ca="1" si="28"/>
        <v>1</v>
      </c>
      <c r="AD124" s="371">
        <f t="shared" ca="1" si="28"/>
        <v>0</v>
      </c>
      <c r="AE124" s="371">
        <f t="shared" ca="1" si="29"/>
        <v>0</v>
      </c>
      <c r="AF124" s="371">
        <f t="shared" ca="1" si="29"/>
        <v>1</v>
      </c>
      <c r="AG124" s="371">
        <f t="shared" ca="1" si="29"/>
        <v>0</v>
      </c>
      <c r="AH124" s="371">
        <f t="shared" ca="1" si="29"/>
        <v>1</v>
      </c>
      <c r="AI124">
        <f t="shared" ca="1" si="30"/>
        <v>0</v>
      </c>
      <c r="AJ124">
        <f t="shared" ca="1" si="30"/>
        <v>1</v>
      </c>
      <c r="AK124">
        <f t="shared" ca="1" si="51"/>
        <v>0</v>
      </c>
      <c r="AL124">
        <f t="shared" ca="1" si="52"/>
        <v>0</v>
      </c>
      <c r="AM124">
        <f t="shared" ca="1" si="53"/>
        <v>0</v>
      </c>
    </row>
    <row r="125" spans="1:39">
      <c r="A125" t="str">
        <f t="shared" ca="1" si="27"/>
        <v>0001126459</v>
      </c>
      <c r="B125">
        <f t="shared" ca="1" si="31"/>
        <v>1</v>
      </c>
      <c r="C125">
        <f ca="1">SUM($B$2:B125)</f>
        <v>132</v>
      </c>
      <c r="D125" t="str">
        <f t="shared" ca="1" si="32"/>
        <v>AG0000006880</v>
      </c>
      <c r="E125" s="315">
        <f t="shared" ca="1" si="33"/>
        <v>45593</v>
      </c>
      <c r="F125" s="371">
        <f t="shared" ca="1" si="34"/>
        <v>627</v>
      </c>
      <c r="G125" s="372">
        <f t="shared" ca="1" si="35"/>
        <v>45655</v>
      </c>
      <c r="H125" s="371" t="str">
        <f t="shared" ca="1" si="36"/>
        <v>Former</v>
      </c>
      <c r="I125" s="67" t="str">
        <f t="shared" ca="1" si="37"/>
        <v>Pheonix</v>
      </c>
      <c r="J125" s="67" t="s">
        <v>889</v>
      </c>
      <c r="K125" s="67" t="str">
        <f t="shared" ca="1" si="38"/>
        <v>Revenue Share -Apts</v>
      </c>
      <c r="L125" s="67" t="str">
        <f t="shared" ca="1" si="39"/>
        <v>Y</v>
      </c>
      <c r="M125" s="371">
        <f t="shared" ca="1" si="40"/>
        <v>0</v>
      </c>
      <c r="N125" s="371">
        <f t="shared" ca="1" si="40"/>
        <v>0</v>
      </c>
      <c r="O125">
        <f t="shared" ca="1" si="41"/>
        <v>0</v>
      </c>
      <c r="P125" s="371">
        <f t="shared" ca="1" si="42"/>
        <v>0</v>
      </c>
      <c r="Q125" s="371">
        <f t="shared" ca="1" si="43"/>
        <v>0</v>
      </c>
      <c r="R125" s="372" t="str">
        <f t="shared" ca="1" si="44"/>
        <v/>
      </c>
      <c r="S125" s="372" t="str">
        <f t="shared" ca="1" si="45"/>
        <v/>
      </c>
      <c r="T125" s="372" t="str">
        <f t="shared" ca="1" si="46"/>
        <v/>
      </c>
      <c r="U125" s="372" t="str">
        <f t="shared" ca="1" si="47"/>
        <v/>
      </c>
      <c r="V125" t="str">
        <f t="shared" ca="1" si="48"/>
        <v>Offline</v>
      </c>
      <c r="W125" t="str">
        <f t="shared" ca="1" si="49"/>
        <v>Retail</v>
      </c>
      <c r="X125" s="371">
        <f t="shared" ca="1" si="50"/>
        <v>1</v>
      </c>
      <c r="Y125" s="371">
        <f t="shared" ca="1" si="50"/>
        <v>1</v>
      </c>
      <c r="Z125" s="371">
        <f t="shared" ca="1" si="50"/>
        <v>1</v>
      </c>
      <c r="AA125" s="371">
        <f t="shared" ca="1" si="28"/>
        <v>0</v>
      </c>
      <c r="AB125" s="371">
        <f t="shared" ca="1" si="28"/>
        <v>0</v>
      </c>
      <c r="AC125" s="371">
        <f t="shared" ca="1" si="28"/>
        <v>0</v>
      </c>
      <c r="AD125" s="371">
        <f t="shared" ca="1" si="28"/>
        <v>0</v>
      </c>
      <c r="AE125" s="371">
        <f t="shared" ca="1" si="29"/>
        <v>0</v>
      </c>
      <c r="AF125" s="371">
        <f t="shared" ca="1" si="29"/>
        <v>0</v>
      </c>
      <c r="AG125" s="371">
        <f t="shared" ca="1" si="29"/>
        <v>0</v>
      </c>
      <c r="AH125" s="371">
        <f t="shared" ca="1" si="29"/>
        <v>0</v>
      </c>
      <c r="AI125">
        <f t="shared" ca="1" si="30"/>
        <v>1</v>
      </c>
      <c r="AJ125">
        <f t="shared" ca="1" si="30"/>
        <v>0</v>
      </c>
      <c r="AK125">
        <f t="shared" ca="1" si="51"/>
        <v>0</v>
      </c>
      <c r="AL125">
        <f t="shared" ca="1" si="52"/>
        <v>0</v>
      </c>
      <c r="AM125">
        <f t="shared" ca="1" si="53"/>
        <v>0</v>
      </c>
    </row>
    <row r="126" spans="1:39">
      <c r="A126" t="str">
        <f t="shared" ca="1" si="27"/>
        <v>0001122066</v>
      </c>
      <c r="B126">
        <f t="shared" ca="1" si="31"/>
        <v>2</v>
      </c>
      <c r="C126">
        <f ca="1">SUM($B$2:B126)</f>
        <v>134</v>
      </c>
      <c r="D126" t="str">
        <f t="shared" ca="1" si="32"/>
        <v>AG0000009215</v>
      </c>
      <c r="E126" s="315">
        <f t="shared" ca="1" si="33"/>
        <v>45407</v>
      </c>
      <c r="F126" s="371">
        <f t="shared" ca="1" si="34"/>
        <v>980</v>
      </c>
      <c r="G126" s="372">
        <f t="shared" ca="1" si="35"/>
        <v>44943</v>
      </c>
      <c r="H126" s="371" t="str">
        <f t="shared" ca="1" si="36"/>
        <v>Former</v>
      </c>
      <c r="I126" s="67" t="str">
        <f t="shared" ca="1" si="37"/>
        <v>Pheonix</v>
      </c>
      <c r="J126" s="67" t="s">
        <v>889</v>
      </c>
      <c r="K126" s="67" t="str">
        <f t="shared" ca="1" si="38"/>
        <v>Apartments</v>
      </c>
      <c r="L126" s="67" t="str">
        <f t="shared" ca="1" si="39"/>
        <v>Y</v>
      </c>
      <c r="M126" s="371">
        <f t="shared" ca="1" si="40"/>
        <v>1</v>
      </c>
      <c r="N126" s="371">
        <f t="shared" ca="1" si="40"/>
        <v>0</v>
      </c>
      <c r="O126">
        <f t="shared" ca="1" si="41"/>
        <v>1</v>
      </c>
      <c r="P126" s="371">
        <f t="shared" ca="1" si="42"/>
        <v>0</v>
      </c>
      <c r="Q126" s="371">
        <f t="shared" ca="1" si="43"/>
        <v>0</v>
      </c>
      <c r="R126" s="372">
        <f t="shared" ca="1" si="44"/>
        <v>45052</v>
      </c>
      <c r="S126" s="372" t="str">
        <f t="shared" ca="1" si="45"/>
        <v/>
      </c>
      <c r="T126" s="372">
        <f t="shared" ca="1" si="46"/>
        <v>45616</v>
      </c>
      <c r="U126" s="372" t="str">
        <f t="shared" ca="1" si="47"/>
        <v/>
      </c>
      <c r="V126" t="str">
        <f t="shared" ca="1" si="48"/>
        <v>Digital</v>
      </c>
      <c r="W126" t="str">
        <f t="shared" ca="1" si="49"/>
        <v>App</v>
      </c>
      <c r="X126" s="371">
        <f t="shared" ca="1" si="50"/>
        <v>0</v>
      </c>
      <c r="Y126" s="371">
        <f t="shared" ca="1" si="50"/>
        <v>0</v>
      </c>
      <c r="Z126" s="371">
        <f t="shared" ca="1" si="50"/>
        <v>1</v>
      </c>
      <c r="AA126" s="371">
        <f t="shared" ca="1" si="28"/>
        <v>1</v>
      </c>
      <c r="AB126" s="371">
        <f t="shared" ca="1" si="28"/>
        <v>1</v>
      </c>
      <c r="AC126" s="371">
        <f t="shared" ca="1" si="28"/>
        <v>0</v>
      </c>
      <c r="AD126" s="371">
        <f t="shared" ca="1" si="28"/>
        <v>0</v>
      </c>
      <c r="AE126" s="371">
        <f t="shared" ca="1" si="29"/>
        <v>1</v>
      </c>
      <c r="AF126" s="371">
        <f t="shared" ca="1" si="29"/>
        <v>0</v>
      </c>
      <c r="AG126" s="371">
        <f t="shared" ca="1" si="29"/>
        <v>0</v>
      </c>
      <c r="AH126" s="371">
        <f t="shared" ca="1" si="29"/>
        <v>1</v>
      </c>
      <c r="AI126">
        <f t="shared" ca="1" si="30"/>
        <v>0</v>
      </c>
      <c r="AJ126">
        <f t="shared" ca="1" si="30"/>
        <v>0</v>
      </c>
      <c r="AK126">
        <f t="shared" ca="1" si="51"/>
        <v>0</v>
      </c>
      <c r="AL126">
        <f t="shared" ca="1" si="52"/>
        <v>0</v>
      </c>
      <c r="AM126">
        <f t="shared" ca="1" si="53"/>
        <v>0</v>
      </c>
    </row>
    <row r="127" spans="1:39">
      <c r="A127" t="str">
        <f t="shared" ca="1" si="27"/>
        <v>0001129595</v>
      </c>
      <c r="B127">
        <f t="shared" ca="1" si="31"/>
        <v>0</v>
      </c>
      <c r="C127">
        <f ca="1">SUM($B$2:B127)</f>
        <v>134</v>
      </c>
      <c r="D127" t="str">
        <f t="shared" ca="1" si="32"/>
        <v>AG0000003712</v>
      </c>
      <c r="E127" s="315">
        <f t="shared" ca="1" si="33"/>
        <v>45617</v>
      </c>
      <c r="F127" s="371">
        <f t="shared" ca="1" si="34"/>
        <v>940</v>
      </c>
      <c r="G127" s="372">
        <f t="shared" ca="1" si="35"/>
        <v>44934</v>
      </c>
      <c r="H127" s="371" t="str">
        <f t="shared" ca="1" si="36"/>
        <v>Active</v>
      </c>
      <c r="I127" s="67" t="str">
        <f t="shared" ca="1" si="37"/>
        <v>Boston</v>
      </c>
      <c r="J127" s="67" t="s">
        <v>889</v>
      </c>
      <c r="K127" s="67" t="str">
        <f t="shared" ca="1" si="38"/>
        <v>Revenue Share -Apts</v>
      </c>
      <c r="L127" s="67" t="str">
        <f t="shared" ca="1" si="39"/>
        <v>N</v>
      </c>
      <c r="M127" s="371">
        <f t="shared" ca="1" si="40"/>
        <v>0</v>
      </c>
      <c r="N127" s="371">
        <f t="shared" ca="1" si="40"/>
        <v>1</v>
      </c>
      <c r="O127">
        <f t="shared" ca="1" si="41"/>
        <v>0</v>
      </c>
      <c r="P127" s="371">
        <f t="shared" ca="1" si="42"/>
        <v>1</v>
      </c>
      <c r="Q127" s="371">
        <f t="shared" ca="1" si="43"/>
        <v>0</v>
      </c>
      <c r="R127" s="372" t="str">
        <f t="shared" ca="1" si="44"/>
        <v/>
      </c>
      <c r="S127" s="372">
        <f t="shared" ca="1" si="45"/>
        <v>45077</v>
      </c>
      <c r="T127" s="372" t="str">
        <f t="shared" ca="1" si="46"/>
        <v/>
      </c>
      <c r="U127" s="372">
        <f t="shared" ca="1" si="47"/>
        <v>45093</v>
      </c>
      <c r="V127" t="str">
        <f t="shared" ca="1" si="48"/>
        <v>Offline</v>
      </c>
      <c r="W127" t="str">
        <f t="shared" ca="1" si="49"/>
        <v>Retail</v>
      </c>
      <c r="X127" s="371">
        <f t="shared" ca="1" si="50"/>
        <v>0</v>
      </c>
      <c r="Y127" s="371">
        <f t="shared" ca="1" si="50"/>
        <v>0</v>
      </c>
      <c r="Z127" s="371">
        <f t="shared" ca="1" si="50"/>
        <v>0</v>
      </c>
      <c r="AA127" s="371">
        <f t="shared" ca="1" si="28"/>
        <v>0</v>
      </c>
      <c r="AB127" s="371">
        <f t="shared" ca="1" si="28"/>
        <v>1</v>
      </c>
      <c r="AC127" s="371">
        <f t="shared" ca="1" si="28"/>
        <v>1</v>
      </c>
      <c r="AD127" s="371">
        <f t="shared" ca="1" si="28"/>
        <v>0</v>
      </c>
      <c r="AE127" s="371">
        <f t="shared" ca="1" si="29"/>
        <v>1</v>
      </c>
      <c r="AF127" s="371">
        <f t="shared" ca="1" si="29"/>
        <v>1</v>
      </c>
      <c r="AG127" s="371">
        <f t="shared" ca="1" si="29"/>
        <v>0</v>
      </c>
      <c r="AH127" s="371">
        <f t="shared" ca="1" si="29"/>
        <v>0</v>
      </c>
      <c r="AI127">
        <f t="shared" ca="1" si="30"/>
        <v>0</v>
      </c>
      <c r="AJ127">
        <f t="shared" ca="1" si="30"/>
        <v>1</v>
      </c>
      <c r="AK127">
        <f t="shared" ca="1" si="51"/>
        <v>1</v>
      </c>
      <c r="AL127">
        <f t="shared" ca="1" si="52"/>
        <v>0</v>
      </c>
      <c r="AM127">
        <f t="shared" ca="1" si="53"/>
        <v>0</v>
      </c>
    </row>
    <row r="128" spans="1:39">
      <c r="A128" t="str">
        <f t="shared" ca="1" si="27"/>
        <v>0001121966</v>
      </c>
      <c r="B128">
        <f t="shared" ca="1" si="31"/>
        <v>2</v>
      </c>
      <c r="C128">
        <f ca="1">SUM($B$2:B128)</f>
        <v>136</v>
      </c>
      <c r="D128" t="str">
        <f t="shared" ca="1" si="32"/>
        <v>AG0000009051</v>
      </c>
      <c r="E128" s="315">
        <f t="shared" ca="1" si="33"/>
        <v>45299</v>
      </c>
      <c r="F128" s="371">
        <f t="shared" ca="1" si="34"/>
        <v>843</v>
      </c>
      <c r="G128" s="372">
        <f t="shared" ca="1" si="35"/>
        <v>45101</v>
      </c>
      <c r="H128" s="371" t="str">
        <f t="shared" ca="1" si="36"/>
        <v>Active</v>
      </c>
      <c r="I128" s="67" t="str">
        <f t="shared" ca="1" si="37"/>
        <v>San Francisco</v>
      </c>
      <c r="J128" s="67" t="s">
        <v>889</v>
      </c>
      <c r="K128" s="67" t="str">
        <f t="shared" ca="1" si="38"/>
        <v>Apartments</v>
      </c>
      <c r="L128" s="67" t="str">
        <f t="shared" ca="1" si="39"/>
        <v>Y</v>
      </c>
      <c r="M128" s="371">
        <f t="shared" ca="1" si="40"/>
        <v>1</v>
      </c>
      <c r="N128" s="371">
        <f t="shared" ca="1" si="40"/>
        <v>0</v>
      </c>
      <c r="O128">
        <f t="shared" ca="1" si="41"/>
        <v>0</v>
      </c>
      <c r="P128" s="371">
        <f t="shared" ca="1" si="42"/>
        <v>0</v>
      </c>
      <c r="Q128" s="371">
        <f t="shared" ca="1" si="43"/>
        <v>0</v>
      </c>
      <c r="R128" s="372">
        <f t="shared" ca="1" si="44"/>
        <v>45517</v>
      </c>
      <c r="S128" s="372" t="str">
        <f t="shared" ca="1" si="45"/>
        <v/>
      </c>
      <c r="T128" s="372">
        <f t="shared" ca="1" si="46"/>
        <v>45134</v>
      </c>
      <c r="U128" s="372" t="str">
        <f t="shared" ca="1" si="47"/>
        <v/>
      </c>
      <c r="V128" t="str">
        <f t="shared" ca="1" si="48"/>
        <v>Digital</v>
      </c>
      <c r="W128" t="str">
        <f t="shared" ca="1" si="49"/>
        <v>Web</v>
      </c>
      <c r="X128" s="371">
        <f t="shared" ca="1" si="50"/>
        <v>0</v>
      </c>
      <c r="Y128" s="371">
        <f t="shared" ca="1" si="50"/>
        <v>1</v>
      </c>
      <c r="Z128" s="371">
        <f t="shared" ca="1" si="50"/>
        <v>1</v>
      </c>
      <c r="AA128" s="371">
        <f t="shared" ca="1" si="28"/>
        <v>1</v>
      </c>
      <c r="AB128" s="371">
        <f t="shared" ca="1" si="28"/>
        <v>1</v>
      </c>
      <c r="AC128" s="371">
        <f t="shared" ca="1" si="28"/>
        <v>0</v>
      </c>
      <c r="AD128" s="371">
        <f t="shared" ca="1" si="28"/>
        <v>1</v>
      </c>
      <c r="AE128" s="371">
        <f t="shared" ca="1" si="29"/>
        <v>0</v>
      </c>
      <c r="AF128" s="371">
        <f t="shared" ca="1" si="29"/>
        <v>1</v>
      </c>
      <c r="AG128" s="371">
        <f t="shared" ca="1" si="29"/>
        <v>0</v>
      </c>
      <c r="AH128" s="371">
        <f t="shared" ca="1" si="29"/>
        <v>0</v>
      </c>
      <c r="AI128">
        <f t="shared" ca="1" si="30"/>
        <v>0</v>
      </c>
      <c r="AJ128">
        <f t="shared" ca="1" si="30"/>
        <v>0</v>
      </c>
      <c r="AK128">
        <f t="shared" ca="1" si="51"/>
        <v>0</v>
      </c>
      <c r="AL128">
        <f t="shared" ca="1" si="52"/>
        <v>0</v>
      </c>
      <c r="AM128">
        <f t="shared" ca="1" si="53"/>
        <v>0</v>
      </c>
    </row>
    <row r="129" spans="1:39">
      <c r="A129" t="str">
        <f t="shared" ca="1" si="27"/>
        <v>0001126331</v>
      </c>
      <c r="B129">
        <f t="shared" ca="1" si="31"/>
        <v>2</v>
      </c>
      <c r="C129">
        <f ca="1">SUM($B$2:B129)</f>
        <v>138</v>
      </c>
      <c r="D129" t="str">
        <f t="shared" ca="1" si="32"/>
        <v>AG0000009228</v>
      </c>
      <c r="E129" s="315">
        <f t="shared" ca="1" si="33"/>
        <v>44999</v>
      </c>
      <c r="F129" s="371">
        <f t="shared" ca="1" si="34"/>
        <v>296</v>
      </c>
      <c r="G129" s="372">
        <f t="shared" ca="1" si="35"/>
        <v>45619</v>
      </c>
      <c r="H129" s="371" t="str">
        <f t="shared" ca="1" si="36"/>
        <v>Active</v>
      </c>
      <c r="I129" s="67" t="str">
        <f t="shared" ca="1" si="37"/>
        <v>Boston</v>
      </c>
      <c r="J129" s="67" t="s">
        <v>889</v>
      </c>
      <c r="K129" s="67" t="str">
        <f t="shared" ca="1" si="38"/>
        <v>Revenue Share -Apts</v>
      </c>
      <c r="L129" s="67" t="str">
        <f t="shared" ca="1" si="39"/>
        <v>N</v>
      </c>
      <c r="M129" s="371">
        <f t="shared" ca="1" si="40"/>
        <v>1</v>
      </c>
      <c r="N129" s="371">
        <f t="shared" ca="1" si="40"/>
        <v>1</v>
      </c>
      <c r="O129">
        <f t="shared" ca="1" si="41"/>
        <v>0</v>
      </c>
      <c r="P129" s="371">
        <f t="shared" ca="1" si="42"/>
        <v>0</v>
      </c>
      <c r="Q129" s="371">
        <f t="shared" ca="1" si="43"/>
        <v>0</v>
      </c>
      <c r="R129" s="372">
        <f t="shared" ca="1" si="44"/>
        <v>45248</v>
      </c>
      <c r="S129" s="372">
        <f t="shared" ca="1" si="45"/>
        <v>44937</v>
      </c>
      <c r="T129" s="372">
        <f t="shared" ca="1" si="46"/>
        <v>45204</v>
      </c>
      <c r="U129" s="372">
        <f t="shared" ca="1" si="47"/>
        <v>45342</v>
      </c>
      <c r="V129" t="str">
        <f t="shared" ca="1" si="48"/>
        <v>Digital</v>
      </c>
      <c r="W129" t="str">
        <f t="shared" ca="1" si="49"/>
        <v>App</v>
      </c>
      <c r="X129" s="371">
        <f t="shared" ca="1" si="50"/>
        <v>1</v>
      </c>
      <c r="Y129" s="371">
        <f t="shared" ca="1" si="50"/>
        <v>1</v>
      </c>
      <c r="Z129" s="371">
        <f t="shared" ca="1" si="50"/>
        <v>1</v>
      </c>
      <c r="AA129" s="371">
        <f t="shared" ca="1" si="28"/>
        <v>0</v>
      </c>
      <c r="AB129" s="371">
        <f t="shared" ca="1" si="28"/>
        <v>1</v>
      </c>
      <c r="AC129" s="371">
        <f t="shared" ca="1" si="28"/>
        <v>1</v>
      </c>
      <c r="AD129" s="371">
        <f t="shared" ca="1" si="28"/>
        <v>0</v>
      </c>
      <c r="AE129" s="371">
        <f t="shared" ca="1" si="29"/>
        <v>1</v>
      </c>
      <c r="AF129" s="371">
        <f t="shared" ca="1" si="29"/>
        <v>0</v>
      </c>
      <c r="AG129" s="371">
        <f t="shared" ca="1" si="29"/>
        <v>0</v>
      </c>
      <c r="AH129" s="371">
        <f t="shared" ca="1" si="29"/>
        <v>1</v>
      </c>
      <c r="AI129">
        <f t="shared" ca="1" si="30"/>
        <v>1</v>
      </c>
      <c r="AJ129">
        <f t="shared" ca="1" si="30"/>
        <v>1</v>
      </c>
      <c r="AK129">
        <f t="shared" ca="1" si="51"/>
        <v>0</v>
      </c>
      <c r="AL129">
        <f t="shared" ca="1" si="52"/>
        <v>0</v>
      </c>
      <c r="AM129">
        <f t="shared" ca="1" si="53"/>
        <v>0</v>
      </c>
    </row>
    <row r="130" spans="1:39" ht="30.75">
      <c r="A130" t="str">
        <f t="shared" ref="A130:A193" ca="1" si="54">TEXT(112&amp;RANDBETWEEN(1000,9999), "0000000000")</f>
        <v>0001121334</v>
      </c>
      <c r="B130">
        <f t="shared" ca="1" si="31"/>
        <v>1</v>
      </c>
      <c r="C130">
        <f ca="1">SUM($B$2:B130)</f>
        <v>139</v>
      </c>
      <c r="D130" t="str">
        <f t="shared" ca="1" si="32"/>
        <v>AG0000008543</v>
      </c>
      <c r="E130" s="315">
        <f t="shared" ca="1" si="33"/>
        <v>44995</v>
      </c>
      <c r="F130" s="371">
        <f t="shared" ca="1" si="34"/>
        <v>754</v>
      </c>
      <c r="G130" s="372">
        <f t="shared" ca="1" si="35"/>
        <v>45027</v>
      </c>
      <c r="H130" s="371" t="str">
        <f t="shared" ca="1" si="36"/>
        <v>Former</v>
      </c>
      <c r="I130" s="67" t="str">
        <f t="shared" ca="1" si="37"/>
        <v>Pheonix</v>
      </c>
      <c r="J130" s="67" t="s">
        <v>889</v>
      </c>
      <c r="K130" s="67" t="str">
        <f t="shared" ca="1" si="38"/>
        <v>Business</v>
      </c>
      <c r="L130" s="67" t="str">
        <f t="shared" ca="1" si="39"/>
        <v>Y</v>
      </c>
      <c r="M130" s="371">
        <f t="shared" ca="1" si="40"/>
        <v>0</v>
      </c>
      <c r="N130" s="371">
        <f t="shared" ca="1" si="40"/>
        <v>0</v>
      </c>
      <c r="O130">
        <f t="shared" ca="1" si="41"/>
        <v>0</v>
      </c>
      <c r="P130" s="371">
        <f t="shared" ca="1" si="42"/>
        <v>0</v>
      </c>
      <c r="Q130" s="371">
        <f t="shared" ca="1" si="43"/>
        <v>0</v>
      </c>
      <c r="R130" s="372" t="str">
        <f t="shared" ca="1" si="44"/>
        <v/>
      </c>
      <c r="S130" s="372" t="str">
        <f t="shared" ca="1" si="45"/>
        <v/>
      </c>
      <c r="T130" s="372" t="str">
        <f t="shared" ca="1" si="46"/>
        <v/>
      </c>
      <c r="U130" s="372" t="str">
        <f t="shared" ca="1" si="47"/>
        <v/>
      </c>
      <c r="V130" t="str">
        <f t="shared" ca="1" si="48"/>
        <v>Offline</v>
      </c>
      <c r="W130" t="str">
        <f t="shared" ca="1" si="49"/>
        <v>IVR</v>
      </c>
      <c r="X130" s="371">
        <f t="shared" ca="1" si="50"/>
        <v>1</v>
      </c>
      <c r="Y130" s="371">
        <f t="shared" ca="1" si="50"/>
        <v>0</v>
      </c>
      <c r="Z130" s="371">
        <f t="shared" ca="1" si="50"/>
        <v>0</v>
      </c>
      <c r="AA130" s="371">
        <f t="shared" ca="1" si="50"/>
        <v>0</v>
      </c>
      <c r="AB130" s="371">
        <f t="shared" ca="1" si="50"/>
        <v>1</v>
      </c>
      <c r="AC130" s="371">
        <f t="shared" ca="1" si="50"/>
        <v>1</v>
      </c>
      <c r="AD130" s="371">
        <f t="shared" ca="1" si="50"/>
        <v>0</v>
      </c>
      <c r="AE130" s="371">
        <f t="shared" ca="1" si="50"/>
        <v>0</v>
      </c>
      <c r="AF130" s="371">
        <f t="shared" ca="1" si="50"/>
        <v>0</v>
      </c>
      <c r="AG130" s="371">
        <f t="shared" ca="1" si="50"/>
        <v>1</v>
      </c>
      <c r="AH130" s="371">
        <f t="shared" ca="1" si="50"/>
        <v>0</v>
      </c>
      <c r="AI130">
        <f t="shared" ca="1" si="50"/>
        <v>1</v>
      </c>
      <c r="AJ130">
        <f t="shared" ca="1" si="50"/>
        <v>0</v>
      </c>
      <c r="AK130">
        <f t="shared" ca="1" si="51"/>
        <v>0</v>
      </c>
      <c r="AL130">
        <f t="shared" ca="1" si="52"/>
        <v>0</v>
      </c>
      <c r="AM130">
        <f t="shared" ca="1" si="53"/>
        <v>0</v>
      </c>
    </row>
    <row r="131" spans="1:39" ht="30.75">
      <c r="A131" t="str">
        <f t="shared" ca="1" si="54"/>
        <v>0001121421</v>
      </c>
      <c r="B131">
        <f t="shared" ref="B131:B194" ca="1" si="55">RANDBETWEEN(0,2)</f>
        <v>0</v>
      </c>
      <c r="C131">
        <f ca="1">SUM($B$2:B131)</f>
        <v>139</v>
      </c>
      <c r="D131" t="str">
        <f t="shared" ref="D131:D194" ca="1" si="56">"AG" &amp; TEXT(RANDBETWEEN(1000,9999), "0000000000")</f>
        <v>AG0000008968</v>
      </c>
      <c r="E131" s="315">
        <f t="shared" ref="E131:E194" ca="1" si="57">(RANDBETWEEN(DATE(2023,1,1), DATE(2024,12,31)))</f>
        <v>45072</v>
      </c>
      <c r="F131" s="371">
        <f t="shared" ref="F131:F194" ca="1" si="58">RANDBETWEEN(100,999)</f>
        <v>209</v>
      </c>
      <c r="G131" s="372">
        <f t="shared" ref="G131:G194" ca="1" si="59">RANDBETWEEN(DATE(2023,1,1), DATE(2024,12,31))</f>
        <v>45611</v>
      </c>
      <c r="H131" s="371" t="str">
        <f t="shared" ref="H131:H194" ca="1" si="60">CHOOSE(RANDBETWEEN(1,2),"Active","Former")</f>
        <v>Former</v>
      </c>
      <c r="I131" s="67" t="str">
        <f t="shared" ref="I131:I194" ca="1" si="61">CHOOSE(RANDBETWEEN(1,3),"Boston","San Francisco","Pheonix")</f>
        <v>Boston</v>
      </c>
      <c r="J131" s="67" t="s">
        <v>889</v>
      </c>
      <c r="K131" s="67" t="str">
        <f t="shared" ref="K131:K194" ca="1" si="62">CHOOSE(RANDBETWEEN(1,5),"House","Condominiums","Revenue Share -Apts","Business","Apartments")</f>
        <v>Revenue Share -Apts</v>
      </c>
      <c r="L131" s="67" t="str">
        <f t="shared" ref="L131:L194" ca="1" si="63">IF(RANDBETWEEN(0,1)=0, "Y", "N")</f>
        <v>N</v>
      </c>
      <c r="M131" s="371">
        <f t="shared" ref="M131:N194" ca="1" si="64">RANDBETWEEN(0,1)</f>
        <v>0</v>
      </c>
      <c r="N131" s="371">
        <f t="shared" ca="1" si="64"/>
        <v>0</v>
      </c>
      <c r="O131">
        <f t="shared" ref="O131:O194" ca="1" si="65">IF(M131=0,0,RANDBETWEEN(0,1))</f>
        <v>0</v>
      </c>
      <c r="P131" s="371">
        <f t="shared" ref="P131:P194" ca="1" si="66">IF(N131=0,0,RANDBETWEEN(0,1))</f>
        <v>0</v>
      </c>
      <c r="Q131" s="371">
        <f t="shared" ref="Q131:Q194" ca="1" si="67">IF(AND(O131=1, P131=1),1,0)</f>
        <v>0</v>
      </c>
      <c r="R131" s="372" t="str">
        <f t="shared" ref="R131:R194" ca="1" si="68">IF(M131=0, "", RANDBETWEEN(DATE(2023,1,1), DATE(2024,12,31)))</f>
        <v/>
      </c>
      <c r="S131" s="372" t="str">
        <f t="shared" ref="S131:S194" ca="1" si="69">IF(N131=0, "", RANDBETWEEN(DATE(2023,1,1), DATE(2024,12,31)))</f>
        <v/>
      </c>
      <c r="T131" s="372" t="str">
        <f t="shared" ref="T131:T194" ca="1" si="70">IF(M131=0, "", RANDBETWEEN(DATE(2023,1,1), DATE(2024,12,31)))</f>
        <v/>
      </c>
      <c r="U131" s="372" t="str">
        <f t="shared" ref="U131:U194" ca="1" si="71">IF(N131=0, "", RANDBETWEEN(DATE(2023,1,1), DATE(2024,12,31)))</f>
        <v/>
      </c>
      <c r="V131" t="str">
        <f t="shared" ref="V131:V194" ca="1" si="72">CHOOSE(RANDBETWEEN(1,2),"Digital","Offline")</f>
        <v>Offline</v>
      </c>
      <c r="W131" t="str">
        <f t="shared" ref="W131:W194" ca="1" si="73">IF(V131="Digital",CHOOSE(RANDBETWEEN(1,2),"Web","App"), IF(V131="offline", CHOOSE(RANDBETWEEN(1,2),"IVR","Retail"),""))</f>
        <v>Retail</v>
      </c>
      <c r="X131" s="371">
        <f t="shared" ref="X131:AA194" ca="1" si="74">RANDBETWEEN(0,1)</f>
        <v>0</v>
      </c>
      <c r="Y131" s="371">
        <f t="shared" ca="1" si="74"/>
        <v>0</v>
      </c>
      <c r="Z131" s="371">
        <f t="shared" ca="1" si="74"/>
        <v>0</v>
      </c>
      <c r="AA131" s="371">
        <f t="shared" ca="1" si="74"/>
        <v>1</v>
      </c>
      <c r="AB131" s="371">
        <f t="shared" ref="AB131:AE194" ca="1" si="75">RANDBETWEEN(0,1)</f>
        <v>0</v>
      </c>
      <c r="AC131" s="371">
        <f t="shared" ca="1" si="75"/>
        <v>1</v>
      </c>
      <c r="AD131" s="371">
        <f t="shared" ca="1" si="75"/>
        <v>0</v>
      </c>
      <c r="AE131" s="371">
        <f t="shared" ca="1" si="75"/>
        <v>1</v>
      </c>
      <c r="AF131" s="371">
        <f t="shared" ref="AF131:AI194" ca="1" si="76">RANDBETWEEN(0,1)</f>
        <v>0</v>
      </c>
      <c r="AG131" s="371">
        <f t="shared" ca="1" si="76"/>
        <v>1</v>
      </c>
      <c r="AH131" s="371">
        <f t="shared" ca="1" si="76"/>
        <v>1</v>
      </c>
      <c r="AI131">
        <f t="shared" ca="1" si="76"/>
        <v>0</v>
      </c>
      <c r="AJ131">
        <f t="shared" ref="AJ131:AJ194" ca="1" si="77">RANDBETWEEN(0,1)</f>
        <v>1</v>
      </c>
      <c r="AK131">
        <f t="shared" ref="AK131:AK194" ca="1" si="78">IF(AJ131=0,0,RANDBETWEEN(0,1))</f>
        <v>0</v>
      </c>
      <c r="AL131">
        <f t="shared" ref="AL131:AL194" ca="1" si="79">IF(AJ131=0,0,RANDBETWEEN(0,1))</f>
        <v>1</v>
      </c>
      <c r="AM131">
        <f t="shared" ref="AM131:AM194" ca="1" si="80">IF(AJ131=0,0,RANDBETWEEN(0,1))</f>
        <v>0</v>
      </c>
    </row>
    <row r="132" spans="1:39">
      <c r="A132" t="str">
        <f t="shared" ca="1" si="54"/>
        <v>0001129082</v>
      </c>
      <c r="B132">
        <f t="shared" ca="1" si="55"/>
        <v>0</v>
      </c>
      <c r="C132">
        <f ca="1">SUM($B$2:B132)</f>
        <v>139</v>
      </c>
      <c r="D132" t="str">
        <f t="shared" ca="1" si="56"/>
        <v>AG0000004755</v>
      </c>
      <c r="E132" s="315">
        <f t="shared" ca="1" si="57"/>
        <v>45591</v>
      </c>
      <c r="F132" s="371">
        <f t="shared" ca="1" si="58"/>
        <v>598</v>
      </c>
      <c r="G132" s="372">
        <f t="shared" ca="1" si="59"/>
        <v>45365</v>
      </c>
      <c r="H132" s="371" t="str">
        <f t="shared" ca="1" si="60"/>
        <v>Active</v>
      </c>
      <c r="I132" s="67" t="str">
        <f t="shared" ca="1" si="61"/>
        <v>Boston</v>
      </c>
      <c r="J132" s="67" t="s">
        <v>889</v>
      </c>
      <c r="K132" s="67" t="str">
        <f t="shared" ca="1" si="62"/>
        <v>Condominiums</v>
      </c>
      <c r="L132" s="67" t="str">
        <f t="shared" ca="1" si="63"/>
        <v>N</v>
      </c>
      <c r="M132" s="371">
        <f t="shared" ca="1" si="64"/>
        <v>0</v>
      </c>
      <c r="N132" s="371">
        <f t="shared" ca="1" si="64"/>
        <v>1</v>
      </c>
      <c r="O132">
        <f t="shared" ca="1" si="65"/>
        <v>0</v>
      </c>
      <c r="P132" s="371">
        <f t="shared" ca="1" si="66"/>
        <v>1</v>
      </c>
      <c r="Q132" s="371">
        <f t="shared" ca="1" si="67"/>
        <v>0</v>
      </c>
      <c r="R132" s="372" t="str">
        <f t="shared" ca="1" si="68"/>
        <v/>
      </c>
      <c r="S132" s="372">
        <f t="shared" ca="1" si="69"/>
        <v>45015</v>
      </c>
      <c r="T132" s="372" t="str">
        <f t="shared" ca="1" si="70"/>
        <v/>
      </c>
      <c r="U132" s="372">
        <f t="shared" ca="1" si="71"/>
        <v>45096</v>
      </c>
      <c r="V132" t="str">
        <f t="shared" ca="1" si="72"/>
        <v>Offline</v>
      </c>
      <c r="W132" t="str">
        <f t="shared" ca="1" si="73"/>
        <v>Retail</v>
      </c>
      <c r="X132" s="371">
        <f t="shared" ca="1" si="74"/>
        <v>0</v>
      </c>
      <c r="Y132" s="371">
        <f t="shared" ca="1" si="74"/>
        <v>0</v>
      </c>
      <c r="Z132" s="371">
        <f t="shared" ca="1" si="74"/>
        <v>1</v>
      </c>
      <c r="AA132" s="371">
        <f t="shared" ca="1" si="74"/>
        <v>0</v>
      </c>
      <c r="AB132" s="371">
        <f t="shared" ca="1" si="75"/>
        <v>0</v>
      </c>
      <c r="AC132" s="371">
        <f t="shared" ca="1" si="75"/>
        <v>0</v>
      </c>
      <c r="AD132" s="371">
        <f t="shared" ca="1" si="75"/>
        <v>1</v>
      </c>
      <c r="AE132" s="371">
        <f t="shared" ca="1" si="75"/>
        <v>1</v>
      </c>
      <c r="AF132" s="371">
        <f t="shared" ca="1" si="76"/>
        <v>0</v>
      </c>
      <c r="AG132" s="371">
        <f t="shared" ca="1" si="76"/>
        <v>0</v>
      </c>
      <c r="AH132" s="371">
        <f t="shared" ca="1" si="76"/>
        <v>0</v>
      </c>
      <c r="AI132">
        <f t="shared" ca="1" si="76"/>
        <v>1</v>
      </c>
      <c r="AJ132">
        <f t="shared" ca="1" si="77"/>
        <v>1</v>
      </c>
      <c r="AK132">
        <f t="shared" ca="1" si="78"/>
        <v>1</v>
      </c>
      <c r="AL132">
        <f t="shared" ca="1" si="79"/>
        <v>1</v>
      </c>
      <c r="AM132">
        <f t="shared" ca="1" si="80"/>
        <v>0</v>
      </c>
    </row>
    <row r="133" spans="1:39" ht="30.75">
      <c r="A133" t="str">
        <f t="shared" ca="1" si="54"/>
        <v>0001124289</v>
      </c>
      <c r="B133">
        <f t="shared" ca="1" si="55"/>
        <v>0</v>
      </c>
      <c r="C133">
        <f ca="1">SUM($B$2:B133)</f>
        <v>139</v>
      </c>
      <c r="D133" t="str">
        <f t="shared" ca="1" si="56"/>
        <v>AG0000004510</v>
      </c>
      <c r="E133" s="315">
        <f t="shared" ca="1" si="57"/>
        <v>45596</v>
      </c>
      <c r="F133" s="371">
        <f t="shared" ca="1" si="58"/>
        <v>662</v>
      </c>
      <c r="G133" s="372">
        <f t="shared" ca="1" si="59"/>
        <v>45056</v>
      </c>
      <c r="H133" s="371" t="str">
        <f t="shared" ca="1" si="60"/>
        <v>Former</v>
      </c>
      <c r="I133" s="67" t="str">
        <f t="shared" ca="1" si="61"/>
        <v>Boston</v>
      </c>
      <c r="J133" s="67" t="s">
        <v>889</v>
      </c>
      <c r="K133" s="67" t="str">
        <f t="shared" ca="1" si="62"/>
        <v>Apartments</v>
      </c>
      <c r="L133" s="67" t="str">
        <f t="shared" ca="1" si="63"/>
        <v>Y</v>
      </c>
      <c r="M133" s="371">
        <f t="shared" ca="1" si="64"/>
        <v>0</v>
      </c>
      <c r="N133" s="371">
        <f t="shared" ca="1" si="64"/>
        <v>1</v>
      </c>
      <c r="O133">
        <f t="shared" ca="1" si="65"/>
        <v>0</v>
      </c>
      <c r="P133" s="371">
        <f t="shared" ca="1" si="66"/>
        <v>0</v>
      </c>
      <c r="Q133" s="371">
        <f t="shared" ca="1" si="67"/>
        <v>0</v>
      </c>
      <c r="R133" s="372" t="str">
        <f t="shared" ca="1" si="68"/>
        <v/>
      </c>
      <c r="S133" s="372">
        <f t="shared" ca="1" si="69"/>
        <v>45095</v>
      </c>
      <c r="T133" s="372" t="str">
        <f t="shared" ca="1" si="70"/>
        <v/>
      </c>
      <c r="U133" s="372">
        <f t="shared" ca="1" si="71"/>
        <v>45574</v>
      </c>
      <c r="V133" t="str">
        <f t="shared" ca="1" si="72"/>
        <v>Offline</v>
      </c>
      <c r="W133" t="str">
        <f t="shared" ca="1" si="73"/>
        <v>IVR</v>
      </c>
      <c r="X133" s="371">
        <f t="shared" ca="1" si="74"/>
        <v>1</v>
      </c>
      <c r="Y133" s="371">
        <f t="shared" ca="1" si="74"/>
        <v>0</v>
      </c>
      <c r="Z133" s="371">
        <f t="shared" ca="1" si="74"/>
        <v>0</v>
      </c>
      <c r="AA133" s="371">
        <f t="shared" ca="1" si="74"/>
        <v>1</v>
      </c>
      <c r="AB133" s="371">
        <f t="shared" ca="1" si="75"/>
        <v>0</v>
      </c>
      <c r="AC133" s="371">
        <f t="shared" ca="1" si="75"/>
        <v>0</v>
      </c>
      <c r="AD133" s="371">
        <f t="shared" ca="1" si="75"/>
        <v>0</v>
      </c>
      <c r="AE133" s="371">
        <f t="shared" ca="1" si="75"/>
        <v>0</v>
      </c>
      <c r="AF133" s="371">
        <f t="shared" ca="1" si="76"/>
        <v>0</v>
      </c>
      <c r="AG133" s="371">
        <f t="shared" ca="1" si="76"/>
        <v>0</v>
      </c>
      <c r="AH133" s="371">
        <f t="shared" ca="1" si="76"/>
        <v>0</v>
      </c>
      <c r="AI133">
        <f t="shared" ca="1" si="76"/>
        <v>0</v>
      </c>
      <c r="AJ133">
        <f t="shared" ca="1" si="77"/>
        <v>0</v>
      </c>
      <c r="AK133">
        <f t="shared" ca="1" si="78"/>
        <v>0</v>
      </c>
      <c r="AL133">
        <f t="shared" ca="1" si="79"/>
        <v>0</v>
      </c>
      <c r="AM133">
        <f t="shared" ca="1" si="80"/>
        <v>0</v>
      </c>
    </row>
    <row r="134" spans="1:39">
      <c r="A134" t="str">
        <f t="shared" ca="1" si="54"/>
        <v>0001127546</v>
      </c>
      <c r="B134">
        <f t="shared" ca="1" si="55"/>
        <v>0</v>
      </c>
      <c r="C134">
        <f ca="1">SUM($B$2:B134)</f>
        <v>139</v>
      </c>
      <c r="D134" t="str">
        <f t="shared" ca="1" si="56"/>
        <v>AG0000008541</v>
      </c>
      <c r="E134" s="315">
        <f t="shared" ca="1" si="57"/>
        <v>45153</v>
      </c>
      <c r="F134" s="371">
        <f t="shared" ca="1" si="58"/>
        <v>561</v>
      </c>
      <c r="G134" s="372">
        <f t="shared" ca="1" si="59"/>
        <v>45519</v>
      </c>
      <c r="H134" s="371" t="str">
        <f t="shared" ca="1" si="60"/>
        <v>Former</v>
      </c>
      <c r="I134" s="67" t="str">
        <f t="shared" ca="1" si="61"/>
        <v>Pheonix</v>
      </c>
      <c r="J134" s="67" t="s">
        <v>889</v>
      </c>
      <c r="K134" s="67" t="str">
        <f t="shared" ca="1" si="62"/>
        <v>House</v>
      </c>
      <c r="L134" s="67" t="str">
        <f t="shared" ca="1" si="63"/>
        <v>Y</v>
      </c>
      <c r="M134" s="371">
        <f t="shared" ca="1" si="64"/>
        <v>1</v>
      </c>
      <c r="N134" s="371">
        <f t="shared" ca="1" si="64"/>
        <v>1</v>
      </c>
      <c r="O134">
        <f t="shared" ca="1" si="65"/>
        <v>0</v>
      </c>
      <c r="P134" s="371">
        <f t="shared" ca="1" si="66"/>
        <v>0</v>
      </c>
      <c r="Q134" s="371">
        <f t="shared" ca="1" si="67"/>
        <v>0</v>
      </c>
      <c r="R134" s="372">
        <f t="shared" ca="1" si="68"/>
        <v>45284</v>
      </c>
      <c r="S134" s="372">
        <f t="shared" ca="1" si="69"/>
        <v>44967</v>
      </c>
      <c r="T134" s="372">
        <f t="shared" ca="1" si="70"/>
        <v>45154</v>
      </c>
      <c r="U134" s="372">
        <f t="shared" ca="1" si="71"/>
        <v>45163</v>
      </c>
      <c r="V134" t="str">
        <f t="shared" ca="1" si="72"/>
        <v>Offline</v>
      </c>
      <c r="W134" t="str">
        <f t="shared" ca="1" si="73"/>
        <v>IVR</v>
      </c>
      <c r="X134" s="371">
        <f t="shared" ca="1" si="74"/>
        <v>0</v>
      </c>
      <c r="Y134" s="371">
        <f t="shared" ca="1" si="74"/>
        <v>1</v>
      </c>
      <c r="Z134" s="371">
        <f t="shared" ca="1" si="74"/>
        <v>1</v>
      </c>
      <c r="AA134" s="371">
        <f t="shared" ca="1" si="74"/>
        <v>0</v>
      </c>
      <c r="AB134" s="371">
        <f t="shared" ca="1" si="75"/>
        <v>1</v>
      </c>
      <c r="AC134" s="371">
        <f t="shared" ca="1" si="75"/>
        <v>1</v>
      </c>
      <c r="AD134" s="371">
        <f t="shared" ca="1" si="75"/>
        <v>1</v>
      </c>
      <c r="AE134" s="371">
        <f t="shared" ca="1" si="75"/>
        <v>1</v>
      </c>
      <c r="AF134" s="371">
        <f t="shared" ca="1" si="76"/>
        <v>0</v>
      </c>
      <c r="AG134" s="371">
        <f t="shared" ca="1" si="76"/>
        <v>0</v>
      </c>
      <c r="AH134" s="371">
        <f t="shared" ca="1" si="76"/>
        <v>1</v>
      </c>
      <c r="AI134">
        <f t="shared" ca="1" si="76"/>
        <v>1</v>
      </c>
      <c r="AJ134">
        <f t="shared" ca="1" si="77"/>
        <v>1</v>
      </c>
      <c r="AK134">
        <f t="shared" ca="1" si="78"/>
        <v>1</v>
      </c>
      <c r="AL134">
        <f t="shared" ca="1" si="79"/>
        <v>0</v>
      </c>
      <c r="AM134">
        <f t="shared" ca="1" si="80"/>
        <v>1</v>
      </c>
    </row>
    <row r="135" spans="1:39" ht="30.75">
      <c r="A135" t="str">
        <f t="shared" ca="1" si="54"/>
        <v>0001123916</v>
      </c>
      <c r="B135">
        <f t="shared" ca="1" si="55"/>
        <v>2</v>
      </c>
      <c r="C135">
        <f ca="1">SUM($B$2:B135)</f>
        <v>141</v>
      </c>
      <c r="D135" t="str">
        <f t="shared" ca="1" si="56"/>
        <v>AG0000006609</v>
      </c>
      <c r="E135" s="315">
        <f t="shared" ca="1" si="57"/>
        <v>45148</v>
      </c>
      <c r="F135" s="371">
        <f t="shared" ca="1" si="58"/>
        <v>174</v>
      </c>
      <c r="G135" s="372">
        <f t="shared" ca="1" si="59"/>
        <v>45293</v>
      </c>
      <c r="H135" s="371" t="str">
        <f t="shared" ca="1" si="60"/>
        <v>Former</v>
      </c>
      <c r="I135" s="67" t="str">
        <f t="shared" ca="1" si="61"/>
        <v>San Francisco</v>
      </c>
      <c r="J135" s="67" t="s">
        <v>889</v>
      </c>
      <c r="K135" s="67" t="str">
        <f t="shared" ca="1" si="62"/>
        <v>Revenue Share -Apts</v>
      </c>
      <c r="L135" s="67" t="str">
        <f t="shared" ca="1" si="63"/>
        <v>N</v>
      </c>
      <c r="M135" s="371">
        <f t="shared" ca="1" si="64"/>
        <v>1</v>
      </c>
      <c r="N135" s="371">
        <f t="shared" ca="1" si="64"/>
        <v>0</v>
      </c>
      <c r="O135">
        <f t="shared" ca="1" si="65"/>
        <v>1</v>
      </c>
      <c r="P135" s="371">
        <f t="shared" ca="1" si="66"/>
        <v>0</v>
      </c>
      <c r="Q135" s="371">
        <f t="shared" ca="1" si="67"/>
        <v>0</v>
      </c>
      <c r="R135" s="372">
        <f t="shared" ca="1" si="68"/>
        <v>45443</v>
      </c>
      <c r="S135" s="372" t="str">
        <f t="shared" ca="1" si="69"/>
        <v/>
      </c>
      <c r="T135" s="372">
        <f t="shared" ca="1" si="70"/>
        <v>45602</v>
      </c>
      <c r="U135" s="372" t="str">
        <f t="shared" ca="1" si="71"/>
        <v/>
      </c>
      <c r="V135" t="str">
        <f t="shared" ca="1" si="72"/>
        <v>Offline</v>
      </c>
      <c r="W135" t="str">
        <f t="shared" ca="1" si="73"/>
        <v>Retail</v>
      </c>
      <c r="X135" s="371">
        <f t="shared" ca="1" si="74"/>
        <v>1</v>
      </c>
      <c r="Y135" s="371">
        <f t="shared" ca="1" si="74"/>
        <v>0</v>
      </c>
      <c r="Z135" s="371">
        <f t="shared" ca="1" si="74"/>
        <v>1</v>
      </c>
      <c r="AA135" s="371">
        <f t="shared" ca="1" si="74"/>
        <v>0</v>
      </c>
      <c r="AB135" s="371">
        <f t="shared" ca="1" si="75"/>
        <v>0</v>
      </c>
      <c r="AC135" s="371">
        <f t="shared" ca="1" si="75"/>
        <v>0</v>
      </c>
      <c r="AD135" s="371">
        <f t="shared" ca="1" si="75"/>
        <v>0</v>
      </c>
      <c r="AE135" s="371">
        <f t="shared" ca="1" si="75"/>
        <v>0</v>
      </c>
      <c r="AF135" s="371">
        <f t="shared" ca="1" si="76"/>
        <v>0</v>
      </c>
      <c r="AG135" s="371">
        <f t="shared" ca="1" si="76"/>
        <v>1</v>
      </c>
      <c r="AH135" s="371">
        <f t="shared" ca="1" si="76"/>
        <v>0</v>
      </c>
      <c r="AI135">
        <f t="shared" ca="1" si="76"/>
        <v>0</v>
      </c>
      <c r="AJ135">
        <f t="shared" ca="1" si="77"/>
        <v>1</v>
      </c>
      <c r="AK135">
        <f t="shared" ca="1" si="78"/>
        <v>1</v>
      </c>
      <c r="AL135">
        <f t="shared" ca="1" si="79"/>
        <v>1</v>
      </c>
      <c r="AM135">
        <f t="shared" ca="1" si="80"/>
        <v>1</v>
      </c>
    </row>
    <row r="136" spans="1:39">
      <c r="A136" t="str">
        <f t="shared" ca="1" si="54"/>
        <v>0001125512</v>
      </c>
      <c r="B136">
        <f t="shared" ca="1" si="55"/>
        <v>0</v>
      </c>
      <c r="C136">
        <f ca="1">SUM($B$2:B136)</f>
        <v>141</v>
      </c>
      <c r="D136" t="str">
        <f t="shared" ca="1" si="56"/>
        <v>AG0000006825</v>
      </c>
      <c r="E136" s="315">
        <f t="shared" ca="1" si="57"/>
        <v>45574</v>
      </c>
      <c r="F136" s="371">
        <f t="shared" ca="1" si="58"/>
        <v>428</v>
      </c>
      <c r="G136" s="372">
        <f t="shared" ca="1" si="59"/>
        <v>45266</v>
      </c>
      <c r="H136" s="371" t="str">
        <f t="shared" ca="1" si="60"/>
        <v>Former</v>
      </c>
      <c r="I136" s="67" t="str">
        <f t="shared" ca="1" si="61"/>
        <v>Boston</v>
      </c>
      <c r="J136" s="67" t="s">
        <v>889</v>
      </c>
      <c r="K136" s="67" t="str">
        <f t="shared" ca="1" si="62"/>
        <v>Condominiums</v>
      </c>
      <c r="L136" s="67" t="str">
        <f t="shared" ca="1" si="63"/>
        <v>N</v>
      </c>
      <c r="M136" s="371">
        <f t="shared" ca="1" si="64"/>
        <v>1</v>
      </c>
      <c r="N136" s="371">
        <f t="shared" ca="1" si="64"/>
        <v>0</v>
      </c>
      <c r="O136">
        <f t="shared" ca="1" si="65"/>
        <v>1</v>
      </c>
      <c r="P136" s="371">
        <f t="shared" ca="1" si="66"/>
        <v>0</v>
      </c>
      <c r="Q136" s="371">
        <f t="shared" ca="1" si="67"/>
        <v>0</v>
      </c>
      <c r="R136" s="372">
        <f t="shared" ca="1" si="68"/>
        <v>44938</v>
      </c>
      <c r="S136" s="372" t="str">
        <f t="shared" ca="1" si="69"/>
        <v/>
      </c>
      <c r="T136" s="372">
        <f t="shared" ca="1" si="70"/>
        <v>45036</v>
      </c>
      <c r="U136" s="372" t="str">
        <f t="shared" ca="1" si="71"/>
        <v/>
      </c>
      <c r="V136" t="str">
        <f t="shared" ca="1" si="72"/>
        <v>Digital</v>
      </c>
      <c r="W136" t="str">
        <f t="shared" ca="1" si="73"/>
        <v>App</v>
      </c>
      <c r="X136" s="371">
        <f t="shared" ca="1" si="74"/>
        <v>0</v>
      </c>
      <c r="Y136" s="371">
        <f t="shared" ca="1" si="74"/>
        <v>0</v>
      </c>
      <c r="Z136" s="371">
        <f t="shared" ca="1" si="74"/>
        <v>1</v>
      </c>
      <c r="AA136" s="371">
        <f t="shared" ca="1" si="74"/>
        <v>1</v>
      </c>
      <c r="AB136" s="371">
        <f t="shared" ca="1" si="75"/>
        <v>1</v>
      </c>
      <c r="AC136" s="371">
        <f t="shared" ca="1" si="75"/>
        <v>0</v>
      </c>
      <c r="AD136" s="371">
        <f t="shared" ca="1" si="75"/>
        <v>1</v>
      </c>
      <c r="AE136" s="371">
        <f t="shared" ca="1" si="75"/>
        <v>0</v>
      </c>
      <c r="AF136" s="371">
        <f t="shared" ca="1" si="76"/>
        <v>1</v>
      </c>
      <c r="AG136" s="371">
        <f t="shared" ca="1" si="76"/>
        <v>0</v>
      </c>
      <c r="AH136" s="371">
        <f t="shared" ca="1" si="76"/>
        <v>1</v>
      </c>
      <c r="AI136">
        <f t="shared" ca="1" si="76"/>
        <v>0</v>
      </c>
      <c r="AJ136">
        <f t="shared" ca="1" si="77"/>
        <v>0</v>
      </c>
      <c r="AK136">
        <f t="shared" ca="1" si="78"/>
        <v>0</v>
      </c>
      <c r="AL136">
        <f t="shared" ca="1" si="79"/>
        <v>0</v>
      </c>
      <c r="AM136">
        <f t="shared" ca="1" si="80"/>
        <v>0</v>
      </c>
    </row>
    <row r="137" spans="1:39">
      <c r="A137" t="str">
        <f t="shared" ca="1" si="54"/>
        <v>0001125679</v>
      </c>
      <c r="B137">
        <f t="shared" ca="1" si="55"/>
        <v>0</v>
      </c>
      <c r="C137">
        <f ca="1">SUM($B$2:B137)</f>
        <v>141</v>
      </c>
      <c r="D137" t="str">
        <f t="shared" ca="1" si="56"/>
        <v>AG0000003655</v>
      </c>
      <c r="E137" s="315">
        <f t="shared" ca="1" si="57"/>
        <v>45436</v>
      </c>
      <c r="F137" s="371">
        <f t="shared" ca="1" si="58"/>
        <v>154</v>
      </c>
      <c r="G137" s="372">
        <f t="shared" ca="1" si="59"/>
        <v>45137</v>
      </c>
      <c r="H137" s="371" t="str">
        <f t="shared" ca="1" si="60"/>
        <v>Active</v>
      </c>
      <c r="I137" s="67" t="str">
        <f t="shared" ca="1" si="61"/>
        <v>Pheonix</v>
      </c>
      <c r="J137" s="67" t="s">
        <v>889</v>
      </c>
      <c r="K137" s="67" t="str">
        <f t="shared" ca="1" si="62"/>
        <v>Condominiums</v>
      </c>
      <c r="L137" s="67" t="str">
        <f t="shared" ca="1" si="63"/>
        <v>Y</v>
      </c>
      <c r="M137" s="371">
        <f t="shared" ca="1" si="64"/>
        <v>1</v>
      </c>
      <c r="N137" s="371">
        <f t="shared" ca="1" si="64"/>
        <v>1</v>
      </c>
      <c r="O137">
        <f t="shared" ca="1" si="65"/>
        <v>1</v>
      </c>
      <c r="P137" s="371">
        <f t="shared" ca="1" si="66"/>
        <v>0</v>
      </c>
      <c r="Q137" s="371">
        <f t="shared" ca="1" si="67"/>
        <v>0</v>
      </c>
      <c r="R137" s="372">
        <f t="shared" ca="1" si="68"/>
        <v>45023</v>
      </c>
      <c r="S137" s="372">
        <f t="shared" ca="1" si="69"/>
        <v>44947</v>
      </c>
      <c r="T137" s="372">
        <f t="shared" ca="1" si="70"/>
        <v>45274</v>
      </c>
      <c r="U137" s="372">
        <f t="shared" ca="1" si="71"/>
        <v>45093</v>
      </c>
      <c r="V137" t="str">
        <f t="shared" ca="1" si="72"/>
        <v>Offline</v>
      </c>
      <c r="W137" t="str">
        <f t="shared" ca="1" si="73"/>
        <v>IVR</v>
      </c>
      <c r="X137" s="371">
        <f t="shared" ca="1" si="74"/>
        <v>0</v>
      </c>
      <c r="Y137" s="371">
        <f t="shared" ca="1" si="74"/>
        <v>1</v>
      </c>
      <c r="Z137" s="371">
        <f t="shared" ca="1" si="74"/>
        <v>1</v>
      </c>
      <c r="AA137" s="371">
        <f t="shared" ca="1" si="74"/>
        <v>1</v>
      </c>
      <c r="AB137" s="371">
        <f t="shared" ca="1" si="75"/>
        <v>1</v>
      </c>
      <c r="AC137" s="371">
        <f t="shared" ca="1" si="75"/>
        <v>0</v>
      </c>
      <c r="AD137" s="371">
        <f t="shared" ca="1" si="75"/>
        <v>1</v>
      </c>
      <c r="AE137" s="371">
        <f t="shared" ca="1" si="75"/>
        <v>0</v>
      </c>
      <c r="AF137" s="371">
        <f t="shared" ca="1" si="76"/>
        <v>0</v>
      </c>
      <c r="AG137" s="371">
        <f t="shared" ca="1" si="76"/>
        <v>1</v>
      </c>
      <c r="AH137" s="371">
        <f t="shared" ca="1" si="76"/>
        <v>1</v>
      </c>
      <c r="AI137">
        <f t="shared" ca="1" si="76"/>
        <v>0</v>
      </c>
      <c r="AJ137">
        <f t="shared" ca="1" si="77"/>
        <v>0</v>
      </c>
      <c r="AK137">
        <f t="shared" ca="1" si="78"/>
        <v>0</v>
      </c>
      <c r="AL137">
        <f t="shared" ca="1" si="79"/>
        <v>0</v>
      </c>
      <c r="AM137">
        <f t="shared" ca="1" si="80"/>
        <v>0</v>
      </c>
    </row>
    <row r="138" spans="1:39">
      <c r="A138" t="str">
        <f t="shared" ca="1" si="54"/>
        <v>0001128061</v>
      </c>
      <c r="B138">
        <f t="shared" ca="1" si="55"/>
        <v>1</v>
      </c>
      <c r="C138">
        <f ca="1">SUM($B$2:B138)</f>
        <v>142</v>
      </c>
      <c r="D138" t="str">
        <f t="shared" ca="1" si="56"/>
        <v>AG0000001548</v>
      </c>
      <c r="E138" s="315">
        <f t="shared" ca="1" si="57"/>
        <v>45275</v>
      </c>
      <c r="F138" s="371">
        <f t="shared" ca="1" si="58"/>
        <v>604</v>
      </c>
      <c r="G138" s="372">
        <f t="shared" ca="1" si="59"/>
        <v>45100</v>
      </c>
      <c r="H138" s="371" t="str">
        <f t="shared" ca="1" si="60"/>
        <v>Former</v>
      </c>
      <c r="I138" s="67" t="str">
        <f t="shared" ca="1" si="61"/>
        <v>Boston</v>
      </c>
      <c r="J138" s="67" t="s">
        <v>889</v>
      </c>
      <c r="K138" s="67" t="str">
        <f t="shared" ca="1" si="62"/>
        <v>House</v>
      </c>
      <c r="L138" s="67" t="str">
        <f t="shared" ca="1" si="63"/>
        <v>N</v>
      </c>
      <c r="M138" s="371">
        <f t="shared" ca="1" si="64"/>
        <v>1</v>
      </c>
      <c r="N138" s="371">
        <f t="shared" ca="1" si="64"/>
        <v>0</v>
      </c>
      <c r="O138">
        <f t="shared" ca="1" si="65"/>
        <v>0</v>
      </c>
      <c r="P138" s="371">
        <f t="shared" ca="1" si="66"/>
        <v>0</v>
      </c>
      <c r="Q138" s="371">
        <f t="shared" ca="1" si="67"/>
        <v>0</v>
      </c>
      <c r="R138" s="372">
        <f t="shared" ca="1" si="68"/>
        <v>45398</v>
      </c>
      <c r="S138" s="372" t="str">
        <f t="shared" ca="1" si="69"/>
        <v/>
      </c>
      <c r="T138" s="372">
        <f t="shared" ca="1" si="70"/>
        <v>45561</v>
      </c>
      <c r="U138" s="372" t="str">
        <f t="shared" ca="1" si="71"/>
        <v/>
      </c>
      <c r="V138" t="str">
        <f t="shared" ca="1" si="72"/>
        <v>Digital</v>
      </c>
      <c r="W138" t="str">
        <f t="shared" ca="1" si="73"/>
        <v>App</v>
      </c>
      <c r="X138" s="371">
        <f t="shared" ca="1" si="74"/>
        <v>1</v>
      </c>
      <c r="Y138" s="371">
        <f t="shared" ca="1" si="74"/>
        <v>1</v>
      </c>
      <c r="Z138" s="371">
        <f t="shared" ca="1" si="74"/>
        <v>0</v>
      </c>
      <c r="AA138" s="371">
        <f t="shared" ca="1" si="74"/>
        <v>1</v>
      </c>
      <c r="AB138" s="371">
        <f t="shared" ca="1" si="75"/>
        <v>0</v>
      </c>
      <c r="AC138" s="371">
        <f t="shared" ca="1" si="75"/>
        <v>1</v>
      </c>
      <c r="AD138" s="371">
        <f t="shared" ca="1" si="75"/>
        <v>0</v>
      </c>
      <c r="AE138" s="371">
        <f t="shared" ca="1" si="75"/>
        <v>1</v>
      </c>
      <c r="AF138" s="371">
        <f t="shared" ca="1" si="76"/>
        <v>1</v>
      </c>
      <c r="AG138" s="371">
        <f t="shared" ca="1" si="76"/>
        <v>1</v>
      </c>
      <c r="AH138" s="371">
        <f t="shared" ca="1" si="76"/>
        <v>0</v>
      </c>
      <c r="AI138">
        <f t="shared" ca="1" si="76"/>
        <v>1</v>
      </c>
      <c r="AJ138">
        <f t="shared" ca="1" si="77"/>
        <v>0</v>
      </c>
      <c r="AK138">
        <f t="shared" ca="1" si="78"/>
        <v>0</v>
      </c>
      <c r="AL138">
        <f t="shared" ca="1" si="79"/>
        <v>0</v>
      </c>
      <c r="AM138">
        <f t="shared" ca="1" si="80"/>
        <v>0</v>
      </c>
    </row>
    <row r="139" spans="1:39">
      <c r="A139" t="str">
        <f t="shared" ca="1" si="54"/>
        <v>0001123505</v>
      </c>
      <c r="B139">
        <f t="shared" ca="1" si="55"/>
        <v>0</v>
      </c>
      <c r="C139">
        <f ca="1">SUM($B$2:B139)</f>
        <v>142</v>
      </c>
      <c r="D139" t="str">
        <f t="shared" ca="1" si="56"/>
        <v>AG0000001302</v>
      </c>
      <c r="E139" s="315">
        <f t="shared" ca="1" si="57"/>
        <v>44978</v>
      </c>
      <c r="F139" s="371">
        <f t="shared" ca="1" si="58"/>
        <v>575</v>
      </c>
      <c r="G139" s="372">
        <f t="shared" ca="1" si="59"/>
        <v>45628</v>
      </c>
      <c r="H139" s="371" t="str">
        <f t="shared" ca="1" si="60"/>
        <v>Active</v>
      </c>
      <c r="I139" s="67" t="str">
        <f t="shared" ca="1" si="61"/>
        <v>Boston</v>
      </c>
      <c r="J139" s="67" t="s">
        <v>889</v>
      </c>
      <c r="K139" s="67" t="str">
        <f t="shared" ca="1" si="62"/>
        <v>Condominiums</v>
      </c>
      <c r="L139" s="67" t="str">
        <f t="shared" ca="1" si="63"/>
        <v>N</v>
      </c>
      <c r="M139" s="371">
        <f t="shared" ca="1" si="64"/>
        <v>0</v>
      </c>
      <c r="N139" s="371">
        <f t="shared" ca="1" si="64"/>
        <v>0</v>
      </c>
      <c r="O139">
        <f t="shared" ca="1" si="65"/>
        <v>0</v>
      </c>
      <c r="P139" s="371">
        <f t="shared" ca="1" si="66"/>
        <v>0</v>
      </c>
      <c r="Q139" s="371">
        <f t="shared" ca="1" si="67"/>
        <v>0</v>
      </c>
      <c r="R139" s="372" t="str">
        <f t="shared" ca="1" si="68"/>
        <v/>
      </c>
      <c r="S139" s="372" t="str">
        <f t="shared" ca="1" si="69"/>
        <v/>
      </c>
      <c r="T139" s="372" t="str">
        <f t="shared" ca="1" si="70"/>
        <v/>
      </c>
      <c r="U139" s="372" t="str">
        <f t="shared" ca="1" si="71"/>
        <v/>
      </c>
      <c r="V139" t="str">
        <f t="shared" ca="1" si="72"/>
        <v>Offline</v>
      </c>
      <c r="W139" t="str">
        <f t="shared" ca="1" si="73"/>
        <v>Retail</v>
      </c>
      <c r="X139" s="371">
        <f t="shared" ca="1" si="74"/>
        <v>1</v>
      </c>
      <c r="Y139" s="371">
        <f t="shared" ca="1" si="74"/>
        <v>0</v>
      </c>
      <c r="Z139" s="371">
        <f t="shared" ca="1" si="74"/>
        <v>0</v>
      </c>
      <c r="AA139" s="371">
        <f t="shared" ca="1" si="74"/>
        <v>1</v>
      </c>
      <c r="AB139" s="371">
        <f t="shared" ca="1" si="75"/>
        <v>1</v>
      </c>
      <c r="AC139" s="371">
        <f t="shared" ca="1" si="75"/>
        <v>1</v>
      </c>
      <c r="AD139" s="371">
        <f t="shared" ca="1" si="75"/>
        <v>1</v>
      </c>
      <c r="AE139" s="371">
        <f t="shared" ca="1" si="75"/>
        <v>0</v>
      </c>
      <c r="AF139" s="371">
        <f t="shared" ca="1" si="76"/>
        <v>0</v>
      </c>
      <c r="AG139" s="371">
        <f t="shared" ca="1" si="76"/>
        <v>0</v>
      </c>
      <c r="AH139" s="371">
        <f t="shared" ca="1" si="76"/>
        <v>1</v>
      </c>
      <c r="AI139">
        <f t="shared" ca="1" si="76"/>
        <v>0</v>
      </c>
      <c r="AJ139">
        <f t="shared" ca="1" si="77"/>
        <v>0</v>
      </c>
      <c r="AK139">
        <f t="shared" ca="1" si="78"/>
        <v>0</v>
      </c>
      <c r="AL139">
        <f t="shared" ca="1" si="79"/>
        <v>0</v>
      </c>
      <c r="AM139">
        <f t="shared" ca="1" si="80"/>
        <v>0</v>
      </c>
    </row>
    <row r="140" spans="1:39" ht="30.75">
      <c r="A140" t="str">
        <f t="shared" ca="1" si="54"/>
        <v>0001125455</v>
      </c>
      <c r="B140">
        <f t="shared" ca="1" si="55"/>
        <v>0</v>
      </c>
      <c r="C140">
        <f ca="1">SUM($B$2:B140)</f>
        <v>142</v>
      </c>
      <c r="D140" t="str">
        <f t="shared" ca="1" si="56"/>
        <v>AG0000001953</v>
      </c>
      <c r="E140" s="315">
        <f t="shared" ca="1" si="57"/>
        <v>45051</v>
      </c>
      <c r="F140" s="371">
        <f t="shared" ca="1" si="58"/>
        <v>857</v>
      </c>
      <c r="G140" s="372">
        <f t="shared" ca="1" si="59"/>
        <v>44940</v>
      </c>
      <c r="H140" s="371" t="str">
        <f t="shared" ca="1" si="60"/>
        <v>Active</v>
      </c>
      <c r="I140" s="67" t="str">
        <f t="shared" ca="1" si="61"/>
        <v>Boston</v>
      </c>
      <c r="J140" s="67" t="s">
        <v>889</v>
      </c>
      <c r="K140" s="67" t="str">
        <f t="shared" ca="1" si="62"/>
        <v>Condominiums</v>
      </c>
      <c r="L140" s="67" t="str">
        <f t="shared" ca="1" si="63"/>
        <v>Y</v>
      </c>
      <c r="M140" s="371">
        <f t="shared" ca="1" si="64"/>
        <v>0</v>
      </c>
      <c r="N140" s="371">
        <f t="shared" ca="1" si="64"/>
        <v>0</v>
      </c>
      <c r="O140">
        <f t="shared" ca="1" si="65"/>
        <v>0</v>
      </c>
      <c r="P140" s="371">
        <f t="shared" ca="1" si="66"/>
        <v>0</v>
      </c>
      <c r="Q140" s="371">
        <f t="shared" ca="1" si="67"/>
        <v>0</v>
      </c>
      <c r="R140" s="372" t="str">
        <f t="shared" ca="1" si="68"/>
        <v/>
      </c>
      <c r="S140" s="372" t="str">
        <f t="shared" ca="1" si="69"/>
        <v/>
      </c>
      <c r="T140" s="372" t="str">
        <f t="shared" ca="1" si="70"/>
        <v/>
      </c>
      <c r="U140" s="372" t="str">
        <f t="shared" ca="1" si="71"/>
        <v/>
      </c>
      <c r="V140" t="str">
        <f t="shared" ca="1" si="72"/>
        <v>Digital</v>
      </c>
      <c r="W140" t="str">
        <f t="shared" ca="1" si="73"/>
        <v>Web</v>
      </c>
      <c r="X140" s="371">
        <f t="shared" ca="1" si="74"/>
        <v>0</v>
      </c>
      <c r="Y140" s="371">
        <f t="shared" ca="1" si="74"/>
        <v>0</v>
      </c>
      <c r="Z140" s="371">
        <f t="shared" ca="1" si="74"/>
        <v>0</v>
      </c>
      <c r="AA140" s="371">
        <f t="shared" ca="1" si="74"/>
        <v>1</v>
      </c>
      <c r="AB140" s="371">
        <f t="shared" ca="1" si="75"/>
        <v>1</v>
      </c>
      <c r="AC140" s="371">
        <f t="shared" ca="1" si="75"/>
        <v>1</v>
      </c>
      <c r="AD140" s="371">
        <f t="shared" ca="1" si="75"/>
        <v>0</v>
      </c>
      <c r="AE140" s="371">
        <f t="shared" ca="1" si="75"/>
        <v>0</v>
      </c>
      <c r="AF140" s="371">
        <f t="shared" ca="1" si="76"/>
        <v>0</v>
      </c>
      <c r="AG140" s="371">
        <f t="shared" ca="1" si="76"/>
        <v>0</v>
      </c>
      <c r="AH140" s="371">
        <f t="shared" ca="1" si="76"/>
        <v>1</v>
      </c>
      <c r="AI140">
        <f t="shared" ca="1" si="76"/>
        <v>1</v>
      </c>
      <c r="AJ140">
        <f t="shared" ca="1" si="77"/>
        <v>0</v>
      </c>
      <c r="AK140">
        <f t="shared" ca="1" si="78"/>
        <v>0</v>
      </c>
      <c r="AL140">
        <f t="shared" ca="1" si="79"/>
        <v>0</v>
      </c>
      <c r="AM140">
        <f t="shared" ca="1" si="80"/>
        <v>0</v>
      </c>
    </row>
    <row r="141" spans="1:39" ht="30.75">
      <c r="A141" t="str">
        <f t="shared" ca="1" si="54"/>
        <v>0001121701</v>
      </c>
      <c r="B141">
        <f t="shared" ca="1" si="55"/>
        <v>0</v>
      </c>
      <c r="C141">
        <f ca="1">SUM($B$2:B141)</f>
        <v>142</v>
      </c>
      <c r="D141" t="str">
        <f t="shared" ca="1" si="56"/>
        <v>AG0000006484</v>
      </c>
      <c r="E141" s="315">
        <f t="shared" ca="1" si="57"/>
        <v>45353</v>
      </c>
      <c r="F141" s="371">
        <f t="shared" ca="1" si="58"/>
        <v>955</v>
      </c>
      <c r="G141" s="372">
        <f t="shared" ca="1" si="59"/>
        <v>45553</v>
      </c>
      <c r="H141" s="371" t="str">
        <f t="shared" ca="1" si="60"/>
        <v>Former</v>
      </c>
      <c r="I141" s="67" t="str">
        <f t="shared" ca="1" si="61"/>
        <v>Boston</v>
      </c>
      <c r="J141" s="67" t="s">
        <v>889</v>
      </c>
      <c r="K141" s="67" t="str">
        <f t="shared" ca="1" si="62"/>
        <v>Revenue Share -Apts</v>
      </c>
      <c r="L141" s="67" t="str">
        <f t="shared" ca="1" si="63"/>
        <v>Y</v>
      </c>
      <c r="M141" s="371">
        <f t="shared" ca="1" si="64"/>
        <v>1</v>
      </c>
      <c r="N141" s="371">
        <f t="shared" ca="1" si="64"/>
        <v>1</v>
      </c>
      <c r="O141">
        <f t="shared" ca="1" si="65"/>
        <v>0</v>
      </c>
      <c r="P141" s="371">
        <f t="shared" ca="1" si="66"/>
        <v>0</v>
      </c>
      <c r="Q141" s="371">
        <f t="shared" ca="1" si="67"/>
        <v>0</v>
      </c>
      <c r="R141" s="372">
        <f t="shared" ca="1" si="68"/>
        <v>45125</v>
      </c>
      <c r="S141" s="372">
        <f t="shared" ca="1" si="69"/>
        <v>45486</v>
      </c>
      <c r="T141" s="372">
        <f t="shared" ca="1" si="70"/>
        <v>45394</v>
      </c>
      <c r="U141" s="372">
        <f t="shared" ca="1" si="71"/>
        <v>45062</v>
      </c>
      <c r="V141" t="str">
        <f t="shared" ca="1" si="72"/>
        <v>Offline</v>
      </c>
      <c r="W141" t="str">
        <f t="shared" ca="1" si="73"/>
        <v>Retail</v>
      </c>
      <c r="X141" s="371">
        <f t="shared" ca="1" si="74"/>
        <v>1</v>
      </c>
      <c r="Y141" s="371">
        <f t="shared" ca="1" si="74"/>
        <v>1</v>
      </c>
      <c r="Z141" s="371">
        <f t="shared" ca="1" si="74"/>
        <v>1</v>
      </c>
      <c r="AA141" s="371">
        <f t="shared" ca="1" si="74"/>
        <v>1</v>
      </c>
      <c r="AB141" s="371">
        <f t="shared" ca="1" si="75"/>
        <v>0</v>
      </c>
      <c r="AC141" s="371">
        <f t="shared" ca="1" si="75"/>
        <v>0</v>
      </c>
      <c r="AD141" s="371">
        <f t="shared" ca="1" si="75"/>
        <v>1</v>
      </c>
      <c r="AE141" s="371">
        <f t="shared" ca="1" si="75"/>
        <v>0</v>
      </c>
      <c r="AF141" s="371">
        <f t="shared" ca="1" si="76"/>
        <v>1</v>
      </c>
      <c r="AG141" s="371">
        <f t="shared" ca="1" si="76"/>
        <v>1</v>
      </c>
      <c r="AH141" s="371">
        <f t="shared" ca="1" si="76"/>
        <v>1</v>
      </c>
      <c r="AI141">
        <f t="shared" ca="1" si="76"/>
        <v>0</v>
      </c>
      <c r="AJ141">
        <f t="shared" ca="1" si="77"/>
        <v>1</v>
      </c>
      <c r="AK141">
        <f t="shared" ca="1" si="78"/>
        <v>1</v>
      </c>
      <c r="AL141">
        <f t="shared" ca="1" si="79"/>
        <v>1</v>
      </c>
      <c r="AM141">
        <f t="shared" ca="1" si="80"/>
        <v>1</v>
      </c>
    </row>
    <row r="142" spans="1:39" ht="30.75">
      <c r="A142" t="str">
        <f t="shared" ca="1" si="54"/>
        <v>0001121307</v>
      </c>
      <c r="B142">
        <f t="shared" ca="1" si="55"/>
        <v>0</v>
      </c>
      <c r="C142">
        <f ca="1">SUM($B$2:B142)</f>
        <v>142</v>
      </c>
      <c r="D142" t="str">
        <f t="shared" ca="1" si="56"/>
        <v>AG0000009085</v>
      </c>
      <c r="E142" s="315">
        <f t="shared" ca="1" si="57"/>
        <v>45111</v>
      </c>
      <c r="F142" s="371">
        <f t="shared" ca="1" si="58"/>
        <v>884</v>
      </c>
      <c r="G142" s="372">
        <f t="shared" ca="1" si="59"/>
        <v>45241</v>
      </c>
      <c r="H142" s="371" t="str">
        <f t="shared" ca="1" si="60"/>
        <v>Active</v>
      </c>
      <c r="I142" s="67" t="str">
        <f t="shared" ca="1" si="61"/>
        <v>San Francisco</v>
      </c>
      <c r="J142" s="67" t="s">
        <v>889</v>
      </c>
      <c r="K142" s="67" t="str">
        <f t="shared" ca="1" si="62"/>
        <v>Business</v>
      </c>
      <c r="L142" s="67" t="str">
        <f t="shared" ca="1" si="63"/>
        <v>Y</v>
      </c>
      <c r="M142" s="371">
        <f t="shared" ca="1" si="64"/>
        <v>1</v>
      </c>
      <c r="N142" s="371">
        <f t="shared" ca="1" si="64"/>
        <v>1</v>
      </c>
      <c r="O142">
        <f t="shared" ca="1" si="65"/>
        <v>0</v>
      </c>
      <c r="P142" s="371">
        <f t="shared" ca="1" si="66"/>
        <v>0</v>
      </c>
      <c r="Q142" s="371">
        <f t="shared" ca="1" si="67"/>
        <v>0</v>
      </c>
      <c r="R142" s="372">
        <f t="shared" ca="1" si="68"/>
        <v>45448</v>
      </c>
      <c r="S142" s="372">
        <f t="shared" ca="1" si="69"/>
        <v>45157</v>
      </c>
      <c r="T142" s="372">
        <f t="shared" ca="1" si="70"/>
        <v>45011</v>
      </c>
      <c r="U142" s="372">
        <f t="shared" ca="1" si="71"/>
        <v>44945</v>
      </c>
      <c r="V142" t="str">
        <f t="shared" ca="1" si="72"/>
        <v>Digital</v>
      </c>
      <c r="W142" t="str">
        <f t="shared" ca="1" si="73"/>
        <v>App</v>
      </c>
      <c r="X142" s="371">
        <f t="shared" ca="1" si="74"/>
        <v>1</v>
      </c>
      <c r="Y142" s="371">
        <f t="shared" ca="1" si="74"/>
        <v>0</v>
      </c>
      <c r="Z142" s="371">
        <f t="shared" ca="1" si="74"/>
        <v>1</v>
      </c>
      <c r="AA142" s="371">
        <f t="shared" ca="1" si="74"/>
        <v>1</v>
      </c>
      <c r="AB142" s="371">
        <f t="shared" ca="1" si="75"/>
        <v>0</v>
      </c>
      <c r="AC142" s="371">
        <f t="shared" ca="1" si="75"/>
        <v>1</v>
      </c>
      <c r="AD142" s="371">
        <f t="shared" ca="1" si="75"/>
        <v>1</v>
      </c>
      <c r="AE142" s="371">
        <f t="shared" ca="1" si="75"/>
        <v>1</v>
      </c>
      <c r="AF142" s="371">
        <f t="shared" ca="1" si="76"/>
        <v>0</v>
      </c>
      <c r="AG142" s="371">
        <f t="shared" ca="1" si="76"/>
        <v>0</v>
      </c>
      <c r="AH142" s="371">
        <f t="shared" ca="1" si="76"/>
        <v>0</v>
      </c>
      <c r="AI142">
        <f t="shared" ca="1" si="76"/>
        <v>0</v>
      </c>
      <c r="AJ142">
        <f t="shared" ca="1" si="77"/>
        <v>1</v>
      </c>
      <c r="AK142">
        <f t="shared" ca="1" si="78"/>
        <v>0</v>
      </c>
      <c r="AL142">
        <f t="shared" ca="1" si="79"/>
        <v>1</v>
      </c>
      <c r="AM142">
        <f t="shared" ca="1" si="80"/>
        <v>0</v>
      </c>
    </row>
    <row r="143" spans="1:39" ht="30.75">
      <c r="A143" t="str">
        <f t="shared" ca="1" si="54"/>
        <v>0001127950</v>
      </c>
      <c r="B143">
        <f t="shared" ca="1" si="55"/>
        <v>1</v>
      </c>
      <c r="C143">
        <f ca="1">SUM($B$2:B143)</f>
        <v>143</v>
      </c>
      <c r="D143" t="str">
        <f t="shared" ca="1" si="56"/>
        <v>AG0000003071</v>
      </c>
      <c r="E143" s="315">
        <f t="shared" ca="1" si="57"/>
        <v>45521</v>
      </c>
      <c r="F143" s="371">
        <f t="shared" ca="1" si="58"/>
        <v>142</v>
      </c>
      <c r="G143" s="372">
        <f t="shared" ca="1" si="59"/>
        <v>45399</v>
      </c>
      <c r="H143" s="371" t="str">
        <f t="shared" ca="1" si="60"/>
        <v>Former</v>
      </c>
      <c r="I143" s="67" t="str">
        <f t="shared" ca="1" si="61"/>
        <v>San Francisco</v>
      </c>
      <c r="J143" s="67" t="s">
        <v>889</v>
      </c>
      <c r="K143" s="67" t="str">
        <f t="shared" ca="1" si="62"/>
        <v>Business</v>
      </c>
      <c r="L143" s="67" t="str">
        <f t="shared" ca="1" si="63"/>
        <v>N</v>
      </c>
      <c r="M143" s="371">
        <f t="shared" ca="1" si="64"/>
        <v>0</v>
      </c>
      <c r="N143" s="371">
        <f t="shared" ca="1" si="64"/>
        <v>1</v>
      </c>
      <c r="O143">
        <f t="shared" ca="1" si="65"/>
        <v>0</v>
      </c>
      <c r="P143" s="371">
        <f t="shared" ca="1" si="66"/>
        <v>1</v>
      </c>
      <c r="Q143" s="371">
        <f t="shared" ca="1" si="67"/>
        <v>0</v>
      </c>
      <c r="R143" s="372" t="str">
        <f t="shared" ca="1" si="68"/>
        <v/>
      </c>
      <c r="S143" s="372">
        <f t="shared" ca="1" si="69"/>
        <v>45617</v>
      </c>
      <c r="T143" s="372" t="str">
        <f t="shared" ca="1" si="70"/>
        <v/>
      </c>
      <c r="U143" s="372">
        <f t="shared" ca="1" si="71"/>
        <v>45079</v>
      </c>
      <c r="V143" t="str">
        <f t="shared" ca="1" si="72"/>
        <v>Offline</v>
      </c>
      <c r="W143" t="str">
        <f t="shared" ca="1" si="73"/>
        <v>IVR</v>
      </c>
      <c r="X143" s="371">
        <f t="shared" ca="1" si="74"/>
        <v>1</v>
      </c>
      <c r="Y143" s="371">
        <f t="shared" ca="1" si="74"/>
        <v>0</v>
      </c>
      <c r="Z143" s="371">
        <f t="shared" ca="1" si="74"/>
        <v>1</v>
      </c>
      <c r="AA143" s="371">
        <f t="shared" ca="1" si="74"/>
        <v>0</v>
      </c>
      <c r="AB143" s="371">
        <f t="shared" ca="1" si="75"/>
        <v>0</v>
      </c>
      <c r="AC143" s="371">
        <f t="shared" ca="1" si="75"/>
        <v>0</v>
      </c>
      <c r="AD143" s="371">
        <f t="shared" ca="1" si="75"/>
        <v>1</v>
      </c>
      <c r="AE143" s="371">
        <f t="shared" ca="1" si="75"/>
        <v>1</v>
      </c>
      <c r="AF143" s="371">
        <f t="shared" ca="1" si="76"/>
        <v>0</v>
      </c>
      <c r="AG143" s="371">
        <f t="shared" ca="1" si="76"/>
        <v>0</v>
      </c>
      <c r="AH143" s="371">
        <f t="shared" ca="1" si="76"/>
        <v>1</v>
      </c>
      <c r="AI143">
        <f t="shared" ca="1" si="76"/>
        <v>1</v>
      </c>
      <c r="AJ143">
        <f t="shared" ca="1" si="77"/>
        <v>0</v>
      </c>
      <c r="AK143">
        <f t="shared" ca="1" si="78"/>
        <v>0</v>
      </c>
      <c r="AL143">
        <f t="shared" ca="1" si="79"/>
        <v>0</v>
      </c>
      <c r="AM143">
        <f t="shared" ca="1" si="80"/>
        <v>0</v>
      </c>
    </row>
    <row r="144" spans="1:39">
      <c r="A144" t="str">
        <f t="shared" ca="1" si="54"/>
        <v>0001125464</v>
      </c>
      <c r="B144">
        <f t="shared" ca="1" si="55"/>
        <v>0</v>
      </c>
      <c r="C144">
        <f ca="1">SUM($B$2:B144)</f>
        <v>143</v>
      </c>
      <c r="D144" t="str">
        <f t="shared" ca="1" si="56"/>
        <v>AG0000001416</v>
      </c>
      <c r="E144" s="315">
        <f t="shared" ca="1" si="57"/>
        <v>44985</v>
      </c>
      <c r="F144" s="371">
        <f t="shared" ca="1" si="58"/>
        <v>500</v>
      </c>
      <c r="G144" s="372">
        <f t="shared" ca="1" si="59"/>
        <v>45597</v>
      </c>
      <c r="H144" s="371" t="str">
        <f t="shared" ca="1" si="60"/>
        <v>Former</v>
      </c>
      <c r="I144" s="67" t="str">
        <f t="shared" ca="1" si="61"/>
        <v>Pheonix</v>
      </c>
      <c r="J144" s="67" t="s">
        <v>889</v>
      </c>
      <c r="K144" s="67" t="str">
        <f t="shared" ca="1" si="62"/>
        <v>House</v>
      </c>
      <c r="L144" s="67" t="str">
        <f t="shared" ca="1" si="63"/>
        <v>N</v>
      </c>
      <c r="M144" s="371">
        <f t="shared" ca="1" si="64"/>
        <v>0</v>
      </c>
      <c r="N144" s="371">
        <f t="shared" ca="1" si="64"/>
        <v>1</v>
      </c>
      <c r="O144">
        <f t="shared" ca="1" si="65"/>
        <v>0</v>
      </c>
      <c r="P144" s="371">
        <f t="shared" ca="1" si="66"/>
        <v>1</v>
      </c>
      <c r="Q144" s="371">
        <f t="shared" ca="1" si="67"/>
        <v>0</v>
      </c>
      <c r="R144" s="372" t="str">
        <f t="shared" ca="1" si="68"/>
        <v/>
      </c>
      <c r="S144" s="372">
        <f t="shared" ca="1" si="69"/>
        <v>45492</v>
      </c>
      <c r="T144" s="372" t="str">
        <f t="shared" ca="1" si="70"/>
        <v/>
      </c>
      <c r="U144" s="372">
        <f t="shared" ca="1" si="71"/>
        <v>45323</v>
      </c>
      <c r="V144" t="str">
        <f t="shared" ca="1" si="72"/>
        <v>Offline</v>
      </c>
      <c r="W144" t="str">
        <f t="shared" ca="1" si="73"/>
        <v>IVR</v>
      </c>
      <c r="X144" s="371">
        <f t="shared" ca="1" si="74"/>
        <v>0</v>
      </c>
      <c r="Y144" s="371">
        <f t="shared" ca="1" si="74"/>
        <v>1</v>
      </c>
      <c r="Z144" s="371">
        <f t="shared" ca="1" si="74"/>
        <v>1</v>
      </c>
      <c r="AA144" s="371">
        <f t="shared" ca="1" si="74"/>
        <v>0</v>
      </c>
      <c r="AB144" s="371">
        <f t="shared" ca="1" si="75"/>
        <v>0</v>
      </c>
      <c r="AC144" s="371">
        <f t="shared" ca="1" si="75"/>
        <v>0</v>
      </c>
      <c r="AD144" s="371">
        <f t="shared" ca="1" si="75"/>
        <v>1</v>
      </c>
      <c r="AE144" s="371">
        <f t="shared" ca="1" si="75"/>
        <v>1</v>
      </c>
      <c r="AF144" s="371">
        <f t="shared" ca="1" si="76"/>
        <v>0</v>
      </c>
      <c r="AG144" s="371">
        <f t="shared" ca="1" si="76"/>
        <v>1</v>
      </c>
      <c r="AH144" s="371">
        <f t="shared" ca="1" si="76"/>
        <v>0</v>
      </c>
      <c r="AI144">
        <f t="shared" ca="1" si="76"/>
        <v>1</v>
      </c>
      <c r="AJ144">
        <f t="shared" ca="1" si="77"/>
        <v>1</v>
      </c>
      <c r="AK144">
        <f t="shared" ca="1" si="78"/>
        <v>0</v>
      </c>
      <c r="AL144">
        <f t="shared" ca="1" si="79"/>
        <v>0</v>
      </c>
      <c r="AM144">
        <f t="shared" ca="1" si="80"/>
        <v>1</v>
      </c>
    </row>
    <row r="145" spans="1:39">
      <c r="A145" t="str">
        <f t="shared" ca="1" si="54"/>
        <v>0001128261</v>
      </c>
      <c r="B145">
        <f t="shared" ca="1" si="55"/>
        <v>2</v>
      </c>
      <c r="C145">
        <f ca="1">SUM($B$2:B145)</f>
        <v>145</v>
      </c>
      <c r="D145" t="str">
        <f t="shared" ca="1" si="56"/>
        <v>AG0000007776</v>
      </c>
      <c r="E145" s="315">
        <f t="shared" ca="1" si="57"/>
        <v>45502</v>
      </c>
      <c r="F145" s="371">
        <f t="shared" ca="1" si="58"/>
        <v>208</v>
      </c>
      <c r="G145" s="372">
        <f t="shared" ca="1" si="59"/>
        <v>45280</v>
      </c>
      <c r="H145" s="371" t="str">
        <f t="shared" ca="1" si="60"/>
        <v>Former</v>
      </c>
      <c r="I145" s="67" t="str">
        <f t="shared" ca="1" si="61"/>
        <v>Boston</v>
      </c>
      <c r="J145" s="67" t="s">
        <v>889</v>
      </c>
      <c r="K145" s="67" t="str">
        <f t="shared" ca="1" si="62"/>
        <v>Condominiums</v>
      </c>
      <c r="L145" s="67" t="str">
        <f t="shared" ca="1" si="63"/>
        <v>Y</v>
      </c>
      <c r="M145" s="371">
        <f t="shared" ca="1" si="64"/>
        <v>0</v>
      </c>
      <c r="N145" s="371">
        <f t="shared" ca="1" si="64"/>
        <v>0</v>
      </c>
      <c r="O145">
        <f t="shared" ca="1" si="65"/>
        <v>0</v>
      </c>
      <c r="P145" s="371">
        <f t="shared" ca="1" si="66"/>
        <v>0</v>
      </c>
      <c r="Q145" s="371">
        <f t="shared" ca="1" si="67"/>
        <v>0</v>
      </c>
      <c r="R145" s="372" t="str">
        <f t="shared" ca="1" si="68"/>
        <v/>
      </c>
      <c r="S145" s="372" t="str">
        <f t="shared" ca="1" si="69"/>
        <v/>
      </c>
      <c r="T145" s="372" t="str">
        <f t="shared" ca="1" si="70"/>
        <v/>
      </c>
      <c r="U145" s="372" t="str">
        <f t="shared" ca="1" si="71"/>
        <v/>
      </c>
      <c r="V145" t="str">
        <f t="shared" ca="1" si="72"/>
        <v>Digital</v>
      </c>
      <c r="W145" t="str">
        <f t="shared" ca="1" si="73"/>
        <v>App</v>
      </c>
      <c r="X145" s="371">
        <f t="shared" ca="1" si="74"/>
        <v>1</v>
      </c>
      <c r="Y145" s="371">
        <f t="shared" ca="1" si="74"/>
        <v>0</v>
      </c>
      <c r="Z145" s="371">
        <f t="shared" ca="1" si="74"/>
        <v>1</v>
      </c>
      <c r="AA145" s="371">
        <f t="shared" ca="1" si="74"/>
        <v>1</v>
      </c>
      <c r="AB145" s="371">
        <f t="shared" ca="1" si="75"/>
        <v>1</v>
      </c>
      <c r="AC145" s="371">
        <f t="shared" ca="1" si="75"/>
        <v>1</v>
      </c>
      <c r="AD145" s="371">
        <f t="shared" ca="1" si="75"/>
        <v>1</v>
      </c>
      <c r="AE145" s="371">
        <f t="shared" ca="1" si="75"/>
        <v>1</v>
      </c>
      <c r="AF145" s="371">
        <f t="shared" ca="1" si="76"/>
        <v>0</v>
      </c>
      <c r="AG145" s="371">
        <f t="shared" ca="1" si="76"/>
        <v>0</v>
      </c>
      <c r="AH145" s="371">
        <f t="shared" ca="1" si="76"/>
        <v>0</v>
      </c>
      <c r="AI145">
        <f t="shared" ca="1" si="76"/>
        <v>1</v>
      </c>
      <c r="AJ145">
        <f t="shared" ca="1" si="77"/>
        <v>0</v>
      </c>
      <c r="AK145">
        <f t="shared" ca="1" si="78"/>
        <v>0</v>
      </c>
      <c r="AL145">
        <f t="shared" ca="1" si="79"/>
        <v>0</v>
      </c>
      <c r="AM145">
        <f t="shared" ca="1" si="80"/>
        <v>0</v>
      </c>
    </row>
    <row r="146" spans="1:39">
      <c r="A146" t="str">
        <f t="shared" ca="1" si="54"/>
        <v>0001123252</v>
      </c>
      <c r="B146">
        <f t="shared" ca="1" si="55"/>
        <v>0</v>
      </c>
      <c r="C146">
        <f ca="1">SUM($B$2:B146)</f>
        <v>145</v>
      </c>
      <c r="D146" t="str">
        <f t="shared" ca="1" si="56"/>
        <v>AG0000007971</v>
      </c>
      <c r="E146" s="315">
        <f t="shared" ca="1" si="57"/>
        <v>45323</v>
      </c>
      <c r="F146" s="371">
        <f t="shared" ca="1" si="58"/>
        <v>928</v>
      </c>
      <c r="G146" s="372">
        <f t="shared" ca="1" si="59"/>
        <v>45093</v>
      </c>
      <c r="H146" s="371" t="str">
        <f t="shared" ca="1" si="60"/>
        <v>Active</v>
      </c>
      <c r="I146" s="67" t="str">
        <f t="shared" ca="1" si="61"/>
        <v>Pheonix</v>
      </c>
      <c r="J146" s="67" t="s">
        <v>889</v>
      </c>
      <c r="K146" s="67" t="str">
        <f t="shared" ca="1" si="62"/>
        <v>House</v>
      </c>
      <c r="L146" s="67" t="str">
        <f t="shared" ca="1" si="63"/>
        <v>Y</v>
      </c>
      <c r="M146" s="371">
        <f t="shared" ca="1" si="64"/>
        <v>1</v>
      </c>
      <c r="N146" s="371">
        <f t="shared" ca="1" si="64"/>
        <v>0</v>
      </c>
      <c r="O146">
        <f t="shared" ca="1" si="65"/>
        <v>0</v>
      </c>
      <c r="P146" s="371">
        <f t="shared" ca="1" si="66"/>
        <v>0</v>
      </c>
      <c r="Q146" s="371">
        <f t="shared" ca="1" si="67"/>
        <v>0</v>
      </c>
      <c r="R146" s="372">
        <f t="shared" ca="1" si="68"/>
        <v>45013</v>
      </c>
      <c r="S146" s="372" t="str">
        <f t="shared" ca="1" si="69"/>
        <v/>
      </c>
      <c r="T146" s="372">
        <f t="shared" ca="1" si="70"/>
        <v>45459</v>
      </c>
      <c r="U146" s="372" t="str">
        <f t="shared" ca="1" si="71"/>
        <v/>
      </c>
      <c r="V146" t="str">
        <f t="shared" ca="1" si="72"/>
        <v>Offline</v>
      </c>
      <c r="W146" t="str">
        <f t="shared" ca="1" si="73"/>
        <v>Retail</v>
      </c>
      <c r="X146" s="371">
        <f t="shared" ca="1" si="74"/>
        <v>1</v>
      </c>
      <c r="Y146" s="371">
        <f t="shared" ca="1" si="74"/>
        <v>0</v>
      </c>
      <c r="Z146" s="371">
        <f t="shared" ca="1" si="74"/>
        <v>1</v>
      </c>
      <c r="AA146" s="371">
        <f t="shared" ca="1" si="74"/>
        <v>0</v>
      </c>
      <c r="AB146" s="371">
        <f t="shared" ca="1" si="75"/>
        <v>0</v>
      </c>
      <c r="AC146" s="371">
        <f t="shared" ca="1" si="75"/>
        <v>1</v>
      </c>
      <c r="AD146" s="371">
        <f t="shared" ca="1" si="75"/>
        <v>0</v>
      </c>
      <c r="AE146" s="371">
        <f t="shared" ca="1" si="75"/>
        <v>0</v>
      </c>
      <c r="AF146" s="371">
        <f t="shared" ca="1" si="76"/>
        <v>0</v>
      </c>
      <c r="AG146" s="371">
        <f t="shared" ca="1" si="76"/>
        <v>0</v>
      </c>
      <c r="AH146" s="371">
        <f t="shared" ca="1" si="76"/>
        <v>1</v>
      </c>
      <c r="AI146">
        <f t="shared" ca="1" si="76"/>
        <v>0</v>
      </c>
      <c r="AJ146">
        <f t="shared" ca="1" si="77"/>
        <v>0</v>
      </c>
      <c r="AK146">
        <f t="shared" ca="1" si="78"/>
        <v>0</v>
      </c>
      <c r="AL146">
        <f t="shared" ca="1" si="79"/>
        <v>0</v>
      </c>
      <c r="AM146">
        <f t="shared" ca="1" si="80"/>
        <v>0</v>
      </c>
    </row>
    <row r="147" spans="1:39">
      <c r="A147" t="str">
        <f t="shared" ca="1" si="54"/>
        <v>0001128010</v>
      </c>
      <c r="B147">
        <f t="shared" ca="1" si="55"/>
        <v>1</v>
      </c>
      <c r="C147">
        <f ca="1">SUM($B$2:B147)</f>
        <v>146</v>
      </c>
      <c r="D147" t="str">
        <f t="shared" ca="1" si="56"/>
        <v>AG0000006124</v>
      </c>
      <c r="E147" s="315">
        <f t="shared" ca="1" si="57"/>
        <v>45396</v>
      </c>
      <c r="F147" s="371">
        <f t="shared" ca="1" si="58"/>
        <v>966</v>
      </c>
      <c r="G147" s="372">
        <f t="shared" ca="1" si="59"/>
        <v>45247</v>
      </c>
      <c r="H147" s="371" t="str">
        <f t="shared" ca="1" si="60"/>
        <v>Former</v>
      </c>
      <c r="I147" s="67" t="str">
        <f t="shared" ca="1" si="61"/>
        <v>Boston</v>
      </c>
      <c r="J147" s="67" t="s">
        <v>889</v>
      </c>
      <c r="K147" s="67" t="str">
        <f t="shared" ca="1" si="62"/>
        <v>Business</v>
      </c>
      <c r="L147" s="67" t="str">
        <f t="shared" ca="1" si="63"/>
        <v>N</v>
      </c>
      <c r="M147" s="371">
        <f t="shared" ca="1" si="64"/>
        <v>0</v>
      </c>
      <c r="N147" s="371">
        <f t="shared" ca="1" si="64"/>
        <v>1</v>
      </c>
      <c r="O147">
        <f t="shared" ca="1" si="65"/>
        <v>0</v>
      </c>
      <c r="P147" s="371">
        <f t="shared" ca="1" si="66"/>
        <v>0</v>
      </c>
      <c r="Q147" s="371">
        <f t="shared" ca="1" si="67"/>
        <v>0</v>
      </c>
      <c r="R147" s="372" t="str">
        <f t="shared" ca="1" si="68"/>
        <v/>
      </c>
      <c r="S147" s="372">
        <f t="shared" ca="1" si="69"/>
        <v>45267</v>
      </c>
      <c r="T147" s="372" t="str">
        <f t="shared" ca="1" si="70"/>
        <v/>
      </c>
      <c r="U147" s="372">
        <f t="shared" ca="1" si="71"/>
        <v>45608</v>
      </c>
      <c r="V147" t="str">
        <f t="shared" ca="1" si="72"/>
        <v>Offline</v>
      </c>
      <c r="W147" t="str">
        <f t="shared" ca="1" si="73"/>
        <v>Retail</v>
      </c>
      <c r="X147" s="371">
        <f t="shared" ca="1" si="74"/>
        <v>0</v>
      </c>
      <c r="Y147" s="371">
        <f t="shared" ca="1" si="74"/>
        <v>0</v>
      </c>
      <c r="Z147" s="371">
        <f t="shared" ca="1" si="74"/>
        <v>0</v>
      </c>
      <c r="AA147" s="371">
        <f t="shared" ca="1" si="74"/>
        <v>1</v>
      </c>
      <c r="AB147" s="371">
        <f t="shared" ca="1" si="75"/>
        <v>0</v>
      </c>
      <c r="AC147" s="371">
        <f t="shared" ca="1" si="75"/>
        <v>0</v>
      </c>
      <c r="AD147" s="371">
        <f t="shared" ca="1" si="75"/>
        <v>1</v>
      </c>
      <c r="AE147" s="371">
        <f t="shared" ca="1" si="75"/>
        <v>1</v>
      </c>
      <c r="AF147" s="371">
        <f t="shared" ca="1" si="76"/>
        <v>1</v>
      </c>
      <c r="AG147" s="371">
        <f t="shared" ca="1" si="76"/>
        <v>1</v>
      </c>
      <c r="AH147" s="371">
        <f t="shared" ca="1" si="76"/>
        <v>1</v>
      </c>
      <c r="AI147">
        <f t="shared" ca="1" si="76"/>
        <v>1</v>
      </c>
      <c r="AJ147">
        <f t="shared" ca="1" si="77"/>
        <v>1</v>
      </c>
      <c r="AK147">
        <f t="shared" ca="1" si="78"/>
        <v>1</v>
      </c>
      <c r="AL147">
        <f t="shared" ca="1" si="79"/>
        <v>1</v>
      </c>
      <c r="AM147">
        <f t="shared" ca="1" si="80"/>
        <v>1</v>
      </c>
    </row>
    <row r="148" spans="1:39" ht="30.75">
      <c r="A148" t="str">
        <f t="shared" ca="1" si="54"/>
        <v>0001121874</v>
      </c>
      <c r="B148">
        <f t="shared" ca="1" si="55"/>
        <v>1</v>
      </c>
      <c r="C148">
        <f ca="1">SUM($B$2:B148)</f>
        <v>147</v>
      </c>
      <c r="D148" t="str">
        <f t="shared" ca="1" si="56"/>
        <v>AG0000005269</v>
      </c>
      <c r="E148" s="315">
        <f t="shared" ca="1" si="57"/>
        <v>45018</v>
      </c>
      <c r="F148" s="371">
        <f t="shared" ca="1" si="58"/>
        <v>172</v>
      </c>
      <c r="G148" s="372">
        <f t="shared" ca="1" si="59"/>
        <v>45332</v>
      </c>
      <c r="H148" s="371" t="str">
        <f t="shared" ca="1" si="60"/>
        <v>Former</v>
      </c>
      <c r="I148" s="67" t="str">
        <f t="shared" ca="1" si="61"/>
        <v>San Francisco</v>
      </c>
      <c r="J148" s="67" t="s">
        <v>889</v>
      </c>
      <c r="K148" s="67" t="str">
        <f t="shared" ca="1" si="62"/>
        <v>Apartments</v>
      </c>
      <c r="L148" s="67" t="str">
        <f t="shared" ca="1" si="63"/>
        <v>Y</v>
      </c>
      <c r="M148" s="371">
        <f t="shared" ca="1" si="64"/>
        <v>0</v>
      </c>
      <c r="N148" s="371">
        <f t="shared" ca="1" si="64"/>
        <v>0</v>
      </c>
      <c r="O148">
        <f t="shared" ca="1" si="65"/>
        <v>0</v>
      </c>
      <c r="P148" s="371">
        <f t="shared" ca="1" si="66"/>
        <v>0</v>
      </c>
      <c r="Q148" s="371">
        <f t="shared" ca="1" si="67"/>
        <v>0</v>
      </c>
      <c r="R148" s="372" t="str">
        <f t="shared" ca="1" si="68"/>
        <v/>
      </c>
      <c r="S148" s="372" t="str">
        <f t="shared" ca="1" si="69"/>
        <v/>
      </c>
      <c r="T148" s="372" t="str">
        <f t="shared" ca="1" si="70"/>
        <v/>
      </c>
      <c r="U148" s="372" t="str">
        <f t="shared" ca="1" si="71"/>
        <v/>
      </c>
      <c r="V148" t="str">
        <f t="shared" ca="1" si="72"/>
        <v>Digital</v>
      </c>
      <c r="W148" t="str">
        <f t="shared" ca="1" si="73"/>
        <v>App</v>
      </c>
      <c r="X148" s="371">
        <f t="shared" ca="1" si="74"/>
        <v>1</v>
      </c>
      <c r="Y148" s="371">
        <f t="shared" ca="1" si="74"/>
        <v>1</v>
      </c>
      <c r="Z148" s="371">
        <f t="shared" ca="1" si="74"/>
        <v>1</v>
      </c>
      <c r="AA148" s="371">
        <f t="shared" ca="1" si="74"/>
        <v>1</v>
      </c>
      <c r="AB148" s="371">
        <f t="shared" ca="1" si="75"/>
        <v>0</v>
      </c>
      <c r="AC148" s="371">
        <f t="shared" ca="1" si="75"/>
        <v>0</v>
      </c>
      <c r="AD148" s="371">
        <f t="shared" ca="1" si="75"/>
        <v>1</v>
      </c>
      <c r="AE148" s="371">
        <f t="shared" ca="1" si="75"/>
        <v>0</v>
      </c>
      <c r="AF148" s="371">
        <f t="shared" ca="1" si="76"/>
        <v>0</v>
      </c>
      <c r="AG148" s="371">
        <f t="shared" ca="1" si="76"/>
        <v>1</v>
      </c>
      <c r="AH148" s="371">
        <f t="shared" ca="1" si="76"/>
        <v>0</v>
      </c>
      <c r="AI148">
        <f t="shared" ca="1" si="76"/>
        <v>1</v>
      </c>
      <c r="AJ148">
        <f t="shared" ca="1" si="77"/>
        <v>1</v>
      </c>
      <c r="AK148">
        <f t="shared" ca="1" si="78"/>
        <v>0</v>
      </c>
      <c r="AL148">
        <f t="shared" ca="1" si="79"/>
        <v>0</v>
      </c>
      <c r="AM148">
        <f t="shared" ca="1" si="80"/>
        <v>0</v>
      </c>
    </row>
    <row r="149" spans="1:39" ht="30.75">
      <c r="A149" t="str">
        <f t="shared" ca="1" si="54"/>
        <v>0001128158</v>
      </c>
      <c r="B149">
        <f t="shared" ca="1" si="55"/>
        <v>0</v>
      </c>
      <c r="C149">
        <f ca="1">SUM($B$2:B149)</f>
        <v>147</v>
      </c>
      <c r="D149" t="str">
        <f t="shared" ca="1" si="56"/>
        <v>AG0000002243</v>
      </c>
      <c r="E149" s="315">
        <f t="shared" ca="1" si="57"/>
        <v>45401</v>
      </c>
      <c r="F149" s="371">
        <f t="shared" ca="1" si="58"/>
        <v>357</v>
      </c>
      <c r="G149" s="372">
        <f t="shared" ca="1" si="59"/>
        <v>45519</v>
      </c>
      <c r="H149" s="371" t="str">
        <f t="shared" ca="1" si="60"/>
        <v>Active</v>
      </c>
      <c r="I149" s="67" t="str">
        <f t="shared" ca="1" si="61"/>
        <v>San Francisco</v>
      </c>
      <c r="J149" s="67" t="s">
        <v>889</v>
      </c>
      <c r="K149" s="67" t="str">
        <f t="shared" ca="1" si="62"/>
        <v>Business</v>
      </c>
      <c r="L149" s="67" t="str">
        <f t="shared" ca="1" si="63"/>
        <v>Y</v>
      </c>
      <c r="M149" s="371">
        <f t="shared" ca="1" si="64"/>
        <v>0</v>
      </c>
      <c r="N149" s="371">
        <f t="shared" ca="1" si="64"/>
        <v>1</v>
      </c>
      <c r="O149">
        <f t="shared" ca="1" si="65"/>
        <v>0</v>
      </c>
      <c r="P149" s="371">
        <f t="shared" ca="1" si="66"/>
        <v>0</v>
      </c>
      <c r="Q149" s="371">
        <f t="shared" ca="1" si="67"/>
        <v>0</v>
      </c>
      <c r="R149" s="372" t="str">
        <f t="shared" ca="1" si="68"/>
        <v/>
      </c>
      <c r="S149" s="372">
        <f t="shared" ca="1" si="69"/>
        <v>45055</v>
      </c>
      <c r="T149" s="372" t="str">
        <f t="shared" ca="1" si="70"/>
        <v/>
      </c>
      <c r="U149" s="372">
        <f t="shared" ca="1" si="71"/>
        <v>45300</v>
      </c>
      <c r="V149" t="str">
        <f t="shared" ca="1" si="72"/>
        <v>Offline</v>
      </c>
      <c r="W149" t="str">
        <f t="shared" ca="1" si="73"/>
        <v>Retail</v>
      </c>
      <c r="X149" s="371">
        <f t="shared" ca="1" si="74"/>
        <v>1</v>
      </c>
      <c r="Y149" s="371">
        <f t="shared" ca="1" si="74"/>
        <v>0</v>
      </c>
      <c r="Z149" s="371">
        <f t="shared" ca="1" si="74"/>
        <v>0</v>
      </c>
      <c r="AA149" s="371">
        <f t="shared" ca="1" si="74"/>
        <v>1</v>
      </c>
      <c r="AB149" s="371">
        <f t="shared" ca="1" si="75"/>
        <v>0</v>
      </c>
      <c r="AC149" s="371">
        <f t="shared" ca="1" si="75"/>
        <v>1</v>
      </c>
      <c r="AD149" s="371">
        <f t="shared" ca="1" si="75"/>
        <v>0</v>
      </c>
      <c r="AE149" s="371">
        <f t="shared" ca="1" si="75"/>
        <v>1</v>
      </c>
      <c r="AF149" s="371">
        <f t="shared" ca="1" si="76"/>
        <v>0</v>
      </c>
      <c r="AG149" s="371">
        <f t="shared" ca="1" si="76"/>
        <v>1</v>
      </c>
      <c r="AH149" s="371">
        <f t="shared" ca="1" si="76"/>
        <v>0</v>
      </c>
      <c r="AI149">
        <f t="shared" ca="1" si="76"/>
        <v>1</v>
      </c>
      <c r="AJ149">
        <f t="shared" ca="1" si="77"/>
        <v>0</v>
      </c>
      <c r="AK149">
        <f t="shared" ca="1" si="78"/>
        <v>0</v>
      </c>
      <c r="AL149">
        <f t="shared" ca="1" si="79"/>
        <v>0</v>
      </c>
      <c r="AM149">
        <f t="shared" ca="1" si="80"/>
        <v>0</v>
      </c>
    </row>
    <row r="150" spans="1:39">
      <c r="A150" t="str">
        <f t="shared" ca="1" si="54"/>
        <v>0001124811</v>
      </c>
      <c r="B150">
        <f t="shared" ca="1" si="55"/>
        <v>1</v>
      </c>
      <c r="C150">
        <f ca="1">SUM($B$2:B150)</f>
        <v>148</v>
      </c>
      <c r="D150" t="str">
        <f t="shared" ca="1" si="56"/>
        <v>AG0000007579</v>
      </c>
      <c r="E150" s="315">
        <f t="shared" ca="1" si="57"/>
        <v>45404</v>
      </c>
      <c r="F150" s="371">
        <f t="shared" ca="1" si="58"/>
        <v>405</v>
      </c>
      <c r="G150" s="372">
        <f t="shared" ca="1" si="59"/>
        <v>45296</v>
      </c>
      <c r="H150" s="371" t="str">
        <f t="shared" ca="1" si="60"/>
        <v>Former</v>
      </c>
      <c r="I150" s="67" t="str">
        <f t="shared" ca="1" si="61"/>
        <v>San Francisco</v>
      </c>
      <c r="J150" s="67" t="s">
        <v>889</v>
      </c>
      <c r="K150" s="67" t="str">
        <f t="shared" ca="1" si="62"/>
        <v>Apartments</v>
      </c>
      <c r="L150" s="67" t="str">
        <f t="shared" ca="1" si="63"/>
        <v>N</v>
      </c>
      <c r="M150" s="371">
        <f t="shared" ca="1" si="64"/>
        <v>0</v>
      </c>
      <c r="N150" s="371">
        <f t="shared" ca="1" si="64"/>
        <v>1</v>
      </c>
      <c r="O150">
        <f t="shared" ca="1" si="65"/>
        <v>0</v>
      </c>
      <c r="P150" s="371">
        <f t="shared" ca="1" si="66"/>
        <v>0</v>
      </c>
      <c r="Q150" s="371">
        <f t="shared" ca="1" si="67"/>
        <v>0</v>
      </c>
      <c r="R150" s="372" t="str">
        <f t="shared" ca="1" si="68"/>
        <v/>
      </c>
      <c r="S150" s="372">
        <f t="shared" ca="1" si="69"/>
        <v>45027</v>
      </c>
      <c r="T150" s="372" t="str">
        <f t="shared" ca="1" si="70"/>
        <v/>
      </c>
      <c r="U150" s="372">
        <f t="shared" ca="1" si="71"/>
        <v>45509</v>
      </c>
      <c r="V150" t="str">
        <f t="shared" ca="1" si="72"/>
        <v>Digital</v>
      </c>
      <c r="W150" t="str">
        <f t="shared" ca="1" si="73"/>
        <v>Web</v>
      </c>
      <c r="X150" s="371">
        <f t="shared" ca="1" si="74"/>
        <v>1</v>
      </c>
      <c r="Y150" s="371">
        <f t="shared" ca="1" si="74"/>
        <v>1</v>
      </c>
      <c r="Z150" s="371">
        <f t="shared" ca="1" si="74"/>
        <v>0</v>
      </c>
      <c r="AA150" s="371">
        <f t="shared" ca="1" si="74"/>
        <v>0</v>
      </c>
      <c r="AB150" s="371">
        <f t="shared" ca="1" si="75"/>
        <v>1</v>
      </c>
      <c r="AC150" s="371">
        <f t="shared" ca="1" si="75"/>
        <v>1</v>
      </c>
      <c r="AD150" s="371">
        <f t="shared" ca="1" si="75"/>
        <v>0</v>
      </c>
      <c r="AE150" s="371">
        <f t="shared" ca="1" si="75"/>
        <v>0</v>
      </c>
      <c r="AF150" s="371">
        <f t="shared" ca="1" si="76"/>
        <v>1</v>
      </c>
      <c r="AG150" s="371">
        <f t="shared" ca="1" si="76"/>
        <v>0</v>
      </c>
      <c r="AH150" s="371">
        <f t="shared" ca="1" si="76"/>
        <v>0</v>
      </c>
      <c r="AI150">
        <f t="shared" ca="1" si="76"/>
        <v>0</v>
      </c>
      <c r="AJ150">
        <f t="shared" ca="1" si="77"/>
        <v>1</v>
      </c>
      <c r="AK150">
        <f t="shared" ca="1" si="78"/>
        <v>1</v>
      </c>
      <c r="AL150">
        <f t="shared" ca="1" si="79"/>
        <v>1</v>
      </c>
      <c r="AM150">
        <f t="shared" ca="1" si="80"/>
        <v>1</v>
      </c>
    </row>
    <row r="151" spans="1:39" ht="30.75">
      <c r="A151" t="str">
        <f t="shared" ca="1" si="54"/>
        <v>0001122816</v>
      </c>
      <c r="B151">
        <f t="shared" ca="1" si="55"/>
        <v>0</v>
      </c>
      <c r="C151">
        <f ca="1">SUM($B$2:B151)</f>
        <v>148</v>
      </c>
      <c r="D151" t="str">
        <f t="shared" ca="1" si="56"/>
        <v>AG0000009385</v>
      </c>
      <c r="E151" s="315">
        <f t="shared" ca="1" si="57"/>
        <v>45604</v>
      </c>
      <c r="F151" s="371">
        <f t="shared" ca="1" si="58"/>
        <v>827</v>
      </c>
      <c r="G151" s="372">
        <f t="shared" ca="1" si="59"/>
        <v>45204</v>
      </c>
      <c r="H151" s="371" t="str">
        <f t="shared" ca="1" si="60"/>
        <v>Former</v>
      </c>
      <c r="I151" s="67" t="str">
        <f t="shared" ca="1" si="61"/>
        <v>Pheonix</v>
      </c>
      <c r="J151" s="67" t="s">
        <v>889</v>
      </c>
      <c r="K151" s="67" t="str">
        <f t="shared" ca="1" si="62"/>
        <v>Condominiums</v>
      </c>
      <c r="L151" s="67" t="str">
        <f t="shared" ca="1" si="63"/>
        <v>N</v>
      </c>
      <c r="M151" s="371">
        <f t="shared" ca="1" si="64"/>
        <v>0</v>
      </c>
      <c r="N151" s="371">
        <f t="shared" ca="1" si="64"/>
        <v>1</v>
      </c>
      <c r="O151">
        <f t="shared" ca="1" si="65"/>
        <v>0</v>
      </c>
      <c r="P151" s="371">
        <f t="shared" ca="1" si="66"/>
        <v>1</v>
      </c>
      <c r="Q151" s="371">
        <f t="shared" ca="1" si="67"/>
        <v>0</v>
      </c>
      <c r="R151" s="372" t="str">
        <f t="shared" ca="1" si="68"/>
        <v/>
      </c>
      <c r="S151" s="372">
        <f t="shared" ca="1" si="69"/>
        <v>45205</v>
      </c>
      <c r="T151" s="372" t="str">
        <f t="shared" ca="1" si="70"/>
        <v/>
      </c>
      <c r="U151" s="372">
        <f t="shared" ca="1" si="71"/>
        <v>44962</v>
      </c>
      <c r="V151" t="str">
        <f t="shared" ca="1" si="72"/>
        <v>Offline</v>
      </c>
      <c r="W151" t="str">
        <f t="shared" ca="1" si="73"/>
        <v>IVR</v>
      </c>
      <c r="X151" s="371">
        <f t="shared" ca="1" si="74"/>
        <v>1</v>
      </c>
      <c r="Y151" s="371">
        <f t="shared" ca="1" si="74"/>
        <v>1</v>
      </c>
      <c r="Z151" s="371">
        <f t="shared" ca="1" si="74"/>
        <v>1</v>
      </c>
      <c r="AA151" s="371">
        <f t="shared" ca="1" si="74"/>
        <v>1</v>
      </c>
      <c r="AB151" s="371">
        <f t="shared" ca="1" si="75"/>
        <v>0</v>
      </c>
      <c r="AC151" s="371">
        <f t="shared" ca="1" si="75"/>
        <v>0</v>
      </c>
      <c r="AD151" s="371">
        <f t="shared" ca="1" si="75"/>
        <v>1</v>
      </c>
      <c r="AE151" s="371">
        <f t="shared" ca="1" si="75"/>
        <v>0</v>
      </c>
      <c r="AF151" s="371">
        <f t="shared" ca="1" si="76"/>
        <v>0</v>
      </c>
      <c r="AG151" s="371">
        <f t="shared" ca="1" si="76"/>
        <v>0</v>
      </c>
      <c r="AH151" s="371">
        <f t="shared" ca="1" si="76"/>
        <v>1</v>
      </c>
      <c r="AI151">
        <f t="shared" ca="1" si="76"/>
        <v>1</v>
      </c>
      <c r="AJ151">
        <f t="shared" ca="1" si="77"/>
        <v>1</v>
      </c>
      <c r="AK151">
        <f t="shared" ca="1" si="78"/>
        <v>1</v>
      </c>
      <c r="AL151">
        <f t="shared" ca="1" si="79"/>
        <v>0</v>
      </c>
      <c r="AM151">
        <f t="shared" ca="1" si="80"/>
        <v>1</v>
      </c>
    </row>
    <row r="152" spans="1:39" ht="30.75">
      <c r="A152" t="str">
        <f t="shared" ca="1" si="54"/>
        <v>0001128792</v>
      </c>
      <c r="B152">
        <f t="shared" ca="1" si="55"/>
        <v>2</v>
      </c>
      <c r="C152">
        <f ca="1">SUM($B$2:B152)</f>
        <v>150</v>
      </c>
      <c r="D152" t="str">
        <f t="shared" ca="1" si="56"/>
        <v>AG0000002688</v>
      </c>
      <c r="E152" s="315">
        <f t="shared" ca="1" si="57"/>
        <v>45564</v>
      </c>
      <c r="F152" s="371">
        <f t="shared" ca="1" si="58"/>
        <v>858</v>
      </c>
      <c r="G152" s="372">
        <f t="shared" ca="1" si="59"/>
        <v>45021</v>
      </c>
      <c r="H152" s="371" t="str">
        <f t="shared" ca="1" si="60"/>
        <v>Former</v>
      </c>
      <c r="I152" s="67" t="str">
        <f t="shared" ca="1" si="61"/>
        <v>Boston</v>
      </c>
      <c r="J152" s="67" t="s">
        <v>889</v>
      </c>
      <c r="K152" s="67" t="str">
        <f t="shared" ca="1" si="62"/>
        <v>Apartments</v>
      </c>
      <c r="L152" s="67" t="str">
        <f t="shared" ca="1" si="63"/>
        <v>Y</v>
      </c>
      <c r="M152" s="371">
        <f t="shared" ca="1" si="64"/>
        <v>1</v>
      </c>
      <c r="N152" s="371">
        <f t="shared" ca="1" si="64"/>
        <v>1</v>
      </c>
      <c r="O152">
        <f t="shared" ca="1" si="65"/>
        <v>1</v>
      </c>
      <c r="P152" s="371">
        <f t="shared" ca="1" si="66"/>
        <v>0</v>
      </c>
      <c r="Q152" s="371">
        <f t="shared" ca="1" si="67"/>
        <v>0</v>
      </c>
      <c r="R152" s="372">
        <f t="shared" ca="1" si="68"/>
        <v>45440</v>
      </c>
      <c r="S152" s="372">
        <f t="shared" ca="1" si="69"/>
        <v>45318</v>
      </c>
      <c r="T152" s="372">
        <f t="shared" ca="1" si="70"/>
        <v>45285</v>
      </c>
      <c r="U152" s="372">
        <f t="shared" ca="1" si="71"/>
        <v>45044</v>
      </c>
      <c r="V152" t="str">
        <f t="shared" ca="1" si="72"/>
        <v>Digital</v>
      </c>
      <c r="W152" t="str">
        <f t="shared" ca="1" si="73"/>
        <v>Web</v>
      </c>
      <c r="X152" s="371">
        <f t="shared" ca="1" si="74"/>
        <v>1</v>
      </c>
      <c r="Y152" s="371">
        <f t="shared" ca="1" si="74"/>
        <v>1</v>
      </c>
      <c r="Z152" s="371">
        <f t="shared" ca="1" si="74"/>
        <v>0</v>
      </c>
      <c r="AA152" s="371">
        <f t="shared" ca="1" si="74"/>
        <v>1</v>
      </c>
      <c r="AB152" s="371">
        <f t="shared" ca="1" si="75"/>
        <v>0</v>
      </c>
      <c r="AC152" s="371">
        <f t="shared" ca="1" si="75"/>
        <v>0</v>
      </c>
      <c r="AD152" s="371">
        <f t="shared" ca="1" si="75"/>
        <v>1</v>
      </c>
      <c r="AE152" s="371">
        <f t="shared" ca="1" si="75"/>
        <v>0</v>
      </c>
      <c r="AF152" s="371">
        <f t="shared" ca="1" si="76"/>
        <v>0</v>
      </c>
      <c r="AG152" s="371">
        <f t="shared" ca="1" si="76"/>
        <v>0</v>
      </c>
      <c r="AH152" s="371">
        <f t="shared" ca="1" si="76"/>
        <v>1</v>
      </c>
      <c r="AI152">
        <f t="shared" ca="1" si="76"/>
        <v>0</v>
      </c>
      <c r="AJ152">
        <f t="shared" ca="1" si="77"/>
        <v>0</v>
      </c>
      <c r="AK152">
        <f t="shared" ca="1" si="78"/>
        <v>0</v>
      </c>
      <c r="AL152">
        <f t="shared" ca="1" si="79"/>
        <v>0</v>
      </c>
      <c r="AM152">
        <f t="shared" ca="1" si="80"/>
        <v>0</v>
      </c>
    </row>
    <row r="153" spans="1:39">
      <c r="A153" t="str">
        <f t="shared" ca="1" si="54"/>
        <v>0001125736</v>
      </c>
      <c r="B153">
        <f t="shared" ca="1" si="55"/>
        <v>2</v>
      </c>
      <c r="C153">
        <f ca="1">SUM($B$2:B153)</f>
        <v>152</v>
      </c>
      <c r="D153" t="str">
        <f t="shared" ca="1" si="56"/>
        <v>AG0000002666</v>
      </c>
      <c r="E153" s="315">
        <f t="shared" ca="1" si="57"/>
        <v>45077</v>
      </c>
      <c r="F153" s="371">
        <f t="shared" ca="1" si="58"/>
        <v>789</v>
      </c>
      <c r="G153" s="372">
        <f t="shared" ca="1" si="59"/>
        <v>45338</v>
      </c>
      <c r="H153" s="371" t="str">
        <f t="shared" ca="1" si="60"/>
        <v>Active</v>
      </c>
      <c r="I153" s="67" t="str">
        <f t="shared" ca="1" si="61"/>
        <v>San Francisco</v>
      </c>
      <c r="J153" s="67" t="s">
        <v>889</v>
      </c>
      <c r="K153" s="67" t="str">
        <f t="shared" ca="1" si="62"/>
        <v>Apartments</v>
      </c>
      <c r="L153" s="67" t="str">
        <f t="shared" ca="1" si="63"/>
        <v>Y</v>
      </c>
      <c r="M153" s="371">
        <f t="shared" ca="1" si="64"/>
        <v>1</v>
      </c>
      <c r="N153" s="371">
        <f t="shared" ca="1" si="64"/>
        <v>1</v>
      </c>
      <c r="O153">
        <f t="shared" ca="1" si="65"/>
        <v>1</v>
      </c>
      <c r="P153" s="371">
        <f t="shared" ca="1" si="66"/>
        <v>1</v>
      </c>
      <c r="Q153" s="371">
        <f t="shared" ca="1" si="67"/>
        <v>1</v>
      </c>
      <c r="R153" s="372">
        <f t="shared" ca="1" si="68"/>
        <v>45063</v>
      </c>
      <c r="S153" s="372">
        <f t="shared" ca="1" si="69"/>
        <v>45508</v>
      </c>
      <c r="T153" s="372">
        <f t="shared" ca="1" si="70"/>
        <v>45100</v>
      </c>
      <c r="U153" s="372">
        <f t="shared" ca="1" si="71"/>
        <v>45178</v>
      </c>
      <c r="V153" t="str">
        <f t="shared" ca="1" si="72"/>
        <v>Digital</v>
      </c>
      <c r="W153" t="str">
        <f t="shared" ca="1" si="73"/>
        <v>App</v>
      </c>
      <c r="X153" s="371">
        <f t="shared" ca="1" si="74"/>
        <v>1</v>
      </c>
      <c r="Y153" s="371">
        <f t="shared" ca="1" si="74"/>
        <v>0</v>
      </c>
      <c r="Z153" s="371">
        <f t="shared" ca="1" si="74"/>
        <v>1</v>
      </c>
      <c r="AA153" s="371">
        <f t="shared" ca="1" si="74"/>
        <v>0</v>
      </c>
      <c r="AB153" s="371">
        <f t="shared" ca="1" si="75"/>
        <v>0</v>
      </c>
      <c r="AC153" s="371">
        <f t="shared" ca="1" si="75"/>
        <v>0</v>
      </c>
      <c r="AD153" s="371">
        <f t="shared" ca="1" si="75"/>
        <v>1</v>
      </c>
      <c r="AE153" s="371">
        <f t="shared" ca="1" si="75"/>
        <v>0</v>
      </c>
      <c r="AF153" s="371">
        <f t="shared" ca="1" si="76"/>
        <v>1</v>
      </c>
      <c r="AG153" s="371">
        <f t="shared" ca="1" si="76"/>
        <v>0</v>
      </c>
      <c r="AH153" s="371">
        <f t="shared" ca="1" si="76"/>
        <v>0</v>
      </c>
      <c r="AI153">
        <f t="shared" ca="1" si="76"/>
        <v>1</v>
      </c>
      <c r="AJ153">
        <f t="shared" ca="1" si="77"/>
        <v>1</v>
      </c>
      <c r="AK153">
        <f t="shared" ca="1" si="78"/>
        <v>0</v>
      </c>
      <c r="AL153">
        <f t="shared" ca="1" si="79"/>
        <v>1</v>
      </c>
      <c r="AM153">
        <f t="shared" ca="1" si="80"/>
        <v>0</v>
      </c>
    </row>
    <row r="154" spans="1:39">
      <c r="A154" t="str">
        <f t="shared" ca="1" si="54"/>
        <v>0001125596</v>
      </c>
      <c r="B154">
        <f t="shared" ca="1" si="55"/>
        <v>0</v>
      </c>
      <c r="C154">
        <f ca="1">SUM($B$2:B154)</f>
        <v>152</v>
      </c>
      <c r="D154" t="str">
        <f t="shared" ca="1" si="56"/>
        <v>AG0000001468</v>
      </c>
      <c r="E154" s="315">
        <f t="shared" ca="1" si="57"/>
        <v>45654</v>
      </c>
      <c r="F154" s="371">
        <f t="shared" ca="1" si="58"/>
        <v>397</v>
      </c>
      <c r="G154" s="372">
        <f t="shared" ca="1" si="59"/>
        <v>45394</v>
      </c>
      <c r="H154" s="371" t="str">
        <f t="shared" ca="1" si="60"/>
        <v>Active</v>
      </c>
      <c r="I154" s="67" t="str">
        <f t="shared" ca="1" si="61"/>
        <v>Pheonix</v>
      </c>
      <c r="J154" s="67" t="s">
        <v>889</v>
      </c>
      <c r="K154" s="67" t="str">
        <f t="shared" ca="1" si="62"/>
        <v>Condominiums</v>
      </c>
      <c r="L154" s="67" t="str">
        <f t="shared" ca="1" si="63"/>
        <v>N</v>
      </c>
      <c r="M154" s="371">
        <f t="shared" ca="1" si="64"/>
        <v>0</v>
      </c>
      <c r="N154" s="371">
        <f t="shared" ca="1" si="64"/>
        <v>0</v>
      </c>
      <c r="O154">
        <f t="shared" ca="1" si="65"/>
        <v>0</v>
      </c>
      <c r="P154" s="371">
        <f t="shared" ca="1" si="66"/>
        <v>0</v>
      </c>
      <c r="Q154" s="371">
        <f t="shared" ca="1" si="67"/>
        <v>0</v>
      </c>
      <c r="R154" s="372" t="str">
        <f t="shared" ca="1" si="68"/>
        <v/>
      </c>
      <c r="S154" s="372" t="str">
        <f t="shared" ca="1" si="69"/>
        <v/>
      </c>
      <c r="T154" s="372" t="str">
        <f t="shared" ca="1" si="70"/>
        <v/>
      </c>
      <c r="U154" s="372" t="str">
        <f t="shared" ca="1" si="71"/>
        <v/>
      </c>
      <c r="V154" t="str">
        <f t="shared" ca="1" si="72"/>
        <v>Digital</v>
      </c>
      <c r="W154" t="str">
        <f t="shared" ca="1" si="73"/>
        <v>Web</v>
      </c>
      <c r="X154" s="371">
        <f t="shared" ca="1" si="74"/>
        <v>0</v>
      </c>
      <c r="Y154" s="371">
        <f t="shared" ca="1" si="74"/>
        <v>1</v>
      </c>
      <c r="Z154" s="371">
        <f t="shared" ca="1" si="74"/>
        <v>0</v>
      </c>
      <c r="AA154" s="371">
        <f t="shared" ca="1" si="74"/>
        <v>0</v>
      </c>
      <c r="AB154" s="371">
        <f t="shared" ca="1" si="75"/>
        <v>0</v>
      </c>
      <c r="AC154" s="371">
        <f t="shared" ca="1" si="75"/>
        <v>0</v>
      </c>
      <c r="AD154" s="371">
        <f t="shared" ca="1" si="75"/>
        <v>1</v>
      </c>
      <c r="AE154" s="371">
        <f t="shared" ca="1" si="75"/>
        <v>0</v>
      </c>
      <c r="AF154" s="371">
        <f t="shared" ca="1" si="76"/>
        <v>1</v>
      </c>
      <c r="AG154" s="371">
        <f t="shared" ca="1" si="76"/>
        <v>0</v>
      </c>
      <c r="AH154" s="371">
        <f t="shared" ca="1" si="76"/>
        <v>0</v>
      </c>
      <c r="AI154">
        <f t="shared" ca="1" si="76"/>
        <v>0</v>
      </c>
      <c r="AJ154">
        <f t="shared" ca="1" si="77"/>
        <v>1</v>
      </c>
      <c r="AK154">
        <f t="shared" ca="1" si="78"/>
        <v>1</v>
      </c>
      <c r="AL154">
        <f t="shared" ca="1" si="79"/>
        <v>0</v>
      </c>
      <c r="AM154">
        <f t="shared" ca="1" si="80"/>
        <v>0</v>
      </c>
    </row>
    <row r="155" spans="1:39">
      <c r="A155" t="str">
        <f t="shared" ca="1" si="54"/>
        <v>0001127710</v>
      </c>
      <c r="B155">
        <f t="shared" ca="1" si="55"/>
        <v>0</v>
      </c>
      <c r="C155">
        <f ca="1">SUM($B$2:B155)</f>
        <v>152</v>
      </c>
      <c r="D155" t="str">
        <f t="shared" ca="1" si="56"/>
        <v>AG0000005259</v>
      </c>
      <c r="E155" s="315">
        <f t="shared" ca="1" si="57"/>
        <v>45161</v>
      </c>
      <c r="F155" s="371">
        <f t="shared" ca="1" si="58"/>
        <v>378</v>
      </c>
      <c r="G155" s="372">
        <f t="shared" ca="1" si="59"/>
        <v>45139</v>
      </c>
      <c r="H155" s="371" t="str">
        <f t="shared" ca="1" si="60"/>
        <v>Former</v>
      </c>
      <c r="I155" s="67" t="str">
        <f t="shared" ca="1" si="61"/>
        <v>Boston</v>
      </c>
      <c r="J155" s="67" t="s">
        <v>889</v>
      </c>
      <c r="K155" s="67" t="str">
        <f t="shared" ca="1" si="62"/>
        <v>Business</v>
      </c>
      <c r="L155" s="67" t="str">
        <f t="shared" ca="1" si="63"/>
        <v>Y</v>
      </c>
      <c r="M155" s="371">
        <f t="shared" ca="1" si="64"/>
        <v>0</v>
      </c>
      <c r="N155" s="371">
        <f t="shared" ca="1" si="64"/>
        <v>1</v>
      </c>
      <c r="O155">
        <f t="shared" ca="1" si="65"/>
        <v>0</v>
      </c>
      <c r="P155" s="371">
        <f t="shared" ca="1" si="66"/>
        <v>1</v>
      </c>
      <c r="Q155" s="371">
        <f t="shared" ca="1" si="67"/>
        <v>0</v>
      </c>
      <c r="R155" s="372" t="str">
        <f t="shared" ca="1" si="68"/>
        <v/>
      </c>
      <c r="S155" s="372">
        <f t="shared" ca="1" si="69"/>
        <v>44995</v>
      </c>
      <c r="T155" s="372" t="str">
        <f t="shared" ca="1" si="70"/>
        <v/>
      </c>
      <c r="U155" s="372">
        <f t="shared" ca="1" si="71"/>
        <v>45577</v>
      </c>
      <c r="V155" t="str">
        <f t="shared" ca="1" si="72"/>
        <v>Digital</v>
      </c>
      <c r="W155" t="str">
        <f t="shared" ca="1" si="73"/>
        <v>Web</v>
      </c>
      <c r="X155" s="371">
        <f t="shared" ca="1" si="74"/>
        <v>1</v>
      </c>
      <c r="Y155" s="371">
        <f t="shared" ca="1" si="74"/>
        <v>0</v>
      </c>
      <c r="Z155" s="371">
        <f t="shared" ca="1" si="74"/>
        <v>1</v>
      </c>
      <c r="AA155" s="371">
        <f t="shared" ca="1" si="74"/>
        <v>0</v>
      </c>
      <c r="AB155" s="371">
        <f t="shared" ca="1" si="75"/>
        <v>0</v>
      </c>
      <c r="AC155" s="371">
        <f t="shared" ca="1" si="75"/>
        <v>1</v>
      </c>
      <c r="AD155" s="371">
        <f t="shared" ca="1" si="75"/>
        <v>0</v>
      </c>
      <c r="AE155" s="371">
        <f t="shared" ca="1" si="75"/>
        <v>1</v>
      </c>
      <c r="AF155" s="371">
        <f t="shared" ca="1" si="76"/>
        <v>0</v>
      </c>
      <c r="AG155" s="371">
        <f t="shared" ca="1" si="76"/>
        <v>0</v>
      </c>
      <c r="AH155" s="371">
        <f t="shared" ca="1" si="76"/>
        <v>0</v>
      </c>
      <c r="AI155">
        <f t="shared" ca="1" si="76"/>
        <v>0</v>
      </c>
      <c r="AJ155">
        <f t="shared" ca="1" si="77"/>
        <v>1</v>
      </c>
      <c r="AK155">
        <f t="shared" ca="1" si="78"/>
        <v>1</v>
      </c>
      <c r="AL155">
        <f t="shared" ca="1" si="79"/>
        <v>0</v>
      </c>
      <c r="AM155">
        <f t="shared" ca="1" si="80"/>
        <v>1</v>
      </c>
    </row>
    <row r="156" spans="1:39">
      <c r="A156" t="str">
        <f t="shared" ca="1" si="54"/>
        <v>0001125860</v>
      </c>
      <c r="B156">
        <f t="shared" ca="1" si="55"/>
        <v>2</v>
      </c>
      <c r="C156">
        <f ca="1">SUM($B$2:B156)</f>
        <v>154</v>
      </c>
      <c r="D156" t="str">
        <f t="shared" ca="1" si="56"/>
        <v>AG0000002438</v>
      </c>
      <c r="E156" s="315">
        <f t="shared" ca="1" si="57"/>
        <v>45336</v>
      </c>
      <c r="F156" s="371">
        <f t="shared" ca="1" si="58"/>
        <v>182</v>
      </c>
      <c r="G156" s="372">
        <f t="shared" ca="1" si="59"/>
        <v>45118</v>
      </c>
      <c r="H156" s="371" t="str">
        <f t="shared" ca="1" si="60"/>
        <v>Active</v>
      </c>
      <c r="I156" s="67" t="str">
        <f t="shared" ca="1" si="61"/>
        <v>Pheonix</v>
      </c>
      <c r="J156" s="67" t="s">
        <v>889</v>
      </c>
      <c r="K156" s="67" t="str">
        <f t="shared" ca="1" si="62"/>
        <v>Apartments</v>
      </c>
      <c r="L156" s="67" t="str">
        <f t="shared" ca="1" si="63"/>
        <v>N</v>
      </c>
      <c r="M156" s="371">
        <f t="shared" ca="1" si="64"/>
        <v>1</v>
      </c>
      <c r="N156" s="371">
        <f t="shared" ca="1" si="64"/>
        <v>1</v>
      </c>
      <c r="O156">
        <f t="shared" ca="1" si="65"/>
        <v>0</v>
      </c>
      <c r="P156" s="371">
        <f t="shared" ca="1" si="66"/>
        <v>1</v>
      </c>
      <c r="Q156" s="371">
        <f t="shared" ca="1" si="67"/>
        <v>0</v>
      </c>
      <c r="R156" s="372">
        <f t="shared" ca="1" si="68"/>
        <v>45624</v>
      </c>
      <c r="S156" s="372">
        <f t="shared" ca="1" si="69"/>
        <v>45514</v>
      </c>
      <c r="T156" s="372">
        <f t="shared" ca="1" si="70"/>
        <v>45124</v>
      </c>
      <c r="U156" s="372">
        <f t="shared" ca="1" si="71"/>
        <v>44988</v>
      </c>
      <c r="V156" t="str">
        <f t="shared" ca="1" si="72"/>
        <v>Digital</v>
      </c>
      <c r="W156" t="str">
        <f t="shared" ca="1" si="73"/>
        <v>Web</v>
      </c>
      <c r="X156" s="371">
        <f t="shared" ca="1" si="74"/>
        <v>0</v>
      </c>
      <c r="Y156" s="371">
        <f t="shared" ca="1" si="74"/>
        <v>0</v>
      </c>
      <c r="Z156" s="371">
        <f t="shared" ca="1" si="74"/>
        <v>1</v>
      </c>
      <c r="AA156" s="371">
        <f t="shared" ca="1" si="74"/>
        <v>0</v>
      </c>
      <c r="AB156" s="371">
        <f t="shared" ca="1" si="75"/>
        <v>0</v>
      </c>
      <c r="AC156" s="371">
        <f t="shared" ca="1" si="75"/>
        <v>0</v>
      </c>
      <c r="AD156" s="371">
        <f t="shared" ca="1" si="75"/>
        <v>0</v>
      </c>
      <c r="AE156" s="371">
        <f t="shared" ca="1" si="75"/>
        <v>0</v>
      </c>
      <c r="AF156" s="371">
        <f t="shared" ca="1" si="76"/>
        <v>1</v>
      </c>
      <c r="AG156" s="371">
        <f t="shared" ca="1" si="76"/>
        <v>0</v>
      </c>
      <c r="AH156" s="371">
        <f t="shared" ca="1" si="76"/>
        <v>0</v>
      </c>
      <c r="AI156">
        <f t="shared" ca="1" si="76"/>
        <v>1</v>
      </c>
      <c r="AJ156">
        <f t="shared" ca="1" si="77"/>
        <v>1</v>
      </c>
      <c r="AK156">
        <f t="shared" ca="1" si="78"/>
        <v>1</v>
      </c>
      <c r="AL156">
        <f t="shared" ca="1" si="79"/>
        <v>0</v>
      </c>
      <c r="AM156">
        <f t="shared" ca="1" si="80"/>
        <v>0</v>
      </c>
    </row>
    <row r="157" spans="1:39">
      <c r="A157" t="str">
        <f t="shared" ca="1" si="54"/>
        <v>0001126631</v>
      </c>
      <c r="B157">
        <f t="shared" ca="1" si="55"/>
        <v>1</v>
      </c>
      <c r="C157">
        <f ca="1">SUM($B$2:B157)</f>
        <v>155</v>
      </c>
      <c r="D157" t="str">
        <f t="shared" ca="1" si="56"/>
        <v>AG0000007639</v>
      </c>
      <c r="E157" s="315">
        <f t="shared" ca="1" si="57"/>
        <v>45311</v>
      </c>
      <c r="F157" s="371">
        <f t="shared" ca="1" si="58"/>
        <v>509</v>
      </c>
      <c r="G157" s="372">
        <f t="shared" ca="1" si="59"/>
        <v>45518</v>
      </c>
      <c r="H157" s="371" t="str">
        <f t="shared" ca="1" si="60"/>
        <v>Active</v>
      </c>
      <c r="I157" s="67" t="str">
        <f t="shared" ca="1" si="61"/>
        <v>Boston</v>
      </c>
      <c r="J157" s="67" t="s">
        <v>889</v>
      </c>
      <c r="K157" s="67" t="str">
        <f t="shared" ca="1" si="62"/>
        <v>Business</v>
      </c>
      <c r="L157" s="67" t="str">
        <f t="shared" ca="1" si="63"/>
        <v>Y</v>
      </c>
      <c r="M157" s="371">
        <f t="shared" ca="1" si="64"/>
        <v>1</v>
      </c>
      <c r="N157" s="371">
        <f t="shared" ca="1" si="64"/>
        <v>1</v>
      </c>
      <c r="O157">
        <f t="shared" ca="1" si="65"/>
        <v>1</v>
      </c>
      <c r="P157" s="371">
        <f t="shared" ca="1" si="66"/>
        <v>1</v>
      </c>
      <c r="Q157" s="371">
        <f t="shared" ca="1" si="67"/>
        <v>1</v>
      </c>
      <c r="R157" s="372">
        <f t="shared" ca="1" si="68"/>
        <v>45651</v>
      </c>
      <c r="S157" s="372">
        <f t="shared" ca="1" si="69"/>
        <v>45375</v>
      </c>
      <c r="T157" s="372">
        <f t="shared" ca="1" si="70"/>
        <v>45284</v>
      </c>
      <c r="U157" s="372">
        <f t="shared" ca="1" si="71"/>
        <v>45533</v>
      </c>
      <c r="V157" t="str">
        <f t="shared" ca="1" si="72"/>
        <v>Offline</v>
      </c>
      <c r="W157" t="str">
        <f t="shared" ca="1" si="73"/>
        <v>Retail</v>
      </c>
      <c r="X157" s="371">
        <f t="shared" ca="1" si="74"/>
        <v>1</v>
      </c>
      <c r="Y157" s="371">
        <f t="shared" ca="1" si="74"/>
        <v>0</v>
      </c>
      <c r="Z157" s="371">
        <f t="shared" ca="1" si="74"/>
        <v>1</v>
      </c>
      <c r="AA157" s="371">
        <f t="shared" ca="1" si="74"/>
        <v>1</v>
      </c>
      <c r="AB157" s="371">
        <f t="shared" ca="1" si="75"/>
        <v>0</v>
      </c>
      <c r="AC157" s="371">
        <f t="shared" ca="1" si="75"/>
        <v>1</v>
      </c>
      <c r="AD157" s="371">
        <f t="shared" ca="1" si="75"/>
        <v>1</v>
      </c>
      <c r="AE157" s="371">
        <f t="shared" ca="1" si="75"/>
        <v>1</v>
      </c>
      <c r="AF157" s="371">
        <f t="shared" ca="1" si="76"/>
        <v>0</v>
      </c>
      <c r="AG157" s="371">
        <f t="shared" ca="1" si="76"/>
        <v>1</v>
      </c>
      <c r="AH157" s="371">
        <f t="shared" ca="1" si="76"/>
        <v>1</v>
      </c>
      <c r="AI157">
        <f t="shared" ca="1" si="76"/>
        <v>0</v>
      </c>
      <c r="AJ157">
        <f t="shared" ca="1" si="77"/>
        <v>0</v>
      </c>
      <c r="AK157">
        <f t="shared" ca="1" si="78"/>
        <v>0</v>
      </c>
      <c r="AL157">
        <f t="shared" ca="1" si="79"/>
        <v>0</v>
      </c>
      <c r="AM157">
        <f t="shared" ca="1" si="80"/>
        <v>0</v>
      </c>
    </row>
    <row r="158" spans="1:39">
      <c r="A158" t="str">
        <f t="shared" ca="1" si="54"/>
        <v>0001122138</v>
      </c>
      <c r="B158">
        <f t="shared" ca="1" si="55"/>
        <v>0</v>
      </c>
      <c r="C158">
        <f ca="1">SUM($B$2:B158)</f>
        <v>155</v>
      </c>
      <c r="D158" t="str">
        <f t="shared" ca="1" si="56"/>
        <v>AG0000008780</v>
      </c>
      <c r="E158" s="315">
        <f t="shared" ca="1" si="57"/>
        <v>45400</v>
      </c>
      <c r="F158" s="371">
        <f t="shared" ca="1" si="58"/>
        <v>653</v>
      </c>
      <c r="G158" s="372">
        <f t="shared" ca="1" si="59"/>
        <v>45484</v>
      </c>
      <c r="H158" s="371" t="str">
        <f t="shared" ca="1" si="60"/>
        <v>Active</v>
      </c>
      <c r="I158" s="67" t="str">
        <f t="shared" ca="1" si="61"/>
        <v>San Francisco</v>
      </c>
      <c r="J158" s="67" t="s">
        <v>889</v>
      </c>
      <c r="K158" s="67" t="str">
        <f t="shared" ca="1" si="62"/>
        <v>Revenue Share -Apts</v>
      </c>
      <c r="L158" s="67" t="str">
        <f t="shared" ca="1" si="63"/>
        <v>Y</v>
      </c>
      <c r="M158" s="371">
        <f t="shared" ca="1" si="64"/>
        <v>0</v>
      </c>
      <c r="N158" s="371">
        <f t="shared" ca="1" si="64"/>
        <v>0</v>
      </c>
      <c r="O158">
        <f t="shared" ca="1" si="65"/>
        <v>0</v>
      </c>
      <c r="P158" s="371">
        <f t="shared" ca="1" si="66"/>
        <v>0</v>
      </c>
      <c r="Q158" s="371">
        <f t="shared" ca="1" si="67"/>
        <v>0</v>
      </c>
      <c r="R158" s="372" t="str">
        <f t="shared" ca="1" si="68"/>
        <v/>
      </c>
      <c r="S158" s="372" t="str">
        <f t="shared" ca="1" si="69"/>
        <v/>
      </c>
      <c r="T158" s="372" t="str">
        <f t="shared" ca="1" si="70"/>
        <v/>
      </c>
      <c r="U158" s="372" t="str">
        <f t="shared" ca="1" si="71"/>
        <v/>
      </c>
      <c r="V158" t="str">
        <f t="shared" ca="1" si="72"/>
        <v>Digital</v>
      </c>
      <c r="W158" t="str">
        <f t="shared" ca="1" si="73"/>
        <v>Web</v>
      </c>
      <c r="X158" s="371">
        <f t="shared" ca="1" si="74"/>
        <v>1</v>
      </c>
      <c r="Y158" s="371">
        <f t="shared" ca="1" si="74"/>
        <v>0</v>
      </c>
      <c r="Z158" s="371">
        <f t="shared" ca="1" si="74"/>
        <v>1</v>
      </c>
      <c r="AA158" s="371">
        <f t="shared" ca="1" si="74"/>
        <v>1</v>
      </c>
      <c r="AB158" s="371">
        <f t="shared" ca="1" si="75"/>
        <v>0</v>
      </c>
      <c r="AC158" s="371">
        <f t="shared" ca="1" si="75"/>
        <v>1</v>
      </c>
      <c r="AD158" s="371">
        <f t="shared" ca="1" si="75"/>
        <v>0</v>
      </c>
      <c r="AE158" s="371">
        <f t="shared" ca="1" si="75"/>
        <v>0</v>
      </c>
      <c r="AF158" s="371">
        <f t="shared" ca="1" si="76"/>
        <v>0</v>
      </c>
      <c r="AG158" s="371">
        <f t="shared" ca="1" si="76"/>
        <v>0</v>
      </c>
      <c r="AH158" s="371">
        <f t="shared" ca="1" si="76"/>
        <v>1</v>
      </c>
      <c r="AI158">
        <f t="shared" ca="1" si="76"/>
        <v>0</v>
      </c>
      <c r="AJ158">
        <f t="shared" ca="1" si="77"/>
        <v>1</v>
      </c>
      <c r="AK158">
        <f t="shared" ca="1" si="78"/>
        <v>0</v>
      </c>
      <c r="AL158">
        <f t="shared" ca="1" si="79"/>
        <v>0</v>
      </c>
      <c r="AM158">
        <f t="shared" ca="1" si="80"/>
        <v>0</v>
      </c>
    </row>
    <row r="159" spans="1:39">
      <c r="A159" t="str">
        <f t="shared" ca="1" si="54"/>
        <v>0001129830</v>
      </c>
      <c r="B159">
        <f t="shared" ca="1" si="55"/>
        <v>0</v>
      </c>
      <c r="C159">
        <f ca="1">SUM($B$2:B159)</f>
        <v>155</v>
      </c>
      <c r="D159" t="str">
        <f t="shared" ca="1" si="56"/>
        <v>AG0000001523</v>
      </c>
      <c r="E159" s="315">
        <f t="shared" ca="1" si="57"/>
        <v>45127</v>
      </c>
      <c r="F159" s="371">
        <f t="shared" ca="1" si="58"/>
        <v>871</v>
      </c>
      <c r="G159" s="372">
        <f t="shared" ca="1" si="59"/>
        <v>45437</v>
      </c>
      <c r="H159" s="371" t="str">
        <f t="shared" ca="1" si="60"/>
        <v>Active</v>
      </c>
      <c r="I159" s="67" t="str">
        <f t="shared" ca="1" si="61"/>
        <v>Boston</v>
      </c>
      <c r="J159" s="67" t="s">
        <v>889</v>
      </c>
      <c r="K159" s="67" t="str">
        <f t="shared" ca="1" si="62"/>
        <v>Condominiums</v>
      </c>
      <c r="L159" s="67" t="str">
        <f t="shared" ca="1" si="63"/>
        <v>N</v>
      </c>
      <c r="M159" s="371">
        <f t="shared" ca="1" si="64"/>
        <v>0</v>
      </c>
      <c r="N159" s="371">
        <f t="shared" ca="1" si="64"/>
        <v>1</v>
      </c>
      <c r="O159">
        <f t="shared" ca="1" si="65"/>
        <v>0</v>
      </c>
      <c r="P159" s="371">
        <f t="shared" ca="1" si="66"/>
        <v>1</v>
      </c>
      <c r="Q159" s="371">
        <f t="shared" ca="1" si="67"/>
        <v>0</v>
      </c>
      <c r="R159" s="372" t="str">
        <f t="shared" ca="1" si="68"/>
        <v/>
      </c>
      <c r="S159" s="372">
        <f t="shared" ca="1" si="69"/>
        <v>45323</v>
      </c>
      <c r="T159" s="372" t="str">
        <f t="shared" ca="1" si="70"/>
        <v/>
      </c>
      <c r="U159" s="372">
        <f t="shared" ca="1" si="71"/>
        <v>45350</v>
      </c>
      <c r="V159" t="str">
        <f t="shared" ca="1" si="72"/>
        <v>Offline</v>
      </c>
      <c r="W159" t="str">
        <f t="shared" ca="1" si="73"/>
        <v>Retail</v>
      </c>
      <c r="X159" s="371">
        <f t="shared" ca="1" si="74"/>
        <v>0</v>
      </c>
      <c r="Y159" s="371">
        <f t="shared" ca="1" si="74"/>
        <v>0</v>
      </c>
      <c r="Z159" s="371">
        <f t="shared" ca="1" si="74"/>
        <v>1</v>
      </c>
      <c r="AA159" s="371">
        <f t="shared" ca="1" si="74"/>
        <v>1</v>
      </c>
      <c r="AB159" s="371">
        <f t="shared" ca="1" si="75"/>
        <v>0</v>
      </c>
      <c r="AC159" s="371">
        <f t="shared" ca="1" si="75"/>
        <v>0</v>
      </c>
      <c r="AD159" s="371">
        <f t="shared" ca="1" si="75"/>
        <v>0</v>
      </c>
      <c r="AE159" s="371">
        <f t="shared" ca="1" si="75"/>
        <v>0</v>
      </c>
      <c r="AF159" s="371">
        <f t="shared" ca="1" si="76"/>
        <v>1</v>
      </c>
      <c r="AG159" s="371">
        <f t="shared" ca="1" si="76"/>
        <v>0</v>
      </c>
      <c r="AH159" s="371">
        <f t="shared" ca="1" si="76"/>
        <v>1</v>
      </c>
      <c r="AI159">
        <f t="shared" ca="1" si="76"/>
        <v>0</v>
      </c>
      <c r="AJ159">
        <f t="shared" ca="1" si="77"/>
        <v>1</v>
      </c>
      <c r="AK159">
        <f t="shared" ca="1" si="78"/>
        <v>1</v>
      </c>
      <c r="AL159">
        <f t="shared" ca="1" si="79"/>
        <v>1</v>
      </c>
      <c r="AM159">
        <f t="shared" ca="1" si="80"/>
        <v>0</v>
      </c>
    </row>
    <row r="160" spans="1:39" ht="30.75">
      <c r="A160" t="str">
        <f t="shared" ca="1" si="54"/>
        <v>0001124385</v>
      </c>
      <c r="B160">
        <f t="shared" ca="1" si="55"/>
        <v>0</v>
      </c>
      <c r="C160">
        <f ca="1">SUM($B$2:B160)</f>
        <v>155</v>
      </c>
      <c r="D160" t="str">
        <f t="shared" ca="1" si="56"/>
        <v>AG0000005521</v>
      </c>
      <c r="E160" s="315">
        <f t="shared" ca="1" si="57"/>
        <v>45274</v>
      </c>
      <c r="F160" s="371">
        <f t="shared" ca="1" si="58"/>
        <v>545</v>
      </c>
      <c r="G160" s="372">
        <f t="shared" ca="1" si="59"/>
        <v>45180</v>
      </c>
      <c r="H160" s="371" t="str">
        <f t="shared" ca="1" si="60"/>
        <v>Active</v>
      </c>
      <c r="I160" s="67" t="str">
        <f t="shared" ca="1" si="61"/>
        <v>Boston</v>
      </c>
      <c r="J160" s="67" t="s">
        <v>889</v>
      </c>
      <c r="K160" s="67" t="str">
        <f t="shared" ca="1" si="62"/>
        <v>Apartments</v>
      </c>
      <c r="L160" s="67" t="str">
        <f t="shared" ca="1" si="63"/>
        <v>Y</v>
      </c>
      <c r="M160" s="371">
        <f t="shared" ca="1" si="64"/>
        <v>1</v>
      </c>
      <c r="N160" s="371">
        <f t="shared" ca="1" si="64"/>
        <v>0</v>
      </c>
      <c r="O160">
        <f t="shared" ca="1" si="65"/>
        <v>1</v>
      </c>
      <c r="P160" s="371">
        <f t="shared" ca="1" si="66"/>
        <v>0</v>
      </c>
      <c r="Q160" s="371">
        <f t="shared" ca="1" si="67"/>
        <v>0</v>
      </c>
      <c r="R160" s="372">
        <f t="shared" ca="1" si="68"/>
        <v>45432</v>
      </c>
      <c r="S160" s="372" t="str">
        <f t="shared" ca="1" si="69"/>
        <v/>
      </c>
      <c r="T160" s="372">
        <f t="shared" ca="1" si="70"/>
        <v>45589</v>
      </c>
      <c r="U160" s="372" t="str">
        <f t="shared" ca="1" si="71"/>
        <v/>
      </c>
      <c r="V160" t="str">
        <f t="shared" ca="1" si="72"/>
        <v>Offline</v>
      </c>
      <c r="W160" t="str">
        <f t="shared" ca="1" si="73"/>
        <v>Retail</v>
      </c>
      <c r="X160" s="371">
        <f t="shared" ca="1" si="74"/>
        <v>1</v>
      </c>
      <c r="Y160" s="371">
        <f t="shared" ca="1" si="74"/>
        <v>0</v>
      </c>
      <c r="Z160" s="371">
        <f t="shared" ca="1" si="74"/>
        <v>0</v>
      </c>
      <c r="AA160" s="371">
        <f t="shared" ca="1" si="74"/>
        <v>0</v>
      </c>
      <c r="AB160" s="371">
        <f t="shared" ca="1" si="75"/>
        <v>0</v>
      </c>
      <c r="AC160" s="371">
        <f t="shared" ca="1" si="75"/>
        <v>1</v>
      </c>
      <c r="AD160" s="371">
        <f t="shared" ca="1" si="75"/>
        <v>1</v>
      </c>
      <c r="AE160" s="371">
        <f t="shared" ca="1" si="75"/>
        <v>1</v>
      </c>
      <c r="AF160" s="371">
        <f t="shared" ca="1" si="76"/>
        <v>1</v>
      </c>
      <c r="AG160" s="371">
        <f t="shared" ca="1" si="76"/>
        <v>1</v>
      </c>
      <c r="AH160" s="371">
        <f t="shared" ca="1" si="76"/>
        <v>1</v>
      </c>
      <c r="AI160">
        <f t="shared" ca="1" si="76"/>
        <v>1</v>
      </c>
      <c r="AJ160">
        <f t="shared" ca="1" si="77"/>
        <v>1</v>
      </c>
      <c r="AK160">
        <f t="shared" ca="1" si="78"/>
        <v>0</v>
      </c>
      <c r="AL160">
        <f t="shared" ca="1" si="79"/>
        <v>1</v>
      </c>
      <c r="AM160">
        <f t="shared" ca="1" si="80"/>
        <v>0</v>
      </c>
    </row>
    <row r="161" spans="1:39">
      <c r="A161" t="str">
        <f t="shared" ca="1" si="54"/>
        <v>0001122678</v>
      </c>
      <c r="B161">
        <f t="shared" ca="1" si="55"/>
        <v>1</v>
      </c>
      <c r="C161">
        <f ca="1">SUM($B$2:B161)</f>
        <v>156</v>
      </c>
      <c r="D161" t="str">
        <f t="shared" ca="1" si="56"/>
        <v>AG0000004827</v>
      </c>
      <c r="E161" s="315">
        <f t="shared" ca="1" si="57"/>
        <v>45629</v>
      </c>
      <c r="F161" s="371">
        <f t="shared" ca="1" si="58"/>
        <v>141</v>
      </c>
      <c r="G161" s="372">
        <f t="shared" ca="1" si="59"/>
        <v>45225</v>
      </c>
      <c r="H161" s="371" t="str">
        <f t="shared" ca="1" si="60"/>
        <v>Former</v>
      </c>
      <c r="I161" s="67" t="str">
        <f t="shared" ca="1" si="61"/>
        <v>Pheonix</v>
      </c>
      <c r="J161" s="67" t="s">
        <v>889</v>
      </c>
      <c r="K161" s="67" t="str">
        <f t="shared" ca="1" si="62"/>
        <v>Revenue Share -Apts</v>
      </c>
      <c r="L161" s="67" t="str">
        <f t="shared" ca="1" si="63"/>
        <v>N</v>
      </c>
      <c r="M161" s="371">
        <f t="shared" ca="1" si="64"/>
        <v>1</v>
      </c>
      <c r="N161" s="371">
        <f t="shared" ca="1" si="64"/>
        <v>1</v>
      </c>
      <c r="O161">
        <f t="shared" ca="1" si="65"/>
        <v>1</v>
      </c>
      <c r="P161" s="371">
        <f t="shared" ca="1" si="66"/>
        <v>1</v>
      </c>
      <c r="Q161" s="371">
        <f t="shared" ca="1" si="67"/>
        <v>1</v>
      </c>
      <c r="R161" s="372">
        <f t="shared" ca="1" si="68"/>
        <v>45249</v>
      </c>
      <c r="S161" s="372">
        <f t="shared" ca="1" si="69"/>
        <v>45306</v>
      </c>
      <c r="T161" s="372">
        <f t="shared" ca="1" si="70"/>
        <v>45288</v>
      </c>
      <c r="U161" s="372">
        <f t="shared" ca="1" si="71"/>
        <v>45018</v>
      </c>
      <c r="V161" t="str">
        <f t="shared" ca="1" si="72"/>
        <v>Offline</v>
      </c>
      <c r="W161" t="str">
        <f t="shared" ca="1" si="73"/>
        <v>Retail</v>
      </c>
      <c r="X161" s="371">
        <f t="shared" ca="1" si="74"/>
        <v>0</v>
      </c>
      <c r="Y161" s="371">
        <f t="shared" ca="1" si="74"/>
        <v>0</v>
      </c>
      <c r="Z161" s="371">
        <f t="shared" ca="1" si="74"/>
        <v>0</v>
      </c>
      <c r="AA161" s="371">
        <f t="shared" ca="1" si="74"/>
        <v>1</v>
      </c>
      <c r="AB161" s="371">
        <f t="shared" ca="1" si="75"/>
        <v>1</v>
      </c>
      <c r="AC161" s="371">
        <f t="shared" ca="1" si="75"/>
        <v>1</v>
      </c>
      <c r="AD161" s="371">
        <f t="shared" ca="1" si="75"/>
        <v>0</v>
      </c>
      <c r="AE161" s="371">
        <f t="shared" ca="1" si="75"/>
        <v>0</v>
      </c>
      <c r="AF161" s="371">
        <f t="shared" ca="1" si="76"/>
        <v>1</v>
      </c>
      <c r="AG161" s="371">
        <f t="shared" ca="1" si="76"/>
        <v>1</v>
      </c>
      <c r="AH161" s="371">
        <f t="shared" ca="1" si="76"/>
        <v>1</v>
      </c>
      <c r="AI161">
        <f t="shared" ca="1" si="76"/>
        <v>0</v>
      </c>
      <c r="AJ161">
        <f t="shared" ca="1" si="77"/>
        <v>1</v>
      </c>
      <c r="AK161">
        <f t="shared" ca="1" si="78"/>
        <v>1</v>
      </c>
      <c r="AL161">
        <f t="shared" ca="1" si="79"/>
        <v>0</v>
      </c>
      <c r="AM161">
        <f t="shared" ca="1" si="80"/>
        <v>1</v>
      </c>
    </row>
    <row r="162" spans="1:39">
      <c r="A162" t="str">
        <f t="shared" ca="1" si="54"/>
        <v>0001126917</v>
      </c>
      <c r="B162">
        <f t="shared" ca="1" si="55"/>
        <v>2</v>
      </c>
      <c r="C162">
        <f ca="1">SUM($B$2:B162)</f>
        <v>158</v>
      </c>
      <c r="D162" t="str">
        <f t="shared" ca="1" si="56"/>
        <v>AG0000005074</v>
      </c>
      <c r="E162" s="315">
        <f t="shared" ca="1" si="57"/>
        <v>45225</v>
      </c>
      <c r="F162" s="371">
        <f t="shared" ca="1" si="58"/>
        <v>450</v>
      </c>
      <c r="G162" s="372">
        <f t="shared" ca="1" si="59"/>
        <v>45379</v>
      </c>
      <c r="H162" s="371" t="str">
        <f t="shared" ca="1" si="60"/>
        <v>Active</v>
      </c>
      <c r="I162" s="67" t="str">
        <f t="shared" ca="1" si="61"/>
        <v>Boston</v>
      </c>
      <c r="J162" s="67" t="s">
        <v>889</v>
      </c>
      <c r="K162" s="67" t="str">
        <f t="shared" ca="1" si="62"/>
        <v>Apartments</v>
      </c>
      <c r="L162" s="67" t="str">
        <f t="shared" ca="1" si="63"/>
        <v>N</v>
      </c>
      <c r="M162" s="371">
        <f t="shared" ca="1" si="64"/>
        <v>1</v>
      </c>
      <c r="N162" s="371">
        <f t="shared" ca="1" si="64"/>
        <v>0</v>
      </c>
      <c r="O162">
        <f t="shared" ca="1" si="65"/>
        <v>1</v>
      </c>
      <c r="P162" s="371">
        <f t="shared" ca="1" si="66"/>
        <v>0</v>
      </c>
      <c r="Q162" s="371">
        <f t="shared" ca="1" si="67"/>
        <v>0</v>
      </c>
      <c r="R162" s="372">
        <f t="shared" ca="1" si="68"/>
        <v>45538</v>
      </c>
      <c r="S162" s="372" t="str">
        <f t="shared" ca="1" si="69"/>
        <v/>
      </c>
      <c r="T162" s="372">
        <f t="shared" ca="1" si="70"/>
        <v>45515</v>
      </c>
      <c r="U162" s="372" t="str">
        <f t="shared" ca="1" si="71"/>
        <v/>
      </c>
      <c r="V162" t="str">
        <f t="shared" ca="1" si="72"/>
        <v>Digital</v>
      </c>
      <c r="W162" t="str">
        <f t="shared" ca="1" si="73"/>
        <v>App</v>
      </c>
      <c r="X162" s="371">
        <f t="shared" ca="1" si="74"/>
        <v>1</v>
      </c>
      <c r="Y162" s="371">
        <f t="shared" ca="1" si="74"/>
        <v>0</v>
      </c>
      <c r="Z162" s="371">
        <f t="shared" ca="1" si="74"/>
        <v>1</v>
      </c>
      <c r="AA162" s="371">
        <f t="shared" ca="1" si="74"/>
        <v>0</v>
      </c>
      <c r="AB162" s="371">
        <f t="shared" ca="1" si="75"/>
        <v>1</v>
      </c>
      <c r="AC162" s="371">
        <f t="shared" ca="1" si="75"/>
        <v>1</v>
      </c>
      <c r="AD162" s="371">
        <f t="shared" ca="1" si="75"/>
        <v>0</v>
      </c>
      <c r="AE162" s="371">
        <f t="shared" ca="1" si="75"/>
        <v>1</v>
      </c>
      <c r="AF162" s="371">
        <f t="shared" ca="1" si="76"/>
        <v>1</v>
      </c>
      <c r="AG162" s="371">
        <f t="shared" ca="1" si="76"/>
        <v>0</v>
      </c>
      <c r="AH162" s="371">
        <f t="shared" ca="1" si="76"/>
        <v>1</v>
      </c>
      <c r="AI162">
        <f t="shared" ca="1" si="76"/>
        <v>0</v>
      </c>
      <c r="AJ162">
        <f t="shared" ca="1" si="77"/>
        <v>1</v>
      </c>
      <c r="AK162">
        <f t="shared" ca="1" si="78"/>
        <v>0</v>
      </c>
      <c r="AL162">
        <f t="shared" ca="1" si="79"/>
        <v>0</v>
      </c>
      <c r="AM162">
        <f t="shared" ca="1" si="80"/>
        <v>0</v>
      </c>
    </row>
    <row r="163" spans="1:39">
      <c r="A163" t="str">
        <f t="shared" ca="1" si="54"/>
        <v>0001121470</v>
      </c>
      <c r="B163">
        <f t="shared" ca="1" si="55"/>
        <v>0</v>
      </c>
      <c r="C163">
        <f ca="1">SUM($B$2:B163)</f>
        <v>158</v>
      </c>
      <c r="D163" t="str">
        <f t="shared" ca="1" si="56"/>
        <v>AG0000008086</v>
      </c>
      <c r="E163" s="315">
        <f t="shared" ca="1" si="57"/>
        <v>45402</v>
      </c>
      <c r="F163" s="371">
        <f t="shared" ca="1" si="58"/>
        <v>423</v>
      </c>
      <c r="G163" s="372">
        <f t="shared" ca="1" si="59"/>
        <v>45656</v>
      </c>
      <c r="H163" s="371" t="str">
        <f t="shared" ca="1" si="60"/>
        <v>Active</v>
      </c>
      <c r="I163" s="67" t="str">
        <f t="shared" ca="1" si="61"/>
        <v>Boston</v>
      </c>
      <c r="J163" s="67" t="s">
        <v>889</v>
      </c>
      <c r="K163" s="67" t="str">
        <f t="shared" ca="1" si="62"/>
        <v>Revenue Share -Apts</v>
      </c>
      <c r="L163" s="67" t="str">
        <f t="shared" ca="1" si="63"/>
        <v>Y</v>
      </c>
      <c r="M163" s="371">
        <f t="shared" ca="1" si="64"/>
        <v>0</v>
      </c>
      <c r="N163" s="371">
        <f t="shared" ca="1" si="64"/>
        <v>0</v>
      </c>
      <c r="O163">
        <f t="shared" ca="1" si="65"/>
        <v>0</v>
      </c>
      <c r="P163" s="371">
        <f t="shared" ca="1" si="66"/>
        <v>0</v>
      </c>
      <c r="Q163" s="371">
        <f t="shared" ca="1" si="67"/>
        <v>0</v>
      </c>
      <c r="R163" s="372" t="str">
        <f t="shared" ca="1" si="68"/>
        <v/>
      </c>
      <c r="S163" s="372" t="str">
        <f t="shared" ca="1" si="69"/>
        <v/>
      </c>
      <c r="T163" s="372" t="str">
        <f t="shared" ca="1" si="70"/>
        <v/>
      </c>
      <c r="U163" s="372" t="str">
        <f t="shared" ca="1" si="71"/>
        <v/>
      </c>
      <c r="V163" t="str">
        <f t="shared" ca="1" si="72"/>
        <v>Digital</v>
      </c>
      <c r="W163" t="str">
        <f t="shared" ca="1" si="73"/>
        <v>Web</v>
      </c>
      <c r="X163" s="371">
        <f t="shared" ca="1" si="74"/>
        <v>1</v>
      </c>
      <c r="Y163" s="371">
        <f t="shared" ca="1" si="74"/>
        <v>1</v>
      </c>
      <c r="Z163" s="371">
        <f t="shared" ca="1" si="74"/>
        <v>1</v>
      </c>
      <c r="AA163" s="371">
        <f t="shared" ca="1" si="74"/>
        <v>1</v>
      </c>
      <c r="AB163" s="371">
        <f t="shared" ca="1" si="75"/>
        <v>0</v>
      </c>
      <c r="AC163" s="371">
        <f t="shared" ca="1" si="75"/>
        <v>1</v>
      </c>
      <c r="AD163" s="371">
        <f t="shared" ca="1" si="75"/>
        <v>0</v>
      </c>
      <c r="AE163" s="371">
        <f t="shared" ca="1" si="75"/>
        <v>1</v>
      </c>
      <c r="AF163" s="371">
        <f t="shared" ca="1" si="76"/>
        <v>1</v>
      </c>
      <c r="AG163" s="371">
        <f t="shared" ca="1" si="76"/>
        <v>1</v>
      </c>
      <c r="AH163" s="371">
        <f t="shared" ca="1" si="76"/>
        <v>0</v>
      </c>
      <c r="AI163">
        <f t="shared" ca="1" si="76"/>
        <v>1</v>
      </c>
      <c r="AJ163">
        <f t="shared" ca="1" si="77"/>
        <v>1</v>
      </c>
      <c r="AK163">
        <f t="shared" ca="1" si="78"/>
        <v>1</v>
      </c>
      <c r="AL163">
        <f t="shared" ca="1" si="79"/>
        <v>0</v>
      </c>
      <c r="AM163">
        <f t="shared" ca="1" si="80"/>
        <v>0</v>
      </c>
    </row>
    <row r="164" spans="1:39" ht="30.75">
      <c r="A164" t="str">
        <f t="shared" ca="1" si="54"/>
        <v>0001126608</v>
      </c>
      <c r="B164">
        <f t="shared" ca="1" si="55"/>
        <v>2</v>
      </c>
      <c r="C164">
        <f ca="1">SUM($B$2:B164)</f>
        <v>160</v>
      </c>
      <c r="D164" t="str">
        <f t="shared" ca="1" si="56"/>
        <v>AG0000003823</v>
      </c>
      <c r="E164" s="315">
        <f t="shared" ca="1" si="57"/>
        <v>45063</v>
      </c>
      <c r="F164" s="371">
        <f t="shared" ca="1" si="58"/>
        <v>176</v>
      </c>
      <c r="G164" s="372">
        <f t="shared" ca="1" si="59"/>
        <v>45008</v>
      </c>
      <c r="H164" s="371" t="str">
        <f t="shared" ca="1" si="60"/>
        <v>Active</v>
      </c>
      <c r="I164" s="67" t="str">
        <f t="shared" ca="1" si="61"/>
        <v>Boston</v>
      </c>
      <c r="J164" s="67" t="s">
        <v>889</v>
      </c>
      <c r="K164" s="67" t="str">
        <f t="shared" ca="1" si="62"/>
        <v>Revenue Share -Apts</v>
      </c>
      <c r="L164" s="67" t="str">
        <f t="shared" ca="1" si="63"/>
        <v>Y</v>
      </c>
      <c r="M164" s="371">
        <f t="shared" ca="1" si="64"/>
        <v>1</v>
      </c>
      <c r="N164" s="371">
        <f t="shared" ca="1" si="64"/>
        <v>0</v>
      </c>
      <c r="O164">
        <f t="shared" ca="1" si="65"/>
        <v>1</v>
      </c>
      <c r="P164" s="371">
        <f t="shared" ca="1" si="66"/>
        <v>0</v>
      </c>
      <c r="Q164" s="371">
        <f t="shared" ca="1" si="67"/>
        <v>0</v>
      </c>
      <c r="R164" s="372">
        <f t="shared" ca="1" si="68"/>
        <v>45618</v>
      </c>
      <c r="S164" s="372" t="str">
        <f t="shared" ca="1" si="69"/>
        <v/>
      </c>
      <c r="T164" s="372">
        <f t="shared" ca="1" si="70"/>
        <v>45093</v>
      </c>
      <c r="U164" s="372" t="str">
        <f t="shared" ca="1" si="71"/>
        <v/>
      </c>
      <c r="V164" t="str">
        <f t="shared" ca="1" si="72"/>
        <v>Offline</v>
      </c>
      <c r="W164" t="str">
        <f t="shared" ca="1" si="73"/>
        <v>IVR</v>
      </c>
      <c r="X164" s="371">
        <f t="shared" ca="1" si="74"/>
        <v>0</v>
      </c>
      <c r="Y164" s="371">
        <f t="shared" ca="1" si="74"/>
        <v>1</v>
      </c>
      <c r="Z164" s="371">
        <f t="shared" ca="1" si="74"/>
        <v>1</v>
      </c>
      <c r="AA164" s="371">
        <f t="shared" ca="1" si="74"/>
        <v>1</v>
      </c>
      <c r="AB164" s="371">
        <f t="shared" ca="1" si="75"/>
        <v>1</v>
      </c>
      <c r="AC164" s="371">
        <f t="shared" ca="1" si="75"/>
        <v>0</v>
      </c>
      <c r="AD164" s="371">
        <f t="shared" ca="1" si="75"/>
        <v>0</v>
      </c>
      <c r="AE164" s="371">
        <f t="shared" ca="1" si="75"/>
        <v>0</v>
      </c>
      <c r="AF164" s="371">
        <f t="shared" ca="1" si="76"/>
        <v>1</v>
      </c>
      <c r="AG164" s="371">
        <f t="shared" ca="1" si="76"/>
        <v>0</v>
      </c>
      <c r="AH164" s="371">
        <f t="shared" ca="1" si="76"/>
        <v>1</v>
      </c>
      <c r="AI164">
        <f t="shared" ca="1" si="76"/>
        <v>1</v>
      </c>
      <c r="AJ164">
        <f t="shared" ca="1" si="77"/>
        <v>0</v>
      </c>
      <c r="AK164">
        <f t="shared" ca="1" si="78"/>
        <v>0</v>
      </c>
      <c r="AL164">
        <f t="shared" ca="1" si="79"/>
        <v>0</v>
      </c>
      <c r="AM164">
        <f t="shared" ca="1" si="80"/>
        <v>0</v>
      </c>
    </row>
    <row r="165" spans="1:39">
      <c r="A165" t="str">
        <f t="shared" ca="1" si="54"/>
        <v>0001129575</v>
      </c>
      <c r="B165">
        <f t="shared" ca="1" si="55"/>
        <v>1</v>
      </c>
      <c r="C165">
        <f ca="1">SUM($B$2:B165)</f>
        <v>161</v>
      </c>
      <c r="D165" t="str">
        <f t="shared" ca="1" si="56"/>
        <v>AG0000008880</v>
      </c>
      <c r="E165" s="315">
        <f t="shared" ca="1" si="57"/>
        <v>45114</v>
      </c>
      <c r="F165" s="371">
        <f t="shared" ca="1" si="58"/>
        <v>504</v>
      </c>
      <c r="G165" s="372">
        <f t="shared" ca="1" si="59"/>
        <v>45161</v>
      </c>
      <c r="H165" s="371" t="str">
        <f t="shared" ca="1" si="60"/>
        <v>Active</v>
      </c>
      <c r="I165" s="67" t="str">
        <f t="shared" ca="1" si="61"/>
        <v>San Francisco</v>
      </c>
      <c r="J165" s="67" t="s">
        <v>889</v>
      </c>
      <c r="K165" s="67" t="str">
        <f t="shared" ca="1" si="62"/>
        <v>Apartments</v>
      </c>
      <c r="L165" s="67" t="str">
        <f t="shared" ca="1" si="63"/>
        <v>Y</v>
      </c>
      <c r="M165" s="371">
        <f t="shared" ca="1" si="64"/>
        <v>1</v>
      </c>
      <c r="N165" s="371">
        <f t="shared" ca="1" si="64"/>
        <v>1</v>
      </c>
      <c r="O165">
        <f t="shared" ca="1" si="65"/>
        <v>1</v>
      </c>
      <c r="P165" s="371">
        <f t="shared" ca="1" si="66"/>
        <v>1</v>
      </c>
      <c r="Q165" s="371">
        <f t="shared" ca="1" si="67"/>
        <v>1</v>
      </c>
      <c r="R165" s="372">
        <f t="shared" ca="1" si="68"/>
        <v>45409</v>
      </c>
      <c r="S165" s="372">
        <f t="shared" ca="1" si="69"/>
        <v>45655</v>
      </c>
      <c r="T165" s="372">
        <f t="shared" ca="1" si="70"/>
        <v>45376</v>
      </c>
      <c r="U165" s="372">
        <f t="shared" ca="1" si="71"/>
        <v>45411</v>
      </c>
      <c r="V165" t="str">
        <f t="shared" ca="1" si="72"/>
        <v>Offline</v>
      </c>
      <c r="W165" t="str">
        <f t="shared" ca="1" si="73"/>
        <v>Retail</v>
      </c>
      <c r="X165" s="371">
        <f t="shared" ca="1" si="74"/>
        <v>1</v>
      </c>
      <c r="Y165" s="371">
        <f t="shared" ca="1" si="74"/>
        <v>1</v>
      </c>
      <c r="Z165" s="371">
        <f t="shared" ca="1" si="74"/>
        <v>1</v>
      </c>
      <c r="AA165" s="371">
        <f t="shared" ca="1" si="74"/>
        <v>1</v>
      </c>
      <c r="AB165" s="371">
        <f t="shared" ca="1" si="75"/>
        <v>1</v>
      </c>
      <c r="AC165" s="371">
        <f t="shared" ca="1" si="75"/>
        <v>1</v>
      </c>
      <c r="AD165" s="371">
        <f t="shared" ca="1" si="75"/>
        <v>0</v>
      </c>
      <c r="AE165" s="371">
        <f t="shared" ca="1" si="75"/>
        <v>0</v>
      </c>
      <c r="AF165" s="371">
        <f t="shared" ca="1" si="76"/>
        <v>0</v>
      </c>
      <c r="AG165" s="371">
        <f t="shared" ca="1" si="76"/>
        <v>1</v>
      </c>
      <c r="AH165" s="371">
        <f t="shared" ca="1" si="76"/>
        <v>1</v>
      </c>
      <c r="AI165">
        <f t="shared" ca="1" si="76"/>
        <v>1</v>
      </c>
      <c r="AJ165">
        <f t="shared" ca="1" si="77"/>
        <v>1</v>
      </c>
      <c r="AK165">
        <f t="shared" ca="1" si="78"/>
        <v>0</v>
      </c>
      <c r="AL165">
        <f t="shared" ca="1" si="79"/>
        <v>1</v>
      </c>
      <c r="AM165">
        <f t="shared" ca="1" si="80"/>
        <v>1</v>
      </c>
    </row>
    <row r="166" spans="1:39" ht="30.75">
      <c r="A166" t="str">
        <f t="shared" ca="1" si="54"/>
        <v>0001128447</v>
      </c>
      <c r="B166">
        <f t="shared" ca="1" si="55"/>
        <v>0</v>
      </c>
      <c r="C166">
        <f ca="1">SUM($B$2:B166)</f>
        <v>161</v>
      </c>
      <c r="D166" t="str">
        <f t="shared" ca="1" si="56"/>
        <v>AG0000005282</v>
      </c>
      <c r="E166" s="315">
        <f t="shared" ca="1" si="57"/>
        <v>45288</v>
      </c>
      <c r="F166" s="371">
        <f t="shared" ca="1" si="58"/>
        <v>992</v>
      </c>
      <c r="G166" s="372">
        <f t="shared" ca="1" si="59"/>
        <v>45328</v>
      </c>
      <c r="H166" s="371" t="str">
        <f t="shared" ca="1" si="60"/>
        <v>Active</v>
      </c>
      <c r="I166" s="67" t="str">
        <f t="shared" ca="1" si="61"/>
        <v>San Francisco</v>
      </c>
      <c r="J166" s="67" t="s">
        <v>889</v>
      </c>
      <c r="K166" s="67" t="str">
        <f t="shared" ca="1" si="62"/>
        <v>Condominiums</v>
      </c>
      <c r="L166" s="67" t="str">
        <f t="shared" ca="1" si="63"/>
        <v>Y</v>
      </c>
      <c r="M166" s="371">
        <f t="shared" ca="1" si="64"/>
        <v>0</v>
      </c>
      <c r="N166" s="371">
        <f t="shared" ca="1" si="64"/>
        <v>0</v>
      </c>
      <c r="O166">
        <f t="shared" ca="1" si="65"/>
        <v>0</v>
      </c>
      <c r="P166" s="371">
        <f t="shared" ca="1" si="66"/>
        <v>0</v>
      </c>
      <c r="Q166" s="371">
        <f t="shared" ca="1" si="67"/>
        <v>0</v>
      </c>
      <c r="R166" s="372" t="str">
        <f t="shared" ca="1" si="68"/>
        <v/>
      </c>
      <c r="S166" s="372" t="str">
        <f t="shared" ca="1" si="69"/>
        <v/>
      </c>
      <c r="T166" s="372" t="str">
        <f t="shared" ca="1" si="70"/>
        <v/>
      </c>
      <c r="U166" s="372" t="str">
        <f t="shared" ca="1" si="71"/>
        <v/>
      </c>
      <c r="V166" t="str">
        <f t="shared" ca="1" si="72"/>
        <v>Offline</v>
      </c>
      <c r="W166" t="str">
        <f t="shared" ca="1" si="73"/>
        <v>IVR</v>
      </c>
      <c r="X166" s="371">
        <f t="shared" ca="1" si="74"/>
        <v>0</v>
      </c>
      <c r="Y166" s="371">
        <f t="shared" ca="1" si="74"/>
        <v>1</v>
      </c>
      <c r="Z166" s="371">
        <f t="shared" ca="1" si="74"/>
        <v>0</v>
      </c>
      <c r="AA166" s="371">
        <f t="shared" ca="1" si="74"/>
        <v>0</v>
      </c>
      <c r="AB166" s="371">
        <f t="shared" ca="1" si="75"/>
        <v>1</v>
      </c>
      <c r="AC166" s="371">
        <f t="shared" ca="1" si="75"/>
        <v>0</v>
      </c>
      <c r="AD166" s="371">
        <f t="shared" ca="1" si="75"/>
        <v>1</v>
      </c>
      <c r="AE166" s="371">
        <f t="shared" ca="1" si="75"/>
        <v>0</v>
      </c>
      <c r="AF166" s="371">
        <f t="shared" ca="1" si="76"/>
        <v>0</v>
      </c>
      <c r="AG166" s="371">
        <f t="shared" ca="1" si="76"/>
        <v>1</v>
      </c>
      <c r="AH166" s="371">
        <f t="shared" ca="1" si="76"/>
        <v>0</v>
      </c>
      <c r="AI166">
        <f t="shared" ca="1" si="76"/>
        <v>0</v>
      </c>
      <c r="AJ166">
        <f t="shared" ca="1" si="77"/>
        <v>0</v>
      </c>
      <c r="AK166">
        <f t="shared" ca="1" si="78"/>
        <v>0</v>
      </c>
      <c r="AL166">
        <f t="shared" ca="1" si="79"/>
        <v>0</v>
      </c>
      <c r="AM166">
        <f t="shared" ca="1" si="80"/>
        <v>0</v>
      </c>
    </row>
    <row r="167" spans="1:39" ht="30.75">
      <c r="A167" t="str">
        <f t="shared" ca="1" si="54"/>
        <v>0001121314</v>
      </c>
      <c r="B167">
        <f t="shared" ca="1" si="55"/>
        <v>0</v>
      </c>
      <c r="C167">
        <f ca="1">SUM($B$2:B167)</f>
        <v>161</v>
      </c>
      <c r="D167" t="str">
        <f t="shared" ca="1" si="56"/>
        <v>AG0000002872</v>
      </c>
      <c r="E167" s="315">
        <f t="shared" ca="1" si="57"/>
        <v>45458</v>
      </c>
      <c r="F167" s="371">
        <f t="shared" ca="1" si="58"/>
        <v>260</v>
      </c>
      <c r="G167" s="372">
        <f t="shared" ca="1" si="59"/>
        <v>44929</v>
      </c>
      <c r="H167" s="371" t="str">
        <f t="shared" ca="1" si="60"/>
        <v>Active</v>
      </c>
      <c r="I167" s="67" t="str">
        <f t="shared" ca="1" si="61"/>
        <v>Pheonix</v>
      </c>
      <c r="J167" s="67" t="s">
        <v>889</v>
      </c>
      <c r="K167" s="67" t="str">
        <f t="shared" ca="1" si="62"/>
        <v>Revenue Share -Apts</v>
      </c>
      <c r="L167" s="67" t="str">
        <f t="shared" ca="1" si="63"/>
        <v>N</v>
      </c>
      <c r="M167" s="371">
        <f t="shared" ca="1" si="64"/>
        <v>1</v>
      </c>
      <c r="N167" s="371">
        <f t="shared" ca="1" si="64"/>
        <v>0</v>
      </c>
      <c r="O167">
        <f t="shared" ca="1" si="65"/>
        <v>0</v>
      </c>
      <c r="P167" s="371">
        <f t="shared" ca="1" si="66"/>
        <v>0</v>
      </c>
      <c r="Q167" s="371">
        <f t="shared" ca="1" si="67"/>
        <v>0</v>
      </c>
      <c r="R167" s="372">
        <f t="shared" ca="1" si="68"/>
        <v>45169</v>
      </c>
      <c r="S167" s="372" t="str">
        <f t="shared" ca="1" si="69"/>
        <v/>
      </c>
      <c r="T167" s="372">
        <f t="shared" ca="1" si="70"/>
        <v>45274</v>
      </c>
      <c r="U167" s="372" t="str">
        <f t="shared" ca="1" si="71"/>
        <v/>
      </c>
      <c r="V167" t="str">
        <f t="shared" ca="1" si="72"/>
        <v>Digital</v>
      </c>
      <c r="W167" t="str">
        <f t="shared" ca="1" si="73"/>
        <v>Web</v>
      </c>
      <c r="X167" s="371">
        <f t="shared" ca="1" si="74"/>
        <v>1</v>
      </c>
      <c r="Y167" s="371">
        <f t="shared" ca="1" si="74"/>
        <v>0</v>
      </c>
      <c r="Z167" s="371">
        <f t="shared" ca="1" si="74"/>
        <v>1</v>
      </c>
      <c r="AA167" s="371">
        <f t="shared" ca="1" si="74"/>
        <v>0</v>
      </c>
      <c r="AB167" s="371">
        <f t="shared" ca="1" si="75"/>
        <v>0</v>
      </c>
      <c r="AC167" s="371">
        <f t="shared" ca="1" si="75"/>
        <v>0</v>
      </c>
      <c r="AD167" s="371">
        <f t="shared" ca="1" si="75"/>
        <v>0</v>
      </c>
      <c r="AE167" s="371">
        <f t="shared" ca="1" si="75"/>
        <v>1</v>
      </c>
      <c r="AF167" s="371">
        <f t="shared" ca="1" si="76"/>
        <v>0</v>
      </c>
      <c r="AG167" s="371">
        <f t="shared" ca="1" si="76"/>
        <v>1</v>
      </c>
      <c r="AH167" s="371">
        <f t="shared" ca="1" si="76"/>
        <v>1</v>
      </c>
      <c r="AI167">
        <f t="shared" ca="1" si="76"/>
        <v>1</v>
      </c>
      <c r="AJ167">
        <f t="shared" ca="1" si="77"/>
        <v>1</v>
      </c>
      <c r="AK167">
        <f t="shared" ca="1" si="78"/>
        <v>1</v>
      </c>
      <c r="AL167">
        <f t="shared" ca="1" si="79"/>
        <v>0</v>
      </c>
      <c r="AM167">
        <f t="shared" ca="1" si="80"/>
        <v>0</v>
      </c>
    </row>
    <row r="168" spans="1:39">
      <c r="A168" t="str">
        <f t="shared" ca="1" si="54"/>
        <v>0001123957</v>
      </c>
      <c r="B168">
        <f t="shared" ca="1" si="55"/>
        <v>1</v>
      </c>
      <c r="C168">
        <f ca="1">SUM($B$2:B168)</f>
        <v>162</v>
      </c>
      <c r="D168" t="str">
        <f t="shared" ca="1" si="56"/>
        <v>AG0000004967</v>
      </c>
      <c r="E168" s="315">
        <f t="shared" ca="1" si="57"/>
        <v>45291</v>
      </c>
      <c r="F168" s="371">
        <f t="shared" ca="1" si="58"/>
        <v>489</v>
      </c>
      <c r="G168" s="372">
        <f t="shared" ca="1" si="59"/>
        <v>45211</v>
      </c>
      <c r="H168" s="371" t="str">
        <f t="shared" ca="1" si="60"/>
        <v>Active</v>
      </c>
      <c r="I168" s="67" t="str">
        <f t="shared" ca="1" si="61"/>
        <v>Pheonix</v>
      </c>
      <c r="J168" s="67" t="s">
        <v>889</v>
      </c>
      <c r="K168" s="67" t="str">
        <f t="shared" ca="1" si="62"/>
        <v>Business</v>
      </c>
      <c r="L168" s="67" t="str">
        <f t="shared" ca="1" si="63"/>
        <v>N</v>
      </c>
      <c r="M168" s="371">
        <f t="shared" ca="1" si="64"/>
        <v>1</v>
      </c>
      <c r="N168" s="371">
        <f t="shared" ca="1" si="64"/>
        <v>0</v>
      </c>
      <c r="O168">
        <f t="shared" ca="1" si="65"/>
        <v>0</v>
      </c>
      <c r="P168" s="371">
        <f t="shared" ca="1" si="66"/>
        <v>0</v>
      </c>
      <c r="Q168" s="371">
        <f t="shared" ca="1" si="67"/>
        <v>0</v>
      </c>
      <c r="R168" s="372">
        <f t="shared" ca="1" si="68"/>
        <v>45327</v>
      </c>
      <c r="S168" s="372" t="str">
        <f t="shared" ca="1" si="69"/>
        <v/>
      </c>
      <c r="T168" s="372">
        <f t="shared" ca="1" si="70"/>
        <v>45107</v>
      </c>
      <c r="U168" s="372" t="str">
        <f t="shared" ca="1" si="71"/>
        <v/>
      </c>
      <c r="V168" t="str">
        <f t="shared" ca="1" si="72"/>
        <v>Digital</v>
      </c>
      <c r="W168" t="str">
        <f t="shared" ca="1" si="73"/>
        <v>Web</v>
      </c>
      <c r="X168" s="371">
        <f t="shared" ca="1" si="74"/>
        <v>0</v>
      </c>
      <c r="Y168" s="371">
        <f t="shared" ca="1" si="74"/>
        <v>0</v>
      </c>
      <c r="Z168" s="371">
        <f t="shared" ca="1" si="74"/>
        <v>1</v>
      </c>
      <c r="AA168" s="371">
        <f t="shared" ca="1" si="74"/>
        <v>0</v>
      </c>
      <c r="AB168" s="371">
        <f t="shared" ca="1" si="75"/>
        <v>1</v>
      </c>
      <c r="AC168" s="371">
        <f t="shared" ca="1" si="75"/>
        <v>1</v>
      </c>
      <c r="AD168" s="371">
        <f t="shared" ca="1" si="75"/>
        <v>1</v>
      </c>
      <c r="AE168" s="371">
        <f t="shared" ca="1" si="75"/>
        <v>1</v>
      </c>
      <c r="AF168" s="371">
        <f t="shared" ca="1" si="76"/>
        <v>1</v>
      </c>
      <c r="AG168" s="371">
        <f t="shared" ca="1" si="76"/>
        <v>0</v>
      </c>
      <c r="AH168" s="371">
        <f t="shared" ca="1" si="76"/>
        <v>1</v>
      </c>
      <c r="AI168">
        <f t="shared" ca="1" si="76"/>
        <v>0</v>
      </c>
      <c r="AJ168">
        <f t="shared" ca="1" si="77"/>
        <v>1</v>
      </c>
      <c r="AK168">
        <f t="shared" ca="1" si="78"/>
        <v>0</v>
      </c>
      <c r="AL168">
        <f t="shared" ca="1" si="79"/>
        <v>0</v>
      </c>
      <c r="AM168">
        <f t="shared" ca="1" si="80"/>
        <v>1</v>
      </c>
    </row>
    <row r="169" spans="1:39">
      <c r="A169" t="str">
        <f t="shared" ca="1" si="54"/>
        <v>0001129789</v>
      </c>
      <c r="B169">
        <f t="shared" ca="1" si="55"/>
        <v>1</v>
      </c>
      <c r="C169">
        <f ca="1">SUM($B$2:B169)</f>
        <v>163</v>
      </c>
      <c r="D169" t="str">
        <f t="shared" ca="1" si="56"/>
        <v>AG0000001806</v>
      </c>
      <c r="E169" s="315">
        <f t="shared" ca="1" si="57"/>
        <v>45360</v>
      </c>
      <c r="F169" s="371">
        <f t="shared" ca="1" si="58"/>
        <v>504</v>
      </c>
      <c r="G169" s="372">
        <f t="shared" ca="1" si="59"/>
        <v>45203</v>
      </c>
      <c r="H169" s="371" t="str">
        <f t="shared" ca="1" si="60"/>
        <v>Active</v>
      </c>
      <c r="I169" s="67" t="str">
        <f t="shared" ca="1" si="61"/>
        <v>San Francisco</v>
      </c>
      <c r="J169" s="67" t="s">
        <v>889</v>
      </c>
      <c r="K169" s="67" t="str">
        <f t="shared" ca="1" si="62"/>
        <v>Apartments</v>
      </c>
      <c r="L169" s="67" t="str">
        <f t="shared" ca="1" si="63"/>
        <v>Y</v>
      </c>
      <c r="M169" s="371">
        <f t="shared" ca="1" si="64"/>
        <v>0</v>
      </c>
      <c r="N169" s="371">
        <f t="shared" ca="1" si="64"/>
        <v>0</v>
      </c>
      <c r="O169">
        <f t="shared" ca="1" si="65"/>
        <v>0</v>
      </c>
      <c r="P169" s="371">
        <f t="shared" ca="1" si="66"/>
        <v>0</v>
      </c>
      <c r="Q169" s="371">
        <f t="shared" ca="1" si="67"/>
        <v>0</v>
      </c>
      <c r="R169" s="372" t="str">
        <f t="shared" ca="1" si="68"/>
        <v/>
      </c>
      <c r="S169" s="372" t="str">
        <f t="shared" ca="1" si="69"/>
        <v/>
      </c>
      <c r="T169" s="372" t="str">
        <f t="shared" ca="1" si="70"/>
        <v/>
      </c>
      <c r="U169" s="372" t="str">
        <f t="shared" ca="1" si="71"/>
        <v/>
      </c>
      <c r="V169" t="str">
        <f t="shared" ca="1" si="72"/>
        <v>Offline</v>
      </c>
      <c r="W169" t="str">
        <f t="shared" ca="1" si="73"/>
        <v>IVR</v>
      </c>
      <c r="X169" s="371">
        <f t="shared" ca="1" si="74"/>
        <v>0</v>
      </c>
      <c r="Y169" s="371">
        <f t="shared" ca="1" si="74"/>
        <v>0</v>
      </c>
      <c r="Z169" s="371">
        <f t="shared" ca="1" si="74"/>
        <v>1</v>
      </c>
      <c r="AA169" s="371">
        <f t="shared" ca="1" si="74"/>
        <v>0</v>
      </c>
      <c r="AB169" s="371">
        <f t="shared" ca="1" si="75"/>
        <v>1</v>
      </c>
      <c r="AC169" s="371">
        <f t="shared" ca="1" si="75"/>
        <v>1</v>
      </c>
      <c r="AD169" s="371">
        <f t="shared" ca="1" si="75"/>
        <v>0</v>
      </c>
      <c r="AE169" s="371">
        <f t="shared" ca="1" si="75"/>
        <v>0</v>
      </c>
      <c r="AF169" s="371">
        <f t="shared" ca="1" si="76"/>
        <v>1</v>
      </c>
      <c r="AG169" s="371">
        <f t="shared" ca="1" si="76"/>
        <v>0</v>
      </c>
      <c r="AH169" s="371">
        <f t="shared" ca="1" si="76"/>
        <v>1</v>
      </c>
      <c r="AI169">
        <f t="shared" ca="1" si="76"/>
        <v>0</v>
      </c>
      <c r="AJ169">
        <f t="shared" ca="1" si="77"/>
        <v>1</v>
      </c>
      <c r="AK169">
        <f t="shared" ca="1" si="78"/>
        <v>1</v>
      </c>
      <c r="AL169">
        <f t="shared" ca="1" si="79"/>
        <v>1</v>
      </c>
      <c r="AM169">
        <f t="shared" ca="1" si="80"/>
        <v>0</v>
      </c>
    </row>
    <row r="170" spans="1:39">
      <c r="A170" t="str">
        <f t="shared" ca="1" si="54"/>
        <v>0001125922</v>
      </c>
      <c r="B170">
        <f t="shared" ca="1" si="55"/>
        <v>2</v>
      </c>
      <c r="C170">
        <f ca="1">SUM($B$2:B170)</f>
        <v>165</v>
      </c>
      <c r="D170" t="str">
        <f t="shared" ca="1" si="56"/>
        <v>AG0000009333</v>
      </c>
      <c r="E170" s="315">
        <f t="shared" ca="1" si="57"/>
        <v>45169</v>
      </c>
      <c r="F170" s="371">
        <f t="shared" ca="1" si="58"/>
        <v>375</v>
      </c>
      <c r="G170" s="372">
        <f t="shared" ca="1" si="59"/>
        <v>45474</v>
      </c>
      <c r="H170" s="371" t="str">
        <f t="shared" ca="1" si="60"/>
        <v>Active</v>
      </c>
      <c r="I170" s="67" t="str">
        <f t="shared" ca="1" si="61"/>
        <v>Boston</v>
      </c>
      <c r="J170" s="67" t="s">
        <v>889</v>
      </c>
      <c r="K170" s="67" t="str">
        <f t="shared" ca="1" si="62"/>
        <v>Condominiums</v>
      </c>
      <c r="L170" s="67" t="str">
        <f t="shared" ca="1" si="63"/>
        <v>Y</v>
      </c>
      <c r="M170" s="371">
        <f t="shared" ca="1" si="64"/>
        <v>1</v>
      </c>
      <c r="N170" s="371">
        <f t="shared" ca="1" si="64"/>
        <v>0</v>
      </c>
      <c r="O170">
        <f t="shared" ca="1" si="65"/>
        <v>1</v>
      </c>
      <c r="P170" s="371">
        <f t="shared" ca="1" si="66"/>
        <v>0</v>
      </c>
      <c r="Q170" s="371">
        <f t="shared" ca="1" si="67"/>
        <v>0</v>
      </c>
      <c r="R170" s="372">
        <f t="shared" ca="1" si="68"/>
        <v>45251</v>
      </c>
      <c r="S170" s="372" t="str">
        <f t="shared" ca="1" si="69"/>
        <v/>
      </c>
      <c r="T170" s="372">
        <f t="shared" ca="1" si="70"/>
        <v>45388</v>
      </c>
      <c r="U170" s="372" t="str">
        <f t="shared" ca="1" si="71"/>
        <v/>
      </c>
      <c r="V170" t="str">
        <f t="shared" ca="1" si="72"/>
        <v>Offline</v>
      </c>
      <c r="W170" t="str">
        <f t="shared" ca="1" si="73"/>
        <v>Retail</v>
      </c>
      <c r="X170" s="371">
        <f t="shared" ca="1" si="74"/>
        <v>1</v>
      </c>
      <c r="Y170" s="371">
        <f t="shared" ca="1" si="74"/>
        <v>1</v>
      </c>
      <c r="Z170" s="371">
        <f t="shared" ca="1" si="74"/>
        <v>1</v>
      </c>
      <c r="AA170" s="371">
        <f t="shared" ca="1" si="74"/>
        <v>0</v>
      </c>
      <c r="AB170" s="371">
        <f t="shared" ca="1" si="75"/>
        <v>1</v>
      </c>
      <c r="AC170" s="371">
        <f t="shared" ca="1" si="75"/>
        <v>1</v>
      </c>
      <c r="AD170" s="371">
        <f t="shared" ca="1" si="75"/>
        <v>1</v>
      </c>
      <c r="AE170" s="371">
        <f t="shared" ca="1" si="75"/>
        <v>1</v>
      </c>
      <c r="AF170" s="371">
        <f t="shared" ca="1" si="76"/>
        <v>1</v>
      </c>
      <c r="AG170" s="371">
        <f t="shared" ca="1" si="76"/>
        <v>0</v>
      </c>
      <c r="AH170" s="371">
        <f t="shared" ca="1" si="76"/>
        <v>0</v>
      </c>
      <c r="AI170">
        <f t="shared" ca="1" si="76"/>
        <v>1</v>
      </c>
      <c r="AJ170">
        <f t="shared" ca="1" si="77"/>
        <v>0</v>
      </c>
      <c r="AK170">
        <f t="shared" ca="1" si="78"/>
        <v>0</v>
      </c>
      <c r="AL170">
        <f t="shared" ca="1" si="79"/>
        <v>0</v>
      </c>
      <c r="AM170">
        <f t="shared" ca="1" si="80"/>
        <v>0</v>
      </c>
    </row>
    <row r="171" spans="1:39">
      <c r="A171" t="str">
        <f t="shared" ca="1" si="54"/>
        <v>0001121455</v>
      </c>
      <c r="B171">
        <f t="shared" ca="1" si="55"/>
        <v>0</v>
      </c>
      <c r="C171">
        <f ca="1">SUM($B$2:B171)</f>
        <v>165</v>
      </c>
      <c r="D171" t="str">
        <f t="shared" ca="1" si="56"/>
        <v>AG0000004825</v>
      </c>
      <c r="E171" s="315">
        <f t="shared" ca="1" si="57"/>
        <v>45506</v>
      </c>
      <c r="F171" s="371">
        <f t="shared" ca="1" si="58"/>
        <v>186</v>
      </c>
      <c r="G171" s="372">
        <f t="shared" ca="1" si="59"/>
        <v>45612</v>
      </c>
      <c r="H171" s="371" t="str">
        <f t="shared" ca="1" si="60"/>
        <v>Former</v>
      </c>
      <c r="I171" s="67" t="str">
        <f t="shared" ca="1" si="61"/>
        <v>Pheonix</v>
      </c>
      <c r="J171" s="67" t="s">
        <v>889</v>
      </c>
      <c r="K171" s="67" t="str">
        <f t="shared" ca="1" si="62"/>
        <v>House</v>
      </c>
      <c r="L171" s="67" t="str">
        <f t="shared" ca="1" si="63"/>
        <v>N</v>
      </c>
      <c r="M171" s="371">
        <f t="shared" ca="1" si="64"/>
        <v>0</v>
      </c>
      <c r="N171" s="371">
        <f t="shared" ca="1" si="64"/>
        <v>1</v>
      </c>
      <c r="O171">
        <f t="shared" ca="1" si="65"/>
        <v>0</v>
      </c>
      <c r="P171" s="371">
        <f t="shared" ca="1" si="66"/>
        <v>0</v>
      </c>
      <c r="Q171" s="371">
        <f t="shared" ca="1" si="67"/>
        <v>0</v>
      </c>
      <c r="R171" s="372" t="str">
        <f t="shared" ca="1" si="68"/>
        <v/>
      </c>
      <c r="S171" s="372">
        <f t="shared" ca="1" si="69"/>
        <v>45510</v>
      </c>
      <c r="T171" s="372" t="str">
        <f t="shared" ca="1" si="70"/>
        <v/>
      </c>
      <c r="U171" s="372">
        <f t="shared" ca="1" si="71"/>
        <v>45097</v>
      </c>
      <c r="V171" t="str">
        <f t="shared" ca="1" si="72"/>
        <v>Digital</v>
      </c>
      <c r="W171" t="str">
        <f t="shared" ca="1" si="73"/>
        <v>Web</v>
      </c>
      <c r="X171" s="371">
        <f t="shared" ca="1" si="74"/>
        <v>0</v>
      </c>
      <c r="Y171" s="371">
        <f t="shared" ca="1" si="74"/>
        <v>1</v>
      </c>
      <c r="Z171" s="371">
        <f t="shared" ca="1" si="74"/>
        <v>1</v>
      </c>
      <c r="AA171" s="371">
        <f t="shared" ca="1" si="74"/>
        <v>1</v>
      </c>
      <c r="AB171" s="371">
        <f t="shared" ca="1" si="75"/>
        <v>1</v>
      </c>
      <c r="AC171" s="371">
        <f t="shared" ca="1" si="75"/>
        <v>1</v>
      </c>
      <c r="AD171" s="371">
        <f t="shared" ca="1" si="75"/>
        <v>0</v>
      </c>
      <c r="AE171" s="371">
        <f t="shared" ca="1" si="75"/>
        <v>0</v>
      </c>
      <c r="AF171" s="371">
        <f t="shared" ca="1" si="76"/>
        <v>0</v>
      </c>
      <c r="AG171" s="371">
        <f t="shared" ca="1" si="76"/>
        <v>1</v>
      </c>
      <c r="AH171" s="371">
        <f t="shared" ca="1" si="76"/>
        <v>0</v>
      </c>
      <c r="AI171">
        <f t="shared" ca="1" si="76"/>
        <v>1</v>
      </c>
      <c r="AJ171">
        <f t="shared" ca="1" si="77"/>
        <v>1</v>
      </c>
      <c r="AK171">
        <f t="shared" ca="1" si="78"/>
        <v>0</v>
      </c>
      <c r="AL171">
        <f t="shared" ca="1" si="79"/>
        <v>1</v>
      </c>
      <c r="AM171">
        <f t="shared" ca="1" si="80"/>
        <v>0</v>
      </c>
    </row>
    <row r="172" spans="1:39" ht="30.75">
      <c r="A172" t="str">
        <f t="shared" ca="1" si="54"/>
        <v>0001129038</v>
      </c>
      <c r="B172">
        <f t="shared" ca="1" si="55"/>
        <v>1</v>
      </c>
      <c r="C172">
        <f ca="1">SUM($B$2:B172)</f>
        <v>166</v>
      </c>
      <c r="D172" t="str">
        <f t="shared" ca="1" si="56"/>
        <v>AG0000005742</v>
      </c>
      <c r="E172" s="315">
        <f t="shared" ca="1" si="57"/>
        <v>45512</v>
      </c>
      <c r="F172" s="371">
        <f t="shared" ca="1" si="58"/>
        <v>348</v>
      </c>
      <c r="G172" s="372">
        <f t="shared" ca="1" si="59"/>
        <v>45456</v>
      </c>
      <c r="H172" s="371" t="str">
        <f t="shared" ca="1" si="60"/>
        <v>Former</v>
      </c>
      <c r="I172" s="67" t="str">
        <f t="shared" ca="1" si="61"/>
        <v>Boston</v>
      </c>
      <c r="J172" s="67" t="s">
        <v>889</v>
      </c>
      <c r="K172" s="67" t="str">
        <f t="shared" ca="1" si="62"/>
        <v>House</v>
      </c>
      <c r="L172" s="67" t="str">
        <f t="shared" ca="1" si="63"/>
        <v>N</v>
      </c>
      <c r="M172" s="371">
        <f t="shared" ca="1" si="64"/>
        <v>0</v>
      </c>
      <c r="N172" s="371">
        <f t="shared" ca="1" si="64"/>
        <v>1</v>
      </c>
      <c r="O172">
        <f t="shared" ca="1" si="65"/>
        <v>0</v>
      </c>
      <c r="P172" s="371">
        <f t="shared" ca="1" si="66"/>
        <v>1</v>
      </c>
      <c r="Q172" s="371">
        <f t="shared" ca="1" si="67"/>
        <v>0</v>
      </c>
      <c r="R172" s="372" t="str">
        <f t="shared" ca="1" si="68"/>
        <v/>
      </c>
      <c r="S172" s="372">
        <f t="shared" ca="1" si="69"/>
        <v>45525</v>
      </c>
      <c r="T172" s="372" t="str">
        <f t="shared" ca="1" si="70"/>
        <v/>
      </c>
      <c r="U172" s="372">
        <f t="shared" ca="1" si="71"/>
        <v>45280</v>
      </c>
      <c r="V172" t="str">
        <f t="shared" ca="1" si="72"/>
        <v>Digital</v>
      </c>
      <c r="W172" t="str">
        <f t="shared" ca="1" si="73"/>
        <v>App</v>
      </c>
      <c r="X172" s="371">
        <f t="shared" ca="1" si="74"/>
        <v>0</v>
      </c>
      <c r="Y172" s="371">
        <f t="shared" ca="1" si="74"/>
        <v>0</v>
      </c>
      <c r="Z172" s="371">
        <f t="shared" ca="1" si="74"/>
        <v>0</v>
      </c>
      <c r="AA172" s="371">
        <f t="shared" ca="1" si="74"/>
        <v>1</v>
      </c>
      <c r="AB172" s="371">
        <f t="shared" ca="1" si="75"/>
        <v>0</v>
      </c>
      <c r="AC172" s="371">
        <f t="shared" ca="1" si="75"/>
        <v>0</v>
      </c>
      <c r="AD172" s="371">
        <f t="shared" ca="1" si="75"/>
        <v>0</v>
      </c>
      <c r="AE172" s="371">
        <f t="shared" ca="1" si="75"/>
        <v>1</v>
      </c>
      <c r="AF172" s="371">
        <f t="shared" ca="1" si="76"/>
        <v>1</v>
      </c>
      <c r="AG172" s="371">
        <f t="shared" ca="1" si="76"/>
        <v>0</v>
      </c>
      <c r="AH172" s="371">
        <f t="shared" ca="1" si="76"/>
        <v>1</v>
      </c>
      <c r="AI172">
        <f t="shared" ca="1" si="76"/>
        <v>0</v>
      </c>
      <c r="AJ172">
        <f t="shared" ca="1" si="77"/>
        <v>0</v>
      </c>
      <c r="AK172">
        <f t="shared" ca="1" si="78"/>
        <v>0</v>
      </c>
      <c r="AL172">
        <f t="shared" ca="1" si="79"/>
        <v>0</v>
      </c>
      <c r="AM172">
        <f t="shared" ca="1" si="80"/>
        <v>0</v>
      </c>
    </row>
    <row r="173" spans="1:39">
      <c r="A173" t="str">
        <f t="shared" ca="1" si="54"/>
        <v>0001123621</v>
      </c>
      <c r="B173">
        <f t="shared" ca="1" si="55"/>
        <v>0</v>
      </c>
      <c r="C173">
        <f ca="1">SUM($B$2:B173)</f>
        <v>166</v>
      </c>
      <c r="D173" t="str">
        <f t="shared" ca="1" si="56"/>
        <v>AG0000009274</v>
      </c>
      <c r="E173" s="315">
        <f t="shared" ca="1" si="57"/>
        <v>45065</v>
      </c>
      <c r="F173" s="371">
        <f t="shared" ca="1" si="58"/>
        <v>416</v>
      </c>
      <c r="G173" s="372">
        <f t="shared" ca="1" si="59"/>
        <v>45456</v>
      </c>
      <c r="H173" s="371" t="str">
        <f t="shared" ca="1" si="60"/>
        <v>Active</v>
      </c>
      <c r="I173" s="67" t="str">
        <f t="shared" ca="1" si="61"/>
        <v>Boston</v>
      </c>
      <c r="J173" s="67" t="s">
        <v>889</v>
      </c>
      <c r="K173" s="67" t="str">
        <f t="shared" ca="1" si="62"/>
        <v>Apartments</v>
      </c>
      <c r="L173" s="67" t="str">
        <f t="shared" ca="1" si="63"/>
        <v>N</v>
      </c>
      <c r="M173" s="371">
        <f t="shared" ca="1" si="64"/>
        <v>0</v>
      </c>
      <c r="N173" s="371">
        <f t="shared" ca="1" si="64"/>
        <v>0</v>
      </c>
      <c r="O173">
        <f t="shared" ca="1" si="65"/>
        <v>0</v>
      </c>
      <c r="P173" s="371">
        <f t="shared" ca="1" si="66"/>
        <v>0</v>
      </c>
      <c r="Q173" s="371">
        <f t="shared" ca="1" si="67"/>
        <v>0</v>
      </c>
      <c r="R173" s="372" t="str">
        <f t="shared" ca="1" si="68"/>
        <v/>
      </c>
      <c r="S173" s="372" t="str">
        <f t="shared" ca="1" si="69"/>
        <v/>
      </c>
      <c r="T173" s="372" t="str">
        <f t="shared" ca="1" si="70"/>
        <v/>
      </c>
      <c r="U173" s="372" t="str">
        <f t="shared" ca="1" si="71"/>
        <v/>
      </c>
      <c r="V173" t="str">
        <f t="shared" ca="1" si="72"/>
        <v>Digital</v>
      </c>
      <c r="W173" t="str">
        <f t="shared" ca="1" si="73"/>
        <v>App</v>
      </c>
      <c r="X173" s="371">
        <f t="shared" ca="1" si="74"/>
        <v>0</v>
      </c>
      <c r="Y173" s="371">
        <f t="shared" ca="1" si="74"/>
        <v>0</v>
      </c>
      <c r="Z173" s="371">
        <f t="shared" ca="1" si="74"/>
        <v>1</v>
      </c>
      <c r="AA173" s="371">
        <f t="shared" ca="1" si="74"/>
        <v>0</v>
      </c>
      <c r="AB173" s="371">
        <f t="shared" ca="1" si="75"/>
        <v>0</v>
      </c>
      <c r="AC173" s="371">
        <f t="shared" ca="1" si="75"/>
        <v>0</v>
      </c>
      <c r="AD173" s="371">
        <f t="shared" ca="1" si="75"/>
        <v>1</v>
      </c>
      <c r="AE173" s="371">
        <f t="shared" ca="1" si="75"/>
        <v>0</v>
      </c>
      <c r="AF173" s="371">
        <f t="shared" ca="1" si="76"/>
        <v>1</v>
      </c>
      <c r="AG173" s="371">
        <f t="shared" ca="1" si="76"/>
        <v>1</v>
      </c>
      <c r="AH173" s="371">
        <f t="shared" ca="1" si="76"/>
        <v>0</v>
      </c>
      <c r="AI173">
        <f t="shared" ca="1" si="76"/>
        <v>0</v>
      </c>
      <c r="AJ173">
        <f t="shared" ca="1" si="77"/>
        <v>0</v>
      </c>
      <c r="AK173">
        <f t="shared" ca="1" si="78"/>
        <v>0</v>
      </c>
      <c r="AL173">
        <f t="shared" ca="1" si="79"/>
        <v>0</v>
      </c>
      <c r="AM173">
        <f t="shared" ca="1" si="80"/>
        <v>0</v>
      </c>
    </row>
    <row r="174" spans="1:39">
      <c r="A174" t="str">
        <f t="shared" ca="1" si="54"/>
        <v>0001122174</v>
      </c>
      <c r="B174">
        <f t="shared" ca="1" si="55"/>
        <v>1</v>
      </c>
      <c r="C174">
        <f ca="1">SUM($B$2:B174)</f>
        <v>167</v>
      </c>
      <c r="D174" t="str">
        <f t="shared" ca="1" si="56"/>
        <v>AG0000001599</v>
      </c>
      <c r="E174" s="315">
        <f t="shared" ca="1" si="57"/>
        <v>45166</v>
      </c>
      <c r="F174" s="371">
        <f t="shared" ca="1" si="58"/>
        <v>728</v>
      </c>
      <c r="G174" s="372">
        <f t="shared" ca="1" si="59"/>
        <v>45097</v>
      </c>
      <c r="H174" s="371" t="str">
        <f t="shared" ca="1" si="60"/>
        <v>Former</v>
      </c>
      <c r="I174" s="67" t="str">
        <f t="shared" ca="1" si="61"/>
        <v>San Francisco</v>
      </c>
      <c r="J174" s="67" t="s">
        <v>889</v>
      </c>
      <c r="K174" s="67" t="str">
        <f t="shared" ca="1" si="62"/>
        <v>Condominiums</v>
      </c>
      <c r="L174" s="67" t="str">
        <f t="shared" ca="1" si="63"/>
        <v>N</v>
      </c>
      <c r="M174" s="371">
        <f t="shared" ca="1" si="64"/>
        <v>0</v>
      </c>
      <c r="N174" s="371">
        <f t="shared" ca="1" si="64"/>
        <v>1</v>
      </c>
      <c r="O174">
        <f t="shared" ca="1" si="65"/>
        <v>0</v>
      </c>
      <c r="P174" s="371">
        <f t="shared" ca="1" si="66"/>
        <v>0</v>
      </c>
      <c r="Q174" s="371">
        <f t="shared" ca="1" si="67"/>
        <v>0</v>
      </c>
      <c r="R174" s="372" t="str">
        <f t="shared" ca="1" si="68"/>
        <v/>
      </c>
      <c r="S174" s="372">
        <f t="shared" ca="1" si="69"/>
        <v>45247</v>
      </c>
      <c r="T174" s="372" t="str">
        <f t="shared" ca="1" si="70"/>
        <v/>
      </c>
      <c r="U174" s="372">
        <f t="shared" ca="1" si="71"/>
        <v>45462</v>
      </c>
      <c r="V174" t="str">
        <f t="shared" ca="1" si="72"/>
        <v>Digital</v>
      </c>
      <c r="W174" t="str">
        <f t="shared" ca="1" si="73"/>
        <v>Web</v>
      </c>
      <c r="X174" s="371">
        <f t="shared" ca="1" si="74"/>
        <v>1</v>
      </c>
      <c r="Y174" s="371">
        <f t="shared" ca="1" si="74"/>
        <v>1</v>
      </c>
      <c r="Z174" s="371">
        <f t="shared" ca="1" si="74"/>
        <v>1</v>
      </c>
      <c r="AA174" s="371">
        <f t="shared" ca="1" si="74"/>
        <v>1</v>
      </c>
      <c r="AB174" s="371">
        <f t="shared" ca="1" si="75"/>
        <v>1</v>
      </c>
      <c r="AC174" s="371">
        <f t="shared" ca="1" si="75"/>
        <v>0</v>
      </c>
      <c r="AD174" s="371">
        <f t="shared" ca="1" si="75"/>
        <v>0</v>
      </c>
      <c r="AE174" s="371">
        <f t="shared" ca="1" si="75"/>
        <v>1</v>
      </c>
      <c r="AF174" s="371">
        <f t="shared" ca="1" si="76"/>
        <v>1</v>
      </c>
      <c r="AG174" s="371">
        <f t="shared" ca="1" si="76"/>
        <v>1</v>
      </c>
      <c r="AH174" s="371">
        <f t="shared" ca="1" si="76"/>
        <v>0</v>
      </c>
      <c r="AI174">
        <f t="shared" ca="1" si="76"/>
        <v>0</v>
      </c>
      <c r="AJ174">
        <f t="shared" ca="1" si="77"/>
        <v>1</v>
      </c>
      <c r="AK174">
        <f t="shared" ca="1" si="78"/>
        <v>1</v>
      </c>
      <c r="AL174">
        <f t="shared" ca="1" si="79"/>
        <v>1</v>
      </c>
      <c r="AM174">
        <f t="shared" ca="1" si="80"/>
        <v>0</v>
      </c>
    </row>
    <row r="175" spans="1:39">
      <c r="A175" t="str">
        <f t="shared" ca="1" si="54"/>
        <v>0001122033</v>
      </c>
      <c r="B175">
        <f t="shared" ca="1" si="55"/>
        <v>1</v>
      </c>
      <c r="C175">
        <f ca="1">SUM($B$2:B175)</f>
        <v>168</v>
      </c>
      <c r="D175" t="str">
        <f t="shared" ca="1" si="56"/>
        <v>AG0000001206</v>
      </c>
      <c r="E175" s="315">
        <f t="shared" ca="1" si="57"/>
        <v>44984</v>
      </c>
      <c r="F175" s="371">
        <f t="shared" ca="1" si="58"/>
        <v>117</v>
      </c>
      <c r="G175" s="372">
        <f t="shared" ca="1" si="59"/>
        <v>44945</v>
      </c>
      <c r="H175" s="371" t="str">
        <f t="shared" ca="1" si="60"/>
        <v>Active</v>
      </c>
      <c r="I175" s="67" t="str">
        <f t="shared" ca="1" si="61"/>
        <v>San Francisco</v>
      </c>
      <c r="J175" s="67" t="s">
        <v>889</v>
      </c>
      <c r="K175" s="67" t="str">
        <f t="shared" ca="1" si="62"/>
        <v>Apartments</v>
      </c>
      <c r="L175" s="67" t="str">
        <f t="shared" ca="1" si="63"/>
        <v>Y</v>
      </c>
      <c r="M175" s="371">
        <f t="shared" ca="1" si="64"/>
        <v>1</v>
      </c>
      <c r="N175" s="371">
        <f t="shared" ca="1" si="64"/>
        <v>0</v>
      </c>
      <c r="O175">
        <f t="shared" ca="1" si="65"/>
        <v>0</v>
      </c>
      <c r="P175" s="371">
        <f t="shared" ca="1" si="66"/>
        <v>0</v>
      </c>
      <c r="Q175" s="371">
        <f t="shared" ca="1" si="67"/>
        <v>0</v>
      </c>
      <c r="R175" s="372">
        <f t="shared" ca="1" si="68"/>
        <v>45491</v>
      </c>
      <c r="S175" s="372" t="str">
        <f t="shared" ca="1" si="69"/>
        <v/>
      </c>
      <c r="T175" s="372">
        <f t="shared" ca="1" si="70"/>
        <v>45646</v>
      </c>
      <c r="U175" s="372" t="str">
        <f t="shared" ca="1" si="71"/>
        <v/>
      </c>
      <c r="V175" t="str">
        <f t="shared" ca="1" si="72"/>
        <v>Offline</v>
      </c>
      <c r="W175" t="str">
        <f t="shared" ca="1" si="73"/>
        <v>IVR</v>
      </c>
      <c r="X175" s="371">
        <f t="shared" ca="1" si="74"/>
        <v>1</v>
      </c>
      <c r="Y175" s="371">
        <f t="shared" ca="1" si="74"/>
        <v>1</v>
      </c>
      <c r="Z175" s="371">
        <f t="shared" ca="1" si="74"/>
        <v>1</v>
      </c>
      <c r="AA175" s="371">
        <f t="shared" ca="1" si="74"/>
        <v>1</v>
      </c>
      <c r="AB175" s="371">
        <f t="shared" ca="1" si="75"/>
        <v>0</v>
      </c>
      <c r="AC175" s="371">
        <f t="shared" ca="1" si="75"/>
        <v>0</v>
      </c>
      <c r="AD175" s="371">
        <f t="shared" ca="1" si="75"/>
        <v>1</v>
      </c>
      <c r="AE175" s="371">
        <f t="shared" ca="1" si="75"/>
        <v>1</v>
      </c>
      <c r="AF175" s="371">
        <f t="shared" ca="1" si="76"/>
        <v>1</v>
      </c>
      <c r="AG175" s="371">
        <f t="shared" ca="1" si="76"/>
        <v>0</v>
      </c>
      <c r="AH175" s="371">
        <f t="shared" ca="1" si="76"/>
        <v>0</v>
      </c>
      <c r="AI175">
        <f t="shared" ca="1" si="76"/>
        <v>0</v>
      </c>
      <c r="AJ175">
        <f t="shared" ca="1" si="77"/>
        <v>1</v>
      </c>
      <c r="AK175">
        <f t="shared" ca="1" si="78"/>
        <v>1</v>
      </c>
      <c r="AL175">
        <f t="shared" ca="1" si="79"/>
        <v>1</v>
      </c>
      <c r="AM175">
        <f t="shared" ca="1" si="80"/>
        <v>1</v>
      </c>
    </row>
    <row r="176" spans="1:39">
      <c r="A176" t="str">
        <f t="shared" ca="1" si="54"/>
        <v>0001125325</v>
      </c>
      <c r="B176">
        <f t="shared" ca="1" si="55"/>
        <v>0</v>
      </c>
      <c r="C176">
        <f ca="1">SUM($B$2:B176)</f>
        <v>168</v>
      </c>
      <c r="D176" t="str">
        <f t="shared" ca="1" si="56"/>
        <v>AG0000006209</v>
      </c>
      <c r="E176" s="315">
        <f t="shared" ca="1" si="57"/>
        <v>45646</v>
      </c>
      <c r="F176" s="371">
        <f t="shared" ca="1" si="58"/>
        <v>468</v>
      </c>
      <c r="G176" s="372">
        <f t="shared" ca="1" si="59"/>
        <v>45207</v>
      </c>
      <c r="H176" s="371" t="str">
        <f t="shared" ca="1" si="60"/>
        <v>Active</v>
      </c>
      <c r="I176" s="67" t="str">
        <f t="shared" ca="1" si="61"/>
        <v>Pheonix</v>
      </c>
      <c r="J176" s="67" t="s">
        <v>889</v>
      </c>
      <c r="K176" s="67" t="str">
        <f t="shared" ca="1" si="62"/>
        <v>House</v>
      </c>
      <c r="L176" s="67" t="str">
        <f t="shared" ca="1" si="63"/>
        <v>N</v>
      </c>
      <c r="M176" s="371">
        <f t="shared" ca="1" si="64"/>
        <v>1</v>
      </c>
      <c r="N176" s="371">
        <f t="shared" ca="1" si="64"/>
        <v>0</v>
      </c>
      <c r="O176">
        <f t="shared" ca="1" si="65"/>
        <v>0</v>
      </c>
      <c r="P176" s="371">
        <f t="shared" ca="1" si="66"/>
        <v>0</v>
      </c>
      <c r="Q176" s="371">
        <f t="shared" ca="1" si="67"/>
        <v>0</v>
      </c>
      <c r="R176" s="372">
        <f t="shared" ca="1" si="68"/>
        <v>45039</v>
      </c>
      <c r="S176" s="372" t="str">
        <f t="shared" ca="1" si="69"/>
        <v/>
      </c>
      <c r="T176" s="372">
        <f t="shared" ca="1" si="70"/>
        <v>45630</v>
      </c>
      <c r="U176" s="372" t="str">
        <f t="shared" ca="1" si="71"/>
        <v/>
      </c>
      <c r="V176" t="str">
        <f t="shared" ca="1" si="72"/>
        <v>Digital</v>
      </c>
      <c r="W176" t="str">
        <f t="shared" ca="1" si="73"/>
        <v>App</v>
      </c>
      <c r="X176" s="371">
        <f t="shared" ca="1" si="74"/>
        <v>1</v>
      </c>
      <c r="Y176" s="371">
        <f t="shared" ca="1" si="74"/>
        <v>0</v>
      </c>
      <c r="Z176" s="371">
        <f t="shared" ca="1" si="74"/>
        <v>1</v>
      </c>
      <c r="AA176" s="371">
        <f t="shared" ca="1" si="74"/>
        <v>1</v>
      </c>
      <c r="AB176" s="371">
        <f t="shared" ca="1" si="75"/>
        <v>0</v>
      </c>
      <c r="AC176" s="371">
        <f t="shared" ca="1" si="75"/>
        <v>0</v>
      </c>
      <c r="AD176" s="371">
        <f t="shared" ca="1" si="75"/>
        <v>1</v>
      </c>
      <c r="AE176" s="371">
        <f t="shared" ca="1" si="75"/>
        <v>0</v>
      </c>
      <c r="AF176" s="371">
        <f t="shared" ca="1" si="76"/>
        <v>0</v>
      </c>
      <c r="AG176" s="371">
        <f t="shared" ca="1" si="76"/>
        <v>1</v>
      </c>
      <c r="AH176" s="371">
        <f t="shared" ca="1" si="76"/>
        <v>0</v>
      </c>
      <c r="AI176">
        <f t="shared" ca="1" si="76"/>
        <v>0</v>
      </c>
      <c r="AJ176">
        <f t="shared" ca="1" si="77"/>
        <v>0</v>
      </c>
      <c r="AK176">
        <f t="shared" ca="1" si="78"/>
        <v>0</v>
      </c>
      <c r="AL176">
        <f t="shared" ca="1" si="79"/>
        <v>0</v>
      </c>
      <c r="AM176">
        <f t="shared" ca="1" si="80"/>
        <v>0</v>
      </c>
    </row>
    <row r="177" spans="1:39" ht="30.75">
      <c r="A177" t="str">
        <f t="shared" ca="1" si="54"/>
        <v>0001123260</v>
      </c>
      <c r="B177">
        <f t="shared" ca="1" si="55"/>
        <v>1</v>
      </c>
      <c r="C177">
        <f ca="1">SUM($B$2:B177)</f>
        <v>169</v>
      </c>
      <c r="D177" t="str">
        <f t="shared" ca="1" si="56"/>
        <v>AG0000008449</v>
      </c>
      <c r="E177" s="315">
        <f t="shared" ca="1" si="57"/>
        <v>45382</v>
      </c>
      <c r="F177" s="371">
        <f t="shared" ca="1" si="58"/>
        <v>709</v>
      </c>
      <c r="G177" s="372">
        <f t="shared" ca="1" si="59"/>
        <v>45169</v>
      </c>
      <c r="H177" s="371" t="str">
        <f t="shared" ca="1" si="60"/>
        <v>Active</v>
      </c>
      <c r="I177" s="67" t="str">
        <f t="shared" ca="1" si="61"/>
        <v>Pheonix</v>
      </c>
      <c r="J177" s="67" t="s">
        <v>889</v>
      </c>
      <c r="K177" s="67" t="str">
        <f t="shared" ca="1" si="62"/>
        <v>Revenue Share -Apts</v>
      </c>
      <c r="L177" s="67" t="str">
        <f t="shared" ca="1" si="63"/>
        <v>Y</v>
      </c>
      <c r="M177" s="371">
        <f t="shared" ca="1" si="64"/>
        <v>0</v>
      </c>
      <c r="N177" s="371">
        <f t="shared" ca="1" si="64"/>
        <v>1</v>
      </c>
      <c r="O177">
        <f t="shared" ca="1" si="65"/>
        <v>0</v>
      </c>
      <c r="P177" s="371">
        <f t="shared" ca="1" si="66"/>
        <v>1</v>
      </c>
      <c r="Q177" s="371">
        <f t="shared" ca="1" si="67"/>
        <v>0</v>
      </c>
      <c r="R177" s="372" t="str">
        <f t="shared" ca="1" si="68"/>
        <v/>
      </c>
      <c r="S177" s="372">
        <f t="shared" ca="1" si="69"/>
        <v>45609</v>
      </c>
      <c r="T177" s="372" t="str">
        <f t="shared" ca="1" si="70"/>
        <v/>
      </c>
      <c r="U177" s="372">
        <f t="shared" ca="1" si="71"/>
        <v>45326</v>
      </c>
      <c r="V177" t="str">
        <f t="shared" ca="1" si="72"/>
        <v>Digital</v>
      </c>
      <c r="W177" t="str">
        <f t="shared" ca="1" si="73"/>
        <v>Web</v>
      </c>
      <c r="X177" s="371">
        <f t="shared" ca="1" si="74"/>
        <v>0</v>
      </c>
      <c r="Y177" s="371">
        <f t="shared" ca="1" si="74"/>
        <v>1</v>
      </c>
      <c r="Z177" s="371">
        <f t="shared" ca="1" si="74"/>
        <v>0</v>
      </c>
      <c r="AA177" s="371">
        <f t="shared" ca="1" si="74"/>
        <v>0</v>
      </c>
      <c r="AB177" s="371">
        <f t="shared" ca="1" si="75"/>
        <v>0</v>
      </c>
      <c r="AC177" s="371">
        <f t="shared" ca="1" si="75"/>
        <v>1</v>
      </c>
      <c r="AD177" s="371">
        <f t="shared" ca="1" si="75"/>
        <v>1</v>
      </c>
      <c r="AE177" s="371">
        <f t="shared" ca="1" si="75"/>
        <v>0</v>
      </c>
      <c r="AF177" s="371">
        <f t="shared" ca="1" si="76"/>
        <v>0</v>
      </c>
      <c r="AG177" s="371">
        <f t="shared" ca="1" si="76"/>
        <v>0</v>
      </c>
      <c r="AH177" s="371">
        <f t="shared" ca="1" si="76"/>
        <v>0</v>
      </c>
      <c r="AI177">
        <f t="shared" ca="1" si="76"/>
        <v>0</v>
      </c>
      <c r="AJ177">
        <f t="shared" ca="1" si="77"/>
        <v>0</v>
      </c>
      <c r="AK177">
        <f t="shared" ca="1" si="78"/>
        <v>0</v>
      </c>
      <c r="AL177">
        <f t="shared" ca="1" si="79"/>
        <v>0</v>
      </c>
      <c r="AM177">
        <f t="shared" ca="1" si="80"/>
        <v>0</v>
      </c>
    </row>
    <row r="178" spans="1:39">
      <c r="A178" t="str">
        <f t="shared" ca="1" si="54"/>
        <v>0001129640</v>
      </c>
      <c r="B178">
        <f t="shared" ca="1" si="55"/>
        <v>2</v>
      </c>
      <c r="C178">
        <f ca="1">SUM($B$2:B178)</f>
        <v>171</v>
      </c>
      <c r="D178" t="str">
        <f t="shared" ca="1" si="56"/>
        <v>AG0000008138</v>
      </c>
      <c r="E178" s="315">
        <f t="shared" ca="1" si="57"/>
        <v>45240</v>
      </c>
      <c r="F178" s="371">
        <f t="shared" ca="1" si="58"/>
        <v>944</v>
      </c>
      <c r="G178" s="372">
        <f t="shared" ca="1" si="59"/>
        <v>45139</v>
      </c>
      <c r="H178" s="371" t="str">
        <f t="shared" ca="1" si="60"/>
        <v>Former</v>
      </c>
      <c r="I178" s="67" t="str">
        <f t="shared" ca="1" si="61"/>
        <v>Pheonix</v>
      </c>
      <c r="J178" s="67" t="s">
        <v>889</v>
      </c>
      <c r="K178" s="67" t="str">
        <f t="shared" ca="1" si="62"/>
        <v>House</v>
      </c>
      <c r="L178" s="67" t="str">
        <f t="shared" ca="1" si="63"/>
        <v>N</v>
      </c>
      <c r="M178" s="371">
        <f t="shared" ca="1" si="64"/>
        <v>0</v>
      </c>
      <c r="N178" s="371">
        <f t="shared" ca="1" si="64"/>
        <v>1</v>
      </c>
      <c r="O178">
        <f t="shared" ca="1" si="65"/>
        <v>0</v>
      </c>
      <c r="P178" s="371">
        <f t="shared" ca="1" si="66"/>
        <v>0</v>
      </c>
      <c r="Q178" s="371">
        <f t="shared" ca="1" si="67"/>
        <v>0</v>
      </c>
      <c r="R178" s="372" t="str">
        <f t="shared" ca="1" si="68"/>
        <v/>
      </c>
      <c r="S178" s="372">
        <f t="shared" ca="1" si="69"/>
        <v>45155</v>
      </c>
      <c r="T178" s="372" t="str">
        <f t="shared" ca="1" si="70"/>
        <v/>
      </c>
      <c r="U178" s="372">
        <f t="shared" ca="1" si="71"/>
        <v>45458</v>
      </c>
      <c r="V178" t="str">
        <f t="shared" ca="1" si="72"/>
        <v>Offline</v>
      </c>
      <c r="W178" t="str">
        <f t="shared" ca="1" si="73"/>
        <v>IVR</v>
      </c>
      <c r="X178" s="371">
        <f t="shared" ca="1" si="74"/>
        <v>0</v>
      </c>
      <c r="Y178" s="371">
        <f t="shared" ca="1" si="74"/>
        <v>0</v>
      </c>
      <c r="Z178" s="371">
        <f t="shared" ca="1" si="74"/>
        <v>0</v>
      </c>
      <c r="AA178" s="371">
        <f t="shared" ca="1" si="74"/>
        <v>1</v>
      </c>
      <c r="AB178" s="371">
        <f t="shared" ca="1" si="75"/>
        <v>1</v>
      </c>
      <c r="AC178" s="371">
        <f t="shared" ca="1" si="75"/>
        <v>0</v>
      </c>
      <c r="AD178" s="371">
        <f t="shared" ca="1" si="75"/>
        <v>1</v>
      </c>
      <c r="AE178" s="371">
        <f t="shared" ca="1" si="75"/>
        <v>1</v>
      </c>
      <c r="AF178" s="371">
        <f t="shared" ca="1" si="76"/>
        <v>1</v>
      </c>
      <c r="AG178" s="371">
        <f t="shared" ca="1" si="76"/>
        <v>0</v>
      </c>
      <c r="AH178" s="371">
        <f t="shared" ca="1" si="76"/>
        <v>1</v>
      </c>
      <c r="AI178">
        <f t="shared" ca="1" si="76"/>
        <v>0</v>
      </c>
      <c r="AJ178">
        <f t="shared" ca="1" si="77"/>
        <v>1</v>
      </c>
      <c r="AK178">
        <f t="shared" ca="1" si="78"/>
        <v>1</v>
      </c>
      <c r="AL178">
        <f t="shared" ca="1" si="79"/>
        <v>1</v>
      </c>
      <c r="AM178">
        <f t="shared" ca="1" si="80"/>
        <v>1</v>
      </c>
    </row>
    <row r="179" spans="1:39" ht="30.75">
      <c r="A179" t="str">
        <f t="shared" ca="1" si="54"/>
        <v>0001121753</v>
      </c>
      <c r="B179">
        <f t="shared" ca="1" si="55"/>
        <v>2</v>
      </c>
      <c r="C179">
        <f ca="1">SUM($B$2:B179)</f>
        <v>173</v>
      </c>
      <c r="D179" t="str">
        <f t="shared" ca="1" si="56"/>
        <v>AG0000005266</v>
      </c>
      <c r="E179" s="315">
        <f t="shared" ca="1" si="57"/>
        <v>45547</v>
      </c>
      <c r="F179" s="371">
        <f t="shared" ca="1" si="58"/>
        <v>323</v>
      </c>
      <c r="G179" s="372">
        <f t="shared" ca="1" si="59"/>
        <v>45185</v>
      </c>
      <c r="H179" s="371" t="str">
        <f t="shared" ca="1" si="60"/>
        <v>Former</v>
      </c>
      <c r="I179" s="67" t="str">
        <f t="shared" ca="1" si="61"/>
        <v>San Francisco</v>
      </c>
      <c r="J179" s="67" t="s">
        <v>889</v>
      </c>
      <c r="K179" s="67" t="str">
        <f t="shared" ca="1" si="62"/>
        <v>Revenue Share -Apts</v>
      </c>
      <c r="L179" s="67" t="str">
        <f t="shared" ca="1" si="63"/>
        <v>N</v>
      </c>
      <c r="M179" s="371">
        <f t="shared" ca="1" si="64"/>
        <v>0</v>
      </c>
      <c r="N179" s="371">
        <f t="shared" ca="1" si="64"/>
        <v>0</v>
      </c>
      <c r="O179">
        <f t="shared" ca="1" si="65"/>
        <v>0</v>
      </c>
      <c r="P179" s="371">
        <f t="shared" ca="1" si="66"/>
        <v>0</v>
      </c>
      <c r="Q179" s="371">
        <f t="shared" ca="1" si="67"/>
        <v>0</v>
      </c>
      <c r="R179" s="372" t="str">
        <f t="shared" ca="1" si="68"/>
        <v/>
      </c>
      <c r="S179" s="372" t="str">
        <f t="shared" ca="1" si="69"/>
        <v/>
      </c>
      <c r="T179" s="372" t="str">
        <f t="shared" ca="1" si="70"/>
        <v/>
      </c>
      <c r="U179" s="372" t="str">
        <f t="shared" ca="1" si="71"/>
        <v/>
      </c>
      <c r="V179" t="str">
        <f t="shared" ca="1" si="72"/>
        <v>Offline</v>
      </c>
      <c r="W179" t="str">
        <f t="shared" ca="1" si="73"/>
        <v>Retail</v>
      </c>
      <c r="X179" s="371">
        <f t="shared" ca="1" si="74"/>
        <v>1</v>
      </c>
      <c r="Y179" s="371">
        <f t="shared" ca="1" si="74"/>
        <v>1</v>
      </c>
      <c r="Z179" s="371">
        <f t="shared" ca="1" si="74"/>
        <v>0</v>
      </c>
      <c r="AA179" s="371">
        <f t="shared" ca="1" si="74"/>
        <v>0</v>
      </c>
      <c r="AB179" s="371">
        <f t="shared" ca="1" si="75"/>
        <v>1</v>
      </c>
      <c r="AC179" s="371">
        <f t="shared" ca="1" si="75"/>
        <v>0</v>
      </c>
      <c r="AD179" s="371">
        <f t="shared" ca="1" si="75"/>
        <v>0</v>
      </c>
      <c r="AE179" s="371">
        <f t="shared" ca="1" si="75"/>
        <v>1</v>
      </c>
      <c r="AF179" s="371">
        <f t="shared" ca="1" si="76"/>
        <v>1</v>
      </c>
      <c r="AG179" s="371">
        <f t="shared" ca="1" si="76"/>
        <v>1</v>
      </c>
      <c r="AH179" s="371">
        <f t="shared" ca="1" si="76"/>
        <v>0</v>
      </c>
      <c r="AI179">
        <f t="shared" ca="1" si="76"/>
        <v>0</v>
      </c>
      <c r="AJ179">
        <f t="shared" ca="1" si="77"/>
        <v>0</v>
      </c>
      <c r="AK179">
        <f t="shared" ca="1" si="78"/>
        <v>0</v>
      </c>
      <c r="AL179">
        <f t="shared" ca="1" si="79"/>
        <v>0</v>
      </c>
      <c r="AM179">
        <f t="shared" ca="1" si="80"/>
        <v>0</v>
      </c>
    </row>
    <row r="180" spans="1:39" ht="30.75">
      <c r="A180" t="str">
        <f t="shared" ca="1" si="54"/>
        <v>0001121000</v>
      </c>
      <c r="B180">
        <f t="shared" ca="1" si="55"/>
        <v>2</v>
      </c>
      <c r="C180">
        <f ca="1">SUM($B$2:B180)</f>
        <v>175</v>
      </c>
      <c r="D180" t="str">
        <f t="shared" ca="1" si="56"/>
        <v>AG0000008418</v>
      </c>
      <c r="E180" s="315">
        <f t="shared" ca="1" si="57"/>
        <v>45135</v>
      </c>
      <c r="F180" s="371">
        <f t="shared" ca="1" si="58"/>
        <v>464</v>
      </c>
      <c r="G180" s="372">
        <f t="shared" ca="1" si="59"/>
        <v>44927</v>
      </c>
      <c r="H180" s="371" t="str">
        <f t="shared" ca="1" si="60"/>
        <v>Active</v>
      </c>
      <c r="I180" s="67" t="str">
        <f t="shared" ca="1" si="61"/>
        <v>Boston</v>
      </c>
      <c r="J180" s="67" t="s">
        <v>889</v>
      </c>
      <c r="K180" s="67" t="str">
        <f t="shared" ca="1" si="62"/>
        <v>Condominiums</v>
      </c>
      <c r="L180" s="67" t="str">
        <f t="shared" ca="1" si="63"/>
        <v>Y</v>
      </c>
      <c r="M180" s="371">
        <f t="shared" ca="1" si="64"/>
        <v>0</v>
      </c>
      <c r="N180" s="371">
        <f t="shared" ca="1" si="64"/>
        <v>1</v>
      </c>
      <c r="O180">
        <f t="shared" ca="1" si="65"/>
        <v>0</v>
      </c>
      <c r="P180" s="371">
        <f t="shared" ca="1" si="66"/>
        <v>1</v>
      </c>
      <c r="Q180" s="371">
        <f t="shared" ca="1" si="67"/>
        <v>0</v>
      </c>
      <c r="R180" s="372" t="str">
        <f t="shared" ca="1" si="68"/>
        <v/>
      </c>
      <c r="S180" s="372">
        <f t="shared" ca="1" si="69"/>
        <v>45284</v>
      </c>
      <c r="T180" s="372" t="str">
        <f t="shared" ca="1" si="70"/>
        <v/>
      </c>
      <c r="U180" s="372">
        <f t="shared" ca="1" si="71"/>
        <v>45376</v>
      </c>
      <c r="V180" t="str">
        <f t="shared" ca="1" si="72"/>
        <v>Digital</v>
      </c>
      <c r="W180" t="str">
        <f t="shared" ca="1" si="73"/>
        <v>Web</v>
      </c>
      <c r="X180" s="371">
        <f t="shared" ca="1" si="74"/>
        <v>1</v>
      </c>
      <c r="Y180" s="371">
        <f t="shared" ca="1" si="74"/>
        <v>1</v>
      </c>
      <c r="Z180" s="371">
        <f t="shared" ca="1" si="74"/>
        <v>1</v>
      </c>
      <c r="AA180" s="371">
        <f t="shared" ca="1" si="74"/>
        <v>0</v>
      </c>
      <c r="AB180" s="371">
        <f t="shared" ca="1" si="75"/>
        <v>1</v>
      </c>
      <c r="AC180" s="371">
        <f t="shared" ca="1" si="75"/>
        <v>1</v>
      </c>
      <c r="AD180" s="371">
        <f t="shared" ca="1" si="75"/>
        <v>1</v>
      </c>
      <c r="AE180" s="371">
        <f t="shared" ca="1" si="75"/>
        <v>1</v>
      </c>
      <c r="AF180" s="371">
        <f t="shared" ca="1" si="76"/>
        <v>1</v>
      </c>
      <c r="AG180" s="371">
        <f t="shared" ca="1" si="76"/>
        <v>0</v>
      </c>
      <c r="AH180" s="371">
        <f t="shared" ca="1" si="76"/>
        <v>0</v>
      </c>
      <c r="AI180">
        <f t="shared" ca="1" si="76"/>
        <v>1</v>
      </c>
      <c r="AJ180">
        <f t="shared" ca="1" si="77"/>
        <v>0</v>
      </c>
      <c r="AK180">
        <f t="shared" ca="1" si="78"/>
        <v>0</v>
      </c>
      <c r="AL180">
        <f t="shared" ca="1" si="79"/>
        <v>0</v>
      </c>
      <c r="AM180">
        <f t="shared" ca="1" si="80"/>
        <v>0</v>
      </c>
    </row>
    <row r="181" spans="1:39" ht="30.75">
      <c r="A181" t="str">
        <f t="shared" ca="1" si="54"/>
        <v>0001123807</v>
      </c>
      <c r="B181">
        <f t="shared" ca="1" si="55"/>
        <v>1</v>
      </c>
      <c r="C181">
        <f ca="1">SUM($B$2:B181)</f>
        <v>176</v>
      </c>
      <c r="D181" t="str">
        <f t="shared" ca="1" si="56"/>
        <v>AG0000002311</v>
      </c>
      <c r="E181" s="315">
        <f t="shared" ca="1" si="57"/>
        <v>45034</v>
      </c>
      <c r="F181" s="371">
        <f t="shared" ca="1" si="58"/>
        <v>573</v>
      </c>
      <c r="G181" s="372">
        <f t="shared" ca="1" si="59"/>
        <v>45304</v>
      </c>
      <c r="H181" s="371" t="str">
        <f t="shared" ca="1" si="60"/>
        <v>Former</v>
      </c>
      <c r="I181" s="67" t="str">
        <f t="shared" ca="1" si="61"/>
        <v>San Francisco</v>
      </c>
      <c r="J181" s="67" t="s">
        <v>889</v>
      </c>
      <c r="K181" s="67" t="str">
        <f t="shared" ca="1" si="62"/>
        <v>Revenue Share -Apts</v>
      </c>
      <c r="L181" s="67" t="str">
        <f t="shared" ca="1" si="63"/>
        <v>N</v>
      </c>
      <c r="M181" s="371">
        <f t="shared" ca="1" si="64"/>
        <v>0</v>
      </c>
      <c r="N181" s="371">
        <f t="shared" ca="1" si="64"/>
        <v>1</v>
      </c>
      <c r="O181">
        <f t="shared" ca="1" si="65"/>
        <v>0</v>
      </c>
      <c r="P181" s="371">
        <f t="shared" ca="1" si="66"/>
        <v>1</v>
      </c>
      <c r="Q181" s="371">
        <f t="shared" ca="1" si="67"/>
        <v>0</v>
      </c>
      <c r="R181" s="372" t="str">
        <f t="shared" ca="1" si="68"/>
        <v/>
      </c>
      <c r="S181" s="372">
        <f t="shared" ca="1" si="69"/>
        <v>45398</v>
      </c>
      <c r="T181" s="372" t="str">
        <f t="shared" ca="1" si="70"/>
        <v/>
      </c>
      <c r="U181" s="372">
        <f t="shared" ca="1" si="71"/>
        <v>45139</v>
      </c>
      <c r="V181" t="str">
        <f t="shared" ca="1" si="72"/>
        <v>Digital</v>
      </c>
      <c r="W181" t="str">
        <f t="shared" ca="1" si="73"/>
        <v>App</v>
      </c>
      <c r="X181" s="371">
        <f t="shared" ca="1" si="74"/>
        <v>0</v>
      </c>
      <c r="Y181" s="371">
        <f t="shared" ca="1" si="74"/>
        <v>1</v>
      </c>
      <c r="Z181" s="371">
        <f t="shared" ca="1" si="74"/>
        <v>0</v>
      </c>
      <c r="AA181" s="371">
        <f t="shared" ca="1" si="74"/>
        <v>1</v>
      </c>
      <c r="AB181" s="371">
        <f t="shared" ca="1" si="75"/>
        <v>1</v>
      </c>
      <c r="AC181" s="371">
        <f t="shared" ca="1" si="75"/>
        <v>1</v>
      </c>
      <c r="AD181" s="371">
        <f t="shared" ca="1" si="75"/>
        <v>1</v>
      </c>
      <c r="AE181" s="371">
        <f t="shared" ca="1" si="75"/>
        <v>0</v>
      </c>
      <c r="AF181" s="371">
        <f t="shared" ca="1" si="76"/>
        <v>0</v>
      </c>
      <c r="AG181" s="371">
        <f t="shared" ca="1" si="76"/>
        <v>1</v>
      </c>
      <c r="AH181" s="371">
        <f t="shared" ca="1" si="76"/>
        <v>0</v>
      </c>
      <c r="AI181">
        <f t="shared" ca="1" si="76"/>
        <v>1</v>
      </c>
      <c r="AJ181">
        <f t="shared" ca="1" si="77"/>
        <v>0</v>
      </c>
      <c r="AK181">
        <f t="shared" ca="1" si="78"/>
        <v>0</v>
      </c>
      <c r="AL181">
        <f t="shared" ca="1" si="79"/>
        <v>0</v>
      </c>
      <c r="AM181">
        <f t="shared" ca="1" si="80"/>
        <v>0</v>
      </c>
    </row>
    <row r="182" spans="1:39" ht="30.75">
      <c r="A182" t="str">
        <f t="shared" ca="1" si="54"/>
        <v>0001129789</v>
      </c>
      <c r="B182">
        <f t="shared" ca="1" si="55"/>
        <v>2</v>
      </c>
      <c r="C182">
        <f ca="1">SUM($B$2:B182)</f>
        <v>178</v>
      </c>
      <c r="D182" t="str">
        <f t="shared" ca="1" si="56"/>
        <v>AG0000002799</v>
      </c>
      <c r="E182" s="315">
        <f t="shared" ca="1" si="57"/>
        <v>44963</v>
      </c>
      <c r="F182" s="371">
        <f t="shared" ca="1" si="58"/>
        <v>517</v>
      </c>
      <c r="G182" s="372">
        <f t="shared" ca="1" si="59"/>
        <v>45221</v>
      </c>
      <c r="H182" s="371" t="str">
        <f t="shared" ca="1" si="60"/>
        <v>Former</v>
      </c>
      <c r="I182" s="67" t="str">
        <f t="shared" ca="1" si="61"/>
        <v>San Francisco</v>
      </c>
      <c r="J182" s="67" t="s">
        <v>889</v>
      </c>
      <c r="K182" s="67" t="str">
        <f t="shared" ca="1" si="62"/>
        <v>House</v>
      </c>
      <c r="L182" s="67" t="str">
        <f t="shared" ca="1" si="63"/>
        <v>Y</v>
      </c>
      <c r="M182" s="371">
        <f t="shared" ca="1" si="64"/>
        <v>0</v>
      </c>
      <c r="N182" s="371">
        <f t="shared" ca="1" si="64"/>
        <v>1</v>
      </c>
      <c r="O182">
        <f t="shared" ca="1" si="65"/>
        <v>0</v>
      </c>
      <c r="P182" s="371">
        <f t="shared" ca="1" si="66"/>
        <v>0</v>
      </c>
      <c r="Q182" s="371">
        <f t="shared" ca="1" si="67"/>
        <v>0</v>
      </c>
      <c r="R182" s="372" t="str">
        <f t="shared" ca="1" si="68"/>
        <v/>
      </c>
      <c r="S182" s="372">
        <f t="shared" ca="1" si="69"/>
        <v>45593</v>
      </c>
      <c r="T182" s="372" t="str">
        <f t="shared" ca="1" si="70"/>
        <v/>
      </c>
      <c r="U182" s="372">
        <f t="shared" ca="1" si="71"/>
        <v>45028</v>
      </c>
      <c r="V182" t="str">
        <f t="shared" ca="1" si="72"/>
        <v>Offline</v>
      </c>
      <c r="W182" t="str">
        <f t="shared" ca="1" si="73"/>
        <v>Retail</v>
      </c>
      <c r="X182" s="371">
        <f t="shared" ca="1" si="74"/>
        <v>0</v>
      </c>
      <c r="Y182" s="371">
        <f t="shared" ca="1" si="74"/>
        <v>0</v>
      </c>
      <c r="Z182" s="371">
        <f t="shared" ca="1" si="74"/>
        <v>1</v>
      </c>
      <c r="AA182" s="371">
        <f t="shared" ca="1" si="74"/>
        <v>0</v>
      </c>
      <c r="AB182" s="371">
        <f t="shared" ca="1" si="75"/>
        <v>1</v>
      </c>
      <c r="AC182" s="371">
        <f t="shared" ca="1" si="75"/>
        <v>1</v>
      </c>
      <c r="AD182" s="371">
        <f t="shared" ca="1" si="75"/>
        <v>0</v>
      </c>
      <c r="AE182" s="371">
        <f t="shared" ca="1" si="75"/>
        <v>1</v>
      </c>
      <c r="AF182" s="371">
        <f t="shared" ca="1" si="76"/>
        <v>1</v>
      </c>
      <c r="AG182" s="371">
        <f t="shared" ca="1" si="76"/>
        <v>1</v>
      </c>
      <c r="AH182" s="371">
        <f t="shared" ca="1" si="76"/>
        <v>0</v>
      </c>
      <c r="AI182">
        <f t="shared" ca="1" si="76"/>
        <v>0</v>
      </c>
      <c r="AJ182">
        <f t="shared" ca="1" si="77"/>
        <v>1</v>
      </c>
      <c r="AK182">
        <f t="shared" ca="1" si="78"/>
        <v>1</v>
      </c>
      <c r="AL182">
        <f t="shared" ca="1" si="79"/>
        <v>1</v>
      </c>
      <c r="AM182">
        <f t="shared" ca="1" si="80"/>
        <v>0</v>
      </c>
    </row>
    <row r="183" spans="1:39">
      <c r="A183" t="str">
        <f t="shared" ca="1" si="54"/>
        <v>0001129538</v>
      </c>
      <c r="B183">
        <f t="shared" ca="1" si="55"/>
        <v>0</v>
      </c>
      <c r="C183">
        <f ca="1">SUM($B$2:B183)</f>
        <v>178</v>
      </c>
      <c r="D183" t="str">
        <f t="shared" ca="1" si="56"/>
        <v>AG0000001929</v>
      </c>
      <c r="E183" s="315">
        <f t="shared" ca="1" si="57"/>
        <v>45523</v>
      </c>
      <c r="F183" s="371">
        <f t="shared" ca="1" si="58"/>
        <v>235</v>
      </c>
      <c r="G183" s="372">
        <f t="shared" ca="1" si="59"/>
        <v>45227</v>
      </c>
      <c r="H183" s="371" t="str">
        <f t="shared" ca="1" si="60"/>
        <v>Active</v>
      </c>
      <c r="I183" s="67" t="str">
        <f t="shared" ca="1" si="61"/>
        <v>San Francisco</v>
      </c>
      <c r="J183" s="67" t="s">
        <v>889</v>
      </c>
      <c r="K183" s="67" t="str">
        <f t="shared" ca="1" si="62"/>
        <v>Apartments</v>
      </c>
      <c r="L183" s="67" t="str">
        <f t="shared" ca="1" si="63"/>
        <v>N</v>
      </c>
      <c r="M183" s="371">
        <f t="shared" ca="1" si="64"/>
        <v>0</v>
      </c>
      <c r="N183" s="371">
        <f t="shared" ca="1" si="64"/>
        <v>0</v>
      </c>
      <c r="O183">
        <f t="shared" ca="1" si="65"/>
        <v>0</v>
      </c>
      <c r="P183" s="371">
        <f t="shared" ca="1" si="66"/>
        <v>0</v>
      </c>
      <c r="Q183" s="371">
        <f t="shared" ca="1" si="67"/>
        <v>0</v>
      </c>
      <c r="R183" s="372" t="str">
        <f t="shared" ca="1" si="68"/>
        <v/>
      </c>
      <c r="S183" s="372" t="str">
        <f t="shared" ca="1" si="69"/>
        <v/>
      </c>
      <c r="T183" s="372" t="str">
        <f t="shared" ca="1" si="70"/>
        <v/>
      </c>
      <c r="U183" s="372" t="str">
        <f t="shared" ca="1" si="71"/>
        <v/>
      </c>
      <c r="V183" t="str">
        <f t="shared" ca="1" si="72"/>
        <v>Offline</v>
      </c>
      <c r="W183" t="str">
        <f t="shared" ca="1" si="73"/>
        <v>IVR</v>
      </c>
      <c r="X183" s="371">
        <f t="shared" ca="1" si="74"/>
        <v>1</v>
      </c>
      <c r="Y183" s="371">
        <f t="shared" ca="1" si="74"/>
        <v>0</v>
      </c>
      <c r="Z183" s="371">
        <f t="shared" ca="1" si="74"/>
        <v>1</v>
      </c>
      <c r="AA183" s="371">
        <f t="shared" ca="1" si="74"/>
        <v>0</v>
      </c>
      <c r="AB183" s="371">
        <f t="shared" ca="1" si="75"/>
        <v>1</v>
      </c>
      <c r="AC183" s="371">
        <f t="shared" ca="1" si="75"/>
        <v>1</v>
      </c>
      <c r="AD183" s="371">
        <f t="shared" ca="1" si="75"/>
        <v>0</v>
      </c>
      <c r="AE183" s="371">
        <f t="shared" ca="1" si="75"/>
        <v>0</v>
      </c>
      <c r="AF183" s="371">
        <f t="shared" ca="1" si="76"/>
        <v>1</v>
      </c>
      <c r="AG183" s="371">
        <f t="shared" ca="1" si="76"/>
        <v>1</v>
      </c>
      <c r="AH183" s="371">
        <f t="shared" ca="1" si="76"/>
        <v>1</v>
      </c>
      <c r="AI183">
        <f t="shared" ca="1" si="76"/>
        <v>1</v>
      </c>
      <c r="AJ183">
        <f t="shared" ca="1" si="77"/>
        <v>0</v>
      </c>
      <c r="AK183">
        <f t="shared" ca="1" si="78"/>
        <v>0</v>
      </c>
      <c r="AL183">
        <f t="shared" ca="1" si="79"/>
        <v>0</v>
      </c>
      <c r="AM183">
        <f t="shared" ca="1" si="80"/>
        <v>0</v>
      </c>
    </row>
    <row r="184" spans="1:39">
      <c r="A184" t="str">
        <f t="shared" ca="1" si="54"/>
        <v>0001127671</v>
      </c>
      <c r="B184">
        <f t="shared" ca="1" si="55"/>
        <v>0</v>
      </c>
      <c r="C184">
        <f ca="1">SUM($B$2:B184)</f>
        <v>178</v>
      </c>
      <c r="D184" t="str">
        <f t="shared" ca="1" si="56"/>
        <v>AG0000006936</v>
      </c>
      <c r="E184" s="315">
        <f t="shared" ca="1" si="57"/>
        <v>45599</v>
      </c>
      <c r="F184" s="371">
        <f t="shared" ca="1" si="58"/>
        <v>749</v>
      </c>
      <c r="G184" s="372">
        <f t="shared" ca="1" si="59"/>
        <v>45134</v>
      </c>
      <c r="H184" s="371" t="str">
        <f t="shared" ca="1" si="60"/>
        <v>Former</v>
      </c>
      <c r="I184" s="67" t="str">
        <f t="shared" ca="1" si="61"/>
        <v>San Francisco</v>
      </c>
      <c r="J184" s="67" t="s">
        <v>889</v>
      </c>
      <c r="K184" s="67" t="str">
        <f t="shared" ca="1" si="62"/>
        <v>Revenue Share -Apts</v>
      </c>
      <c r="L184" s="67" t="str">
        <f t="shared" ca="1" si="63"/>
        <v>Y</v>
      </c>
      <c r="M184" s="371">
        <f t="shared" ca="1" si="64"/>
        <v>1</v>
      </c>
      <c r="N184" s="371">
        <f t="shared" ca="1" si="64"/>
        <v>1</v>
      </c>
      <c r="O184">
        <f t="shared" ca="1" si="65"/>
        <v>1</v>
      </c>
      <c r="P184" s="371">
        <f t="shared" ca="1" si="66"/>
        <v>1</v>
      </c>
      <c r="Q184" s="371">
        <f t="shared" ca="1" si="67"/>
        <v>1</v>
      </c>
      <c r="R184" s="372">
        <f t="shared" ca="1" si="68"/>
        <v>44965</v>
      </c>
      <c r="S184" s="372">
        <f t="shared" ca="1" si="69"/>
        <v>45535</v>
      </c>
      <c r="T184" s="372">
        <f t="shared" ca="1" si="70"/>
        <v>45440</v>
      </c>
      <c r="U184" s="372">
        <f t="shared" ca="1" si="71"/>
        <v>45550</v>
      </c>
      <c r="V184" t="str">
        <f t="shared" ca="1" si="72"/>
        <v>Digital</v>
      </c>
      <c r="W184" t="str">
        <f t="shared" ca="1" si="73"/>
        <v>Web</v>
      </c>
      <c r="X184" s="371">
        <f t="shared" ca="1" si="74"/>
        <v>1</v>
      </c>
      <c r="Y184" s="371">
        <f t="shared" ca="1" si="74"/>
        <v>0</v>
      </c>
      <c r="Z184" s="371">
        <f t="shared" ca="1" si="74"/>
        <v>1</v>
      </c>
      <c r="AA184" s="371">
        <f t="shared" ca="1" si="74"/>
        <v>1</v>
      </c>
      <c r="AB184" s="371">
        <f t="shared" ca="1" si="75"/>
        <v>1</v>
      </c>
      <c r="AC184" s="371">
        <f t="shared" ca="1" si="75"/>
        <v>0</v>
      </c>
      <c r="AD184" s="371">
        <f t="shared" ca="1" si="75"/>
        <v>1</v>
      </c>
      <c r="AE184" s="371">
        <f t="shared" ca="1" si="75"/>
        <v>1</v>
      </c>
      <c r="AF184" s="371">
        <f t="shared" ca="1" si="76"/>
        <v>0</v>
      </c>
      <c r="AG184" s="371">
        <f t="shared" ca="1" si="76"/>
        <v>1</v>
      </c>
      <c r="AH184" s="371">
        <f t="shared" ca="1" si="76"/>
        <v>1</v>
      </c>
      <c r="AI184">
        <f t="shared" ca="1" si="76"/>
        <v>1</v>
      </c>
      <c r="AJ184">
        <f t="shared" ca="1" si="77"/>
        <v>1</v>
      </c>
      <c r="AK184">
        <f t="shared" ca="1" si="78"/>
        <v>1</v>
      </c>
      <c r="AL184">
        <f t="shared" ca="1" si="79"/>
        <v>0</v>
      </c>
      <c r="AM184">
        <f t="shared" ca="1" si="80"/>
        <v>0</v>
      </c>
    </row>
    <row r="185" spans="1:39">
      <c r="A185" t="str">
        <f t="shared" ca="1" si="54"/>
        <v>0001121247</v>
      </c>
      <c r="B185">
        <f t="shared" ca="1" si="55"/>
        <v>0</v>
      </c>
      <c r="C185">
        <f ca="1">SUM($B$2:B185)</f>
        <v>178</v>
      </c>
      <c r="D185" t="str">
        <f t="shared" ca="1" si="56"/>
        <v>AG0000006145</v>
      </c>
      <c r="E185" s="315">
        <f t="shared" ca="1" si="57"/>
        <v>45567</v>
      </c>
      <c r="F185" s="371">
        <f t="shared" ca="1" si="58"/>
        <v>716</v>
      </c>
      <c r="G185" s="372">
        <f t="shared" ca="1" si="59"/>
        <v>45101</v>
      </c>
      <c r="H185" s="371" t="str">
        <f t="shared" ca="1" si="60"/>
        <v>Former</v>
      </c>
      <c r="I185" s="67" t="str">
        <f t="shared" ca="1" si="61"/>
        <v>Pheonix</v>
      </c>
      <c r="J185" s="67" t="s">
        <v>889</v>
      </c>
      <c r="K185" s="67" t="str">
        <f t="shared" ca="1" si="62"/>
        <v>Revenue Share -Apts</v>
      </c>
      <c r="L185" s="67" t="str">
        <f t="shared" ca="1" si="63"/>
        <v>Y</v>
      </c>
      <c r="M185" s="371">
        <f t="shared" ca="1" si="64"/>
        <v>0</v>
      </c>
      <c r="N185" s="371">
        <f t="shared" ca="1" si="64"/>
        <v>1</v>
      </c>
      <c r="O185">
        <f t="shared" ca="1" si="65"/>
        <v>0</v>
      </c>
      <c r="P185" s="371">
        <f t="shared" ca="1" si="66"/>
        <v>1</v>
      </c>
      <c r="Q185" s="371">
        <f t="shared" ca="1" si="67"/>
        <v>0</v>
      </c>
      <c r="R185" s="372" t="str">
        <f t="shared" ca="1" si="68"/>
        <v/>
      </c>
      <c r="S185" s="372">
        <f t="shared" ca="1" si="69"/>
        <v>45561</v>
      </c>
      <c r="T185" s="372" t="str">
        <f t="shared" ca="1" si="70"/>
        <v/>
      </c>
      <c r="U185" s="372">
        <f t="shared" ca="1" si="71"/>
        <v>45636</v>
      </c>
      <c r="V185" t="str">
        <f t="shared" ca="1" si="72"/>
        <v>Offline</v>
      </c>
      <c r="W185" t="str">
        <f t="shared" ca="1" si="73"/>
        <v>Retail</v>
      </c>
      <c r="X185" s="371">
        <f t="shared" ca="1" si="74"/>
        <v>0</v>
      </c>
      <c r="Y185" s="371">
        <f t="shared" ca="1" si="74"/>
        <v>1</v>
      </c>
      <c r="Z185" s="371">
        <f t="shared" ca="1" si="74"/>
        <v>0</v>
      </c>
      <c r="AA185" s="371">
        <f t="shared" ca="1" si="74"/>
        <v>0</v>
      </c>
      <c r="AB185" s="371">
        <f t="shared" ca="1" si="75"/>
        <v>0</v>
      </c>
      <c r="AC185" s="371">
        <f t="shared" ca="1" si="75"/>
        <v>0</v>
      </c>
      <c r="AD185" s="371">
        <f t="shared" ca="1" si="75"/>
        <v>0</v>
      </c>
      <c r="AE185" s="371">
        <f t="shared" ca="1" si="75"/>
        <v>0</v>
      </c>
      <c r="AF185" s="371">
        <f t="shared" ca="1" si="76"/>
        <v>1</v>
      </c>
      <c r="AG185" s="371">
        <f t="shared" ca="1" si="76"/>
        <v>1</v>
      </c>
      <c r="AH185" s="371">
        <f t="shared" ca="1" si="76"/>
        <v>0</v>
      </c>
      <c r="AI185">
        <f t="shared" ca="1" si="76"/>
        <v>0</v>
      </c>
      <c r="AJ185">
        <f t="shared" ca="1" si="77"/>
        <v>1</v>
      </c>
      <c r="AK185">
        <f t="shared" ca="1" si="78"/>
        <v>1</v>
      </c>
      <c r="AL185">
        <f t="shared" ca="1" si="79"/>
        <v>1</v>
      </c>
      <c r="AM185">
        <f t="shared" ca="1" si="80"/>
        <v>0</v>
      </c>
    </row>
    <row r="186" spans="1:39">
      <c r="A186" t="str">
        <f t="shared" ca="1" si="54"/>
        <v>0001125509</v>
      </c>
      <c r="B186">
        <f t="shared" ca="1" si="55"/>
        <v>1</v>
      </c>
      <c r="C186">
        <f ca="1">SUM($B$2:B186)</f>
        <v>179</v>
      </c>
      <c r="D186" t="str">
        <f t="shared" ca="1" si="56"/>
        <v>AG0000004149</v>
      </c>
      <c r="E186" s="315">
        <f t="shared" ca="1" si="57"/>
        <v>45586</v>
      </c>
      <c r="F186" s="371">
        <f t="shared" ca="1" si="58"/>
        <v>314</v>
      </c>
      <c r="G186" s="372">
        <f t="shared" ca="1" si="59"/>
        <v>45386</v>
      </c>
      <c r="H186" s="371" t="str">
        <f t="shared" ca="1" si="60"/>
        <v>Active</v>
      </c>
      <c r="I186" s="67" t="str">
        <f t="shared" ca="1" si="61"/>
        <v>Pheonix</v>
      </c>
      <c r="J186" s="67" t="s">
        <v>889</v>
      </c>
      <c r="K186" s="67" t="str">
        <f t="shared" ca="1" si="62"/>
        <v>Condominiums</v>
      </c>
      <c r="L186" s="67" t="str">
        <f t="shared" ca="1" si="63"/>
        <v>Y</v>
      </c>
      <c r="M186" s="371">
        <f t="shared" ca="1" si="64"/>
        <v>0</v>
      </c>
      <c r="N186" s="371">
        <f t="shared" ca="1" si="64"/>
        <v>1</v>
      </c>
      <c r="O186">
        <f t="shared" ca="1" si="65"/>
        <v>0</v>
      </c>
      <c r="P186" s="371">
        <f t="shared" ca="1" si="66"/>
        <v>0</v>
      </c>
      <c r="Q186" s="371">
        <f t="shared" ca="1" si="67"/>
        <v>0</v>
      </c>
      <c r="R186" s="372" t="str">
        <f t="shared" ca="1" si="68"/>
        <v/>
      </c>
      <c r="S186" s="372">
        <f t="shared" ca="1" si="69"/>
        <v>45562</v>
      </c>
      <c r="T186" s="372" t="str">
        <f t="shared" ca="1" si="70"/>
        <v/>
      </c>
      <c r="U186" s="372">
        <f t="shared" ca="1" si="71"/>
        <v>44930</v>
      </c>
      <c r="V186" t="str">
        <f t="shared" ca="1" si="72"/>
        <v>Offline</v>
      </c>
      <c r="W186" t="str">
        <f t="shared" ca="1" si="73"/>
        <v>IVR</v>
      </c>
      <c r="X186" s="371">
        <f t="shared" ca="1" si="74"/>
        <v>0</v>
      </c>
      <c r="Y186" s="371">
        <f t="shared" ca="1" si="74"/>
        <v>1</v>
      </c>
      <c r="Z186" s="371">
        <f t="shared" ca="1" si="74"/>
        <v>1</v>
      </c>
      <c r="AA186" s="371">
        <f t="shared" ca="1" si="74"/>
        <v>0</v>
      </c>
      <c r="AB186" s="371">
        <f t="shared" ca="1" si="75"/>
        <v>0</v>
      </c>
      <c r="AC186" s="371">
        <f t="shared" ca="1" si="75"/>
        <v>0</v>
      </c>
      <c r="AD186" s="371">
        <f t="shared" ca="1" si="75"/>
        <v>1</v>
      </c>
      <c r="AE186" s="371">
        <f t="shared" ca="1" si="75"/>
        <v>1</v>
      </c>
      <c r="AF186" s="371">
        <f t="shared" ca="1" si="76"/>
        <v>1</v>
      </c>
      <c r="AG186" s="371">
        <f t="shared" ca="1" si="76"/>
        <v>1</v>
      </c>
      <c r="AH186" s="371">
        <f t="shared" ca="1" si="76"/>
        <v>0</v>
      </c>
      <c r="AI186">
        <f t="shared" ca="1" si="76"/>
        <v>1</v>
      </c>
      <c r="AJ186">
        <f t="shared" ca="1" si="77"/>
        <v>1</v>
      </c>
      <c r="AK186">
        <f t="shared" ca="1" si="78"/>
        <v>1</v>
      </c>
      <c r="AL186">
        <f t="shared" ca="1" si="79"/>
        <v>1</v>
      </c>
      <c r="AM186">
        <f t="shared" ca="1" si="80"/>
        <v>0</v>
      </c>
    </row>
    <row r="187" spans="1:39">
      <c r="A187" t="str">
        <f t="shared" ca="1" si="54"/>
        <v>0001122271</v>
      </c>
      <c r="B187">
        <f t="shared" ca="1" si="55"/>
        <v>2</v>
      </c>
      <c r="C187">
        <f ca="1">SUM($B$2:B187)</f>
        <v>181</v>
      </c>
      <c r="D187" t="str">
        <f t="shared" ca="1" si="56"/>
        <v>AG0000001054</v>
      </c>
      <c r="E187" s="315">
        <f t="shared" ca="1" si="57"/>
        <v>45353</v>
      </c>
      <c r="F187" s="371">
        <f t="shared" ca="1" si="58"/>
        <v>745</v>
      </c>
      <c r="G187" s="372">
        <f t="shared" ca="1" si="59"/>
        <v>44984</v>
      </c>
      <c r="H187" s="371" t="str">
        <f t="shared" ca="1" si="60"/>
        <v>Active</v>
      </c>
      <c r="I187" s="67" t="str">
        <f t="shared" ca="1" si="61"/>
        <v>San Francisco</v>
      </c>
      <c r="J187" s="67" t="s">
        <v>889</v>
      </c>
      <c r="K187" s="67" t="str">
        <f t="shared" ca="1" si="62"/>
        <v>Apartments</v>
      </c>
      <c r="L187" s="67" t="str">
        <f t="shared" ca="1" si="63"/>
        <v>Y</v>
      </c>
      <c r="M187" s="371">
        <f t="shared" ca="1" si="64"/>
        <v>1</v>
      </c>
      <c r="N187" s="371">
        <f t="shared" ca="1" si="64"/>
        <v>0</v>
      </c>
      <c r="O187">
        <f t="shared" ca="1" si="65"/>
        <v>0</v>
      </c>
      <c r="P187" s="371">
        <f t="shared" ca="1" si="66"/>
        <v>0</v>
      </c>
      <c r="Q187" s="371">
        <f t="shared" ca="1" si="67"/>
        <v>0</v>
      </c>
      <c r="R187" s="372">
        <f t="shared" ca="1" si="68"/>
        <v>45560</v>
      </c>
      <c r="S187" s="372" t="str">
        <f t="shared" ca="1" si="69"/>
        <v/>
      </c>
      <c r="T187" s="372">
        <f t="shared" ca="1" si="70"/>
        <v>45622</v>
      </c>
      <c r="U187" s="372" t="str">
        <f t="shared" ca="1" si="71"/>
        <v/>
      </c>
      <c r="V187" t="str">
        <f t="shared" ca="1" si="72"/>
        <v>Offline</v>
      </c>
      <c r="W187" t="str">
        <f t="shared" ca="1" si="73"/>
        <v>IVR</v>
      </c>
      <c r="X187" s="371">
        <f t="shared" ca="1" si="74"/>
        <v>0</v>
      </c>
      <c r="Y187" s="371">
        <f t="shared" ca="1" si="74"/>
        <v>1</v>
      </c>
      <c r="Z187" s="371">
        <f t="shared" ca="1" si="74"/>
        <v>1</v>
      </c>
      <c r="AA187" s="371">
        <f t="shared" ca="1" si="74"/>
        <v>1</v>
      </c>
      <c r="AB187" s="371">
        <f t="shared" ca="1" si="75"/>
        <v>0</v>
      </c>
      <c r="AC187" s="371">
        <f t="shared" ca="1" si="75"/>
        <v>0</v>
      </c>
      <c r="AD187" s="371">
        <f t="shared" ca="1" si="75"/>
        <v>0</v>
      </c>
      <c r="AE187" s="371">
        <f t="shared" ca="1" si="75"/>
        <v>0</v>
      </c>
      <c r="AF187" s="371">
        <f t="shared" ca="1" si="76"/>
        <v>1</v>
      </c>
      <c r="AG187" s="371">
        <f t="shared" ca="1" si="76"/>
        <v>0</v>
      </c>
      <c r="AH187" s="371">
        <f t="shared" ca="1" si="76"/>
        <v>0</v>
      </c>
      <c r="AI187">
        <f t="shared" ca="1" si="76"/>
        <v>1</v>
      </c>
      <c r="AJ187">
        <f t="shared" ca="1" si="77"/>
        <v>1</v>
      </c>
      <c r="AK187">
        <f t="shared" ca="1" si="78"/>
        <v>0</v>
      </c>
      <c r="AL187">
        <f t="shared" ca="1" si="79"/>
        <v>1</v>
      </c>
      <c r="AM187">
        <f t="shared" ca="1" si="80"/>
        <v>1</v>
      </c>
    </row>
    <row r="188" spans="1:39" ht="30.75">
      <c r="A188" t="str">
        <f t="shared" ca="1" si="54"/>
        <v>0001127078</v>
      </c>
      <c r="B188">
        <f t="shared" ca="1" si="55"/>
        <v>1</v>
      </c>
      <c r="C188">
        <f ca="1">SUM($B$2:B188)</f>
        <v>182</v>
      </c>
      <c r="D188" t="str">
        <f t="shared" ca="1" si="56"/>
        <v>AG0000005529</v>
      </c>
      <c r="E188" s="315">
        <f t="shared" ca="1" si="57"/>
        <v>45191</v>
      </c>
      <c r="F188" s="371">
        <f t="shared" ca="1" si="58"/>
        <v>880</v>
      </c>
      <c r="G188" s="372">
        <f t="shared" ca="1" si="59"/>
        <v>45541</v>
      </c>
      <c r="H188" s="371" t="str">
        <f t="shared" ca="1" si="60"/>
        <v>Active</v>
      </c>
      <c r="I188" s="67" t="str">
        <f t="shared" ca="1" si="61"/>
        <v>San Francisco</v>
      </c>
      <c r="J188" s="67" t="s">
        <v>889</v>
      </c>
      <c r="K188" s="67" t="str">
        <f t="shared" ca="1" si="62"/>
        <v>House</v>
      </c>
      <c r="L188" s="67" t="str">
        <f t="shared" ca="1" si="63"/>
        <v>Y</v>
      </c>
      <c r="M188" s="371">
        <f t="shared" ca="1" si="64"/>
        <v>0</v>
      </c>
      <c r="N188" s="371">
        <f t="shared" ca="1" si="64"/>
        <v>0</v>
      </c>
      <c r="O188">
        <f t="shared" ca="1" si="65"/>
        <v>0</v>
      </c>
      <c r="P188" s="371">
        <f t="shared" ca="1" si="66"/>
        <v>0</v>
      </c>
      <c r="Q188" s="371">
        <f t="shared" ca="1" si="67"/>
        <v>0</v>
      </c>
      <c r="R188" s="372" t="str">
        <f t="shared" ca="1" si="68"/>
        <v/>
      </c>
      <c r="S188" s="372" t="str">
        <f t="shared" ca="1" si="69"/>
        <v/>
      </c>
      <c r="T188" s="372" t="str">
        <f t="shared" ca="1" si="70"/>
        <v/>
      </c>
      <c r="U188" s="372" t="str">
        <f t="shared" ca="1" si="71"/>
        <v/>
      </c>
      <c r="V188" t="str">
        <f t="shared" ca="1" si="72"/>
        <v>Offline</v>
      </c>
      <c r="W188" t="str">
        <f t="shared" ca="1" si="73"/>
        <v>Retail</v>
      </c>
      <c r="X188" s="371">
        <f t="shared" ca="1" si="74"/>
        <v>0</v>
      </c>
      <c r="Y188" s="371">
        <f t="shared" ca="1" si="74"/>
        <v>1</v>
      </c>
      <c r="Z188" s="371">
        <f t="shared" ca="1" si="74"/>
        <v>1</v>
      </c>
      <c r="AA188" s="371">
        <f t="shared" ca="1" si="74"/>
        <v>0</v>
      </c>
      <c r="AB188" s="371">
        <f t="shared" ca="1" si="75"/>
        <v>1</v>
      </c>
      <c r="AC188" s="371">
        <f t="shared" ca="1" si="75"/>
        <v>1</v>
      </c>
      <c r="AD188" s="371">
        <f t="shared" ca="1" si="75"/>
        <v>1</v>
      </c>
      <c r="AE188" s="371">
        <f t="shared" ca="1" si="75"/>
        <v>1</v>
      </c>
      <c r="AF188" s="371">
        <f t="shared" ca="1" si="76"/>
        <v>1</v>
      </c>
      <c r="AG188" s="371">
        <f t="shared" ca="1" si="76"/>
        <v>0</v>
      </c>
      <c r="AH188" s="371">
        <f t="shared" ca="1" si="76"/>
        <v>1</v>
      </c>
      <c r="AI188">
        <f t="shared" ca="1" si="76"/>
        <v>1</v>
      </c>
      <c r="AJ188">
        <f t="shared" ca="1" si="77"/>
        <v>0</v>
      </c>
      <c r="AK188">
        <f t="shared" ca="1" si="78"/>
        <v>0</v>
      </c>
      <c r="AL188">
        <f t="shared" ca="1" si="79"/>
        <v>0</v>
      </c>
      <c r="AM188">
        <f t="shared" ca="1" si="80"/>
        <v>0</v>
      </c>
    </row>
    <row r="189" spans="1:39">
      <c r="A189" t="str">
        <f t="shared" ca="1" si="54"/>
        <v>0001129546</v>
      </c>
      <c r="B189">
        <f t="shared" ca="1" si="55"/>
        <v>0</v>
      </c>
      <c r="C189">
        <f ca="1">SUM($B$2:B189)</f>
        <v>182</v>
      </c>
      <c r="D189" t="str">
        <f t="shared" ca="1" si="56"/>
        <v>AG0000006748</v>
      </c>
      <c r="E189" s="315">
        <f t="shared" ca="1" si="57"/>
        <v>45042</v>
      </c>
      <c r="F189" s="371">
        <f t="shared" ca="1" si="58"/>
        <v>746</v>
      </c>
      <c r="G189" s="372">
        <f t="shared" ca="1" si="59"/>
        <v>45514</v>
      </c>
      <c r="H189" s="371" t="str">
        <f t="shared" ca="1" si="60"/>
        <v>Active</v>
      </c>
      <c r="I189" s="67" t="str">
        <f t="shared" ca="1" si="61"/>
        <v>Boston</v>
      </c>
      <c r="J189" s="67" t="s">
        <v>889</v>
      </c>
      <c r="K189" s="67" t="str">
        <f t="shared" ca="1" si="62"/>
        <v>Revenue Share -Apts</v>
      </c>
      <c r="L189" s="67" t="str">
        <f t="shared" ca="1" si="63"/>
        <v>N</v>
      </c>
      <c r="M189" s="371">
        <f t="shared" ca="1" si="64"/>
        <v>1</v>
      </c>
      <c r="N189" s="371">
        <f t="shared" ca="1" si="64"/>
        <v>1</v>
      </c>
      <c r="O189">
        <f t="shared" ca="1" si="65"/>
        <v>1</v>
      </c>
      <c r="P189" s="371">
        <f t="shared" ca="1" si="66"/>
        <v>0</v>
      </c>
      <c r="Q189" s="371">
        <f t="shared" ca="1" si="67"/>
        <v>0</v>
      </c>
      <c r="R189" s="372">
        <f t="shared" ca="1" si="68"/>
        <v>44975</v>
      </c>
      <c r="S189" s="372">
        <f t="shared" ca="1" si="69"/>
        <v>44997</v>
      </c>
      <c r="T189" s="372">
        <f t="shared" ca="1" si="70"/>
        <v>45472</v>
      </c>
      <c r="U189" s="372">
        <f t="shared" ca="1" si="71"/>
        <v>45173</v>
      </c>
      <c r="V189" t="str">
        <f t="shared" ca="1" si="72"/>
        <v>Offline</v>
      </c>
      <c r="W189" t="str">
        <f t="shared" ca="1" si="73"/>
        <v>Retail</v>
      </c>
      <c r="X189" s="371">
        <f t="shared" ca="1" si="74"/>
        <v>1</v>
      </c>
      <c r="Y189" s="371">
        <f t="shared" ca="1" si="74"/>
        <v>0</v>
      </c>
      <c r="Z189" s="371">
        <f t="shared" ca="1" si="74"/>
        <v>0</v>
      </c>
      <c r="AA189" s="371">
        <f t="shared" ca="1" si="74"/>
        <v>0</v>
      </c>
      <c r="AB189" s="371">
        <f t="shared" ca="1" si="75"/>
        <v>1</v>
      </c>
      <c r="AC189" s="371">
        <f t="shared" ca="1" si="75"/>
        <v>0</v>
      </c>
      <c r="AD189" s="371">
        <f t="shared" ca="1" si="75"/>
        <v>0</v>
      </c>
      <c r="AE189" s="371">
        <f t="shared" ca="1" si="75"/>
        <v>0</v>
      </c>
      <c r="AF189" s="371">
        <f t="shared" ca="1" si="76"/>
        <v>0</v>
      </c>
      <c r="AG189" s="371">
        <f t="shared" ca="1" si="76"/>
        <v>0</v>
      </c>
      <c r="AH189" s="371">
        <f t="shared" ca="1" si="76"/>
        <v>0</v>
      </c>
      <c r="AI189">
        <f t="shared" ca="1" si="76"/>
        <v>1</v>
      </c>
      <c r="AJ189">
        <f t="shared" ca="1" si="77"/>
        <v>1</v>
      </c>
      <c r="AK189">
        <f t="shared" ca="1" si="78"/>
        <v>0</v>
      </c>
      <c r="AL189">
        <f t="shared" ca="1" si="79"/>
        <v>1</v>
      </c>
      <c r="AM189">
        <f t="shared" ca="1" si="80"/>
        <v>1</v>
      </c>
    </row>
    <row r="190" spans="1:39">
      <c r="A190" t="str">
        <f t="shared" ca="1" si="54"/>
        <v>0001125128</v>
      </c>
      <c r="B190">
        <f t="shared" ca="1" si="55"/>
        <v>2</v>
      </c>
      <c r="C190">
        <f ca="1">SUM($B$2:B190)</f>
        <v>184</v>
      </c>
      <c r="D190" t="str">
        <f t="shared" ca="1" si="56"/>
        <v>AG0000006746</v>
      </c>
      <c r="E190" s="315">
        <f t="shared" ca="1" si="57"/>
        <v>45336</v>
      </c>
      <c r="F190" s="371">
        <f t="shared" ca="1" si="58"/>
        <v>791</v>
      </c>
      <c r="G190" s="372">
        <f t="shared" ca="1" si="59"/>
        <v>45147</v>
      </c>
      <c r="H190" s="371" t="str">
        <f t="shared" ca="1" si="60"/>
        <v>Former</v>
      </c>
      <c r="I190" s="67" t="str">
        <f t="shared" ca="1" si="61"/>
        <v>Pheonix</v>
      </c>
      <c r="J190" s="67" t="s">
        <v>889</v>
      </c>
      <c r="K190" s="67" t="str">
        <f t="shared" ca="1" si="62"/>
        <v>Condominiums</v>
      </c>
      <c r="L190" s="67" t="str">
        <f t="shared" ca="1" si="63"/>
        <v>N</v>
      </c>
      <c r="M190" s="371">
        <f t="shared" ca="1" si="64"/>
        <v>0</v>
      </c>
      <c r="N190" s="371">
        <f t="shared" ca="1" si="64"/>
        <v>1</v>
      </c>
      <c r="O190">
        <f t="shared" ca="1" si="65"/>
        <v>0</v>
      </c>
      <c r="P190" s="371">
        <f t="shared" ca="1" si="66"/>
        <v>1</v>
      </c>
      <c r="Q190" s="371">
        <f t="shared" ca="1" si="67"/>
        <v>0</v>
      </c>
      <c r="R190" s="372" t="str">
        <f t="shared" ca="1" si="68"/>
        <v/>
      </c>
      <c r="S190" s="372">
        <f t="shared" ca="1" si="69"/>
        <v>45312</v>
      </c>
      <c r="T190" s="372" t="str">
        <f t="shared" ca="1" si="70"/>
        <v/>
      </c>
      <c r="U190" s="372">
        <f t="shared" ca="1" si="71"/>
        <v>45643</v>
      </c>
      <c r="V190" t="str">
        <f t="shared" ca="1" si="72"/>
        <v>Digital</v>
      </c>
      <c r="W190" t="str">
        <f t="shared" ca="1" si="73"/>
        <v>App</v>
      </c>
      <c r="X190" s="371">
        <f t="shared" ca="1" si="74"/>
        <v>0</v>
      </c>
      <c r="Y190" s="371">
        <f t="shared" ca="1" si="74"/>
        <v>1</v>
      </c>
      <c r="Z190" s="371">
        <f t="shared" ca="1" si="74"/>
        <v>0</v>
      </c>
      <c r="AA190" s="371">
        <f t="shared" ca="1" si="74"/>
        <v>1</v>
      </c>
      <c r="AB190" s="371">
        <f t="shared" ca="1" si="75"/>
        <v>1</v>
      </c>
      <c r="AC190" s="371">
        <f t="shared" ca="1" si="75"/>
        <v>0</v>
      </c>
      <c r="AD190" s="371">
        <f t="shared" ca="1" si="75"/>
        <v>0</v>
      </c>
      <c r="AE190" s="371">
        <f t="shared" ca="1" si="75"/>
        <v>0</v>
      </c>
      <c r="AF190" s="371">
        <f t="shared" ca="1" si="76"/>
        <v>1</v>
      </c>
      <c r="AG190" s="371">
        <f t="shared" ca="1" si="76"/>
        <v>0</v>
      </c>
      <c r="AH190" s="371">
        <f t="shared" ca="1" si="76"/>
        <v>1</v>
      </c>
      <c r="AI190">
        <f t="shared" ca="1" si="76"/>
        <v>0</v>
      </c>
      <c r="AJ190">
        <f t="shared" ca="1" si="77"/>
        <v>0</v>
      </c>
      <c r="AK190">
        <f t="shared" ca="1" si="78"/>
        <v>0</v>
      </c>
      <c r="AL190">
        <f t="shared" ca="1" si="79"/>
        <v>0</v>
      </c>
      <c r="AM190">
        <f t="shared" ca="1" si="80"/>
        <v>0</v>
      </c>
    </row>
    <row r="191" spans="1:39">
      <c r="A191" t="str">
        <f t="shared" ca="1" si="54"/>
        <v>0001122171</v>
      </c>
      <c r="B191">
        <f t="shared" ca="1" si="55"/>
        <v>1</v>
      </c>
      <c r="C191">
        <f ca="1">SUM($B$2:B191)</f>
        <v>185</v>
      </c>
      <c r="D191" t="str">
        <f t="shared" ca="1" si="56"/>
        <v>AG0000001694</v>
      </c>
      <c r="E191" s="315">
        <f t="shared" ca="1" si="57"/>
        <v>45584</v>
      </c>
      <c r="F191" s="371">
        <f t="shared" ca="1" si="58"/>
        <v>219</v>
      </c>
      <c r="G191" s="372">
        <f t="shared" ca="1" si="59"/>
        <v>45395</v>
      </c>
      <c r="H191" s="371" t="str">
        <f t="shared" ca="1" si="60"/>
        <v>Former</v>
      </c>
      <c r="I191" s="67" t="str">
        <f t="shared" ca="1" si="61"/>
        <v>Pheonix</v>
      </c>
      <c r="J191" s="67" t="s">
        <v>889</v>
      </c>
      <c r="K191" s="67" t="str">
        <f t="shared" ca="1" si="62"/>
        <v>House</v>
      </c>
      <c r="L191" s="67" t="str">
        <f t="shared" ca="1" si="63"/>
        <v>Y</v>
      </c>
      <c r="M191" s="371">
        <f t="shared" ca="1" si="64"/>
        <v>0</v>
      </c>
      <c r="N191" s="371">
        <f t="shared" ca="1" si="64"/>
        <v>1</v>
      </c>
      <c r="O191">
        <f t="shared" ca="1" si="65"/>
        <v>0</v>
      </c>
      <c r="P191" s="371">
        <f t="shared" ca="1" si="66"/>
        <v>0</v>
      </c>
      <c r="Q191" s="371">
        <f t="shared" ca="1" si="67"/>
        <v>0</v>
      </c>
      <c r="R191" s="372" t="str">
        <f t="shared" ca="1" si="68"/>
        <v/>
      </c>
      <c r="S191" s="372">
        <f t="shared" ca="1" si="69"/>
        <v>45527</v>
      </c>
      <c r="T191" s="372" t="str">
        <f t="shared" ca="1" si="70"/>
        <v/>
      </c>
      <c r="U191" s="372">
        <f t="shared" ca="1" si="71"/>
        <v>45601</v>
      </c>
      <c r="V191" t="str">
        <f t="shared" ca="1" si="72"/>
        <v>Offline</v>
      </c>
      <c r="W191" t="str">
        <f t="shared" ca="1" si="73"/>
        <v>Retail</v>
      </c>
      <c r="X191" s="371">
        <f t="shared" ca="1" si="74"/>
        <v>1</v>
      </c>
      <c r="Y191" s="371">
        <f t="shared" ca="1" si="74"/>
        <v>1</v>
      </c>
      <c r="Z191" s="371">
        <f t="shared" ca="1" si="74"/>
        <v>1</v>
      </c>
      <c r="AA191" s="371">
        <f t="shared" ca="1" si="74"/>
        <v>1</v>
      </c>
      <c r="AB191" s="371">
        <f t="shared" ca="1" si="75"/>
        <v>0</v>
      </c>
      <c r="AC191" s="371">
        <f t="shared" ca="1" si="75"/>
        <v>1</v>
      </c>
      <c r="AD191" s="371">
        <f t="shared" ca="1" si="75"/>
        <v>1</v>
      </c>
      <c r="AE191" s="371">
        <f t="shared" ca="1" si="75"/>
        <v>1</v>
      </c>
      <c r="AF191" s="371">
        <f t="shared" ca="1" si="76"/>
        <v>1</v>
      </c>
      <c r="AG191" s="371">
        <f t="shared" ca="1" si="76"/>
        <v>0</v>
      </c>
      <c r="AH191" s="371">
        <f t="shared" ca="1" si="76"/>
        <v>1</v>
      </c>
      <c r="AI191">
        <f t="shared" ca="1" si="76"/>
        <v>0</v>
      </c>
      <c r="AJ191">
        <f t="shared" ca="1" si="77"/>
        <v>1</v>
      </c>
      <c r="AK191">
        <f t="shared" ca="1" si="78"/>
        <v>1</v>
      </c>
      <c r="AL191">
        <f t="shared" ca="1" si="79"/>
        <v>1</v>
      </c>
      <c r="AM191">
        <f t="shared" ca="1" si="80"/>
        <v>0</v>
      </c>
    </row>
    <row r="192" spans="1:39" ht="30.75">
      <c r="A192" t="str">
        <f t="shared" ca="1" si="54"/>
        <v>0001127130</v>
      </c>
      <c r="B192">
        <f t="shared" ca="1" si="55"/>
        <v>2</v>
      </c>
      <c r="C192">
        <f ca="1">SUM($B$2:B192)</f>
        <v>187</v>
      </c>
      <c r="D192" t="str">
        <f t="shared" ca="1" si="56"/>
        <v>AG0000002985</v>
      </c>
      <c r="E192" s="315">
        <f t="shared" ca="1" si="57"/>
        <v>45347</v>
      </c>
      <c r="F192" s="371">
        <f t="shared" ca="1" si="58"/>
        <v>627</v>
      </c>
      <c r="G192" s="372">
        <f t="shared" ca="1" si="59"/>
        <v>45454</v>
      </c>
      <c r="H192" s="371" t="str">
        <f t="shared" ca="1" si="60"/>
        <v>Former</v>
      </c>
      <c r="I192" s="67" t="str">
        <f t="shared" ca="1" si="61"/>
        <v>San Francisco</v>
      </c>
      <c r="J192" s="67" t="s">
        <v>889</v>
      </c>
      <c r="K192" s="67" t="str">
        <f t="shared" ca="1" si="62"/>
        <v>Revenue Share -Apts</v>
      </c>
      <c r="L192" s="67" t="str">
        <f t="shared" ca="1" si="63"/>
        <v>N</v>
      </c>
      <c r="M192" s="371">
        <f t="shared" ca="1" si="64"/>
        <v>1</v>
      </c>
      <c r="N192" s="371">
        <f t="shared" ca="1" si="64"/>
        <v>1</v>
      </c>
      <c r="O192">
        <f t="shared" ca="1" si="65"/>
        <v>1</v>
      </c>
      <c r="P192" s="371">
        <f t="shared" ca="1" si="66"/>
        <v>0</v>
      </c>
      <c r="Q192" s="371">
        <f t="shared" ca="1" si="67"/>
        <v>0</v>
      </c>
      <c r="R192" s="372">
        <f t="shared" ca="1" si="68"/>
        <v>45065</v>
      </c>
      <c r="S192" s="372">
        <f t="shared" ca="1" si="69"/>
        <v>45587</v>
      </c>
      <c r="T192" s="372">
        <f t="shared" ca="1" si="70"/>
        <v>45330</v>
      </c>
      <c r="U192" s="372">
        <f t="shared" ca="1" si="71"/>
        <v>45163</v>
      </c>
      <c r="V192" t="str">
        <f t="shared" ca="1" si="72"/>
        <v>Offline</v>
      </c>
      <c r="W192" t="str">
        <f t="shared" ca="1" si="73"/>
        <v>IVR</v>
      </c>
      <c r="X192" s="371">
        <f t="shared" ca="1" si="74"/>
        <v>1</v>
      </c>
      <c r="Y192" s="371">
        <f t="shared" ca="1" si="74"/>
        <v>0</v>
      </c>
      <c r="Z192" s="371">
        <f t="shared" ca="1" si="74"/>
        <v>0</v>
      </c>
      <c r="AA192" s="371">
        <f t="shared" ca="1" si="74"/>
        <v>0</v>
      </c>
      <c r="AB192" s="371">
        <f t="shared" ca="1" si="75"/>
        <v>0</v>
      </c>
      <c r="AC192" s="371">
        <f t="shared" ca="1" si="75"/>
        <v>0</v>
      </c>
      <c r="AD192" s="371">
        <f t="shared" ca="1" si="75"/>
        <v>1</v>
      </c>
      <c r="AE192" s="371">
        <f t="shared" ca="1" si="75"/>
        <v>1</v>
      </c>
      <c r="AF192" s="371">
        <f t="shared" ca="1" si="76"/>
        <v>1</v>
      </c>
      <c r="AG192" s="371">
        <f t="shared" ca="1" si="76"/>
        <v>0</v>
      </c>
      <c r="AH192" s="371">
        <f t="shared" ca="1" si="76"/>
        <v>0</v>
      </c>
      <c r="AI192">
        <f t="shared" ca="1" si="76"/>
        <v>0</v>
      </c>
      <c r="AJ192">
        <f t="shared" ca="1" si="77"/>
        <v>1</v>
      </c>
      <c r="AK192">
        <f t="shared" ca="1" si="78"/>
        <v>0</v>
      </c>
      <c r="AL192">
        <f t="shared" ca="1" si="79"/>
        <v>0</v>
      </c>
      <c r="AM192">
        <f t="shared" ca="1" si="80"/>
        <v>1</v>
      </c>
    </row>
    <row r="193" spans="1:39" ht="30.75">
      <c r="A193" t="str">
        <f t="shared" ca="1" si="54"/>
        <v>0001123302</v>
      </c>
      <c r="B193">
        <f t="shared" ca="1" si="55"/>
        <v>0</v>
      </c>
      <c r="C193">
        <f ca="1">SUM($B$2:B193)</f>
        <v>187</v>
      </c>
      <c r="D193" t="str">
        <f t="shared" ca="1" si="56"/>
        <v>AG0000005022</v>
      </c>
      <c r="E193" s="315">
        <f t="shared" ca="1" si="57"/>
        <v>45316</v>
      </c>
      <c r="F193" s="371">
        <f t="shared" ca="1" si="58"/>
        <v>952</v>
      </c>
      <c r="G193" s="372">
        <f t="shared" ca="1" si="59"/>
        <v>45260</v>
      </c>
      <c r="H193" s="371" t="str">
        <f t="shared" ca="1" si="60"/>
        <v>Former</v>
      </c>
      <c r="I193" s="67" t="str">
        <f t="shared" ca="1" si="61"/>
        <v>Pheonix</v>
      </c>
      <c r="J193" s="67" t="s">
        <v>889</v>
      </c>
      <c r="K193" s="67" t="str">
        <f t="shared" ca="1" si="62"/>
        <v>Condominiums</v>
      </c>
      <c r="L193" s="67" t="str">
        <f t="shared" ca="1" si="63"/>
        <v>Y</v>
      </c>
      <c r="M193" s="371">
        <f t="shared" ca="1" si="64"/>
        <v>1</v>
      </c>
      <c r="N193" s="371">
        <f t="shared" ca="1" si="64"/>
        <v>1</v>
      </c>
      <c r="O193">
        <f t="shared" ca="1" si="65"/>
        <v>1</v>
      </c>
      <c r="P193" s="371">
        <f t="shared" ca="1" si="66"/>
        <v>1</v>
      </c>
      <c r="Q193" s="371">
        <f t="shared" ca="1" si="67"/>
        <v>1</v>
      </c>
      <c r="R193" s="372">
        <f t="shared" ca="1" si="68"/>
        <v>45523</v>
      </c>
      <c r="S193" s="372">
        <f t="shared" ca="1" si="69"/>
        <v>45638</v>
      </c>
      <c r="T193" s="372">
        <f t="shared" ca="1" si="70"/>
        <v>45505</v>
      </c>
      <c r="U193" s="372">
        <f t="shared" ca="1" si="71"/>
        <v>44939</v>
      </c>
      <c r="V193" t="str">
        <f t="shared" ca="1" si="72"/>
        <v>Offline</v>
      </c>
      <c r="W193" t="str">
        <f t="shared" ca="1" si="73"/>
        <v>Retail</v>
      </c>
      <c r="X193" s="371">
        <f t="shared" ca="1" si="74"/>
        <v>0</v>
      </c>
      <c r="Y193" s="371">
        <f t="shared" ca="1" si="74"/>
        <v>0</v>
      </c>
      <c r="Z193" s="371">
        <f t="shared" ca="1" si="74"/>
        <v>1</v>
      </c>
      <c r="AA193" s="371">
        <f t="shared" ca="1" si="74"/>
        <v>1</v>
      </c>
      <c r="AB193" s="371">
        <f t="shared" ca="1" si="75"/>
        <v>1</v>
      </c>
      <c r="AC193" s="371">
        <f t="shared" ca="1" si="75"/>
        <v>1</v>
      </c>
      <c r="AD193" s="371">
        <f t="shared" ca="1" si="75"/>
        <v>0</v>
      </c>
      <c r="AE193" s="371">
        <f t="shared" ca="1" si="75"/>
        <v>0</v>
      </c>
      <c r="AF193" s="371">
        <f t="shared" ca="1" si="76"/>
        <v>1</v>
      </c>
      <c r="AG193" s="371">
        <f t="shared" ca="1" si="76"/>
        <v>0</v>
      </c>
      <c r="AH193" s="371">
        <f t="shared" ca="1" si="76"/>
        <v>0</v>
      </c>
      <c r="AI193">
        <f t="shared" ca="1" si="76"/>
        <v>1</v>
      </c>
      <c r="AJ193">
        <f t="shared" ca="1" si="77"/>
        <v>1</v>
      </c>
      <c r="AK193">
        <f t="shared" ca="1" si="78"/>
        <v>0</v>
      </c>
      <c r="AL193">
        <f t="shared" ca="1" si="79"/>
        <v>1</v>
      </c>
      <c r="AM193">
        <f t="shared" ca="1" si="80"/>
        <v>0</v>
      </c>
    </row>
    <row r="194" spans="1:39" ht="30.75">
      <c r="A194" t="str">
        <f t="shared" ref="A194:A201" ca="1" si="81">TEXT(112&amp;RANDBETWEEN(1000,9999), "0000000000")</f>
        <v>0001129736</v>
      </c>
      <c r="B194">
        <f t="shared" ca="1" si="55"/>
        <v>2</v>
      </c>
      <c r="C194">
        <f ca="1">SUM($B$2:B194)</f>
        <v>189</v>
      </c>
      <c r="D194" t="str">
        <f t="shared" ca="1" si="56"/>
        <v>AG0000003965</v>
      </c>
      <c r="E194" s="315">
        <f t="shared" ca="1" si="57"/>
        <v>45501</v>
      </c>
      <c r="F194" s="371">
        <f t="shared" ca="1" si="58"/>
        <v>616</v>
      </c>
      <c r="G194" s="372">
        <f t="shared" ca="1" si="59"/>
        <v>45487</v>
      </c>
      <c r="H194" s="371" t="str">
        <f t="shared" ca="1" si="60"/>
        <v>Former</v>
      </c>
      <c r="I194" s="67" t="str">
        <f t="shared" ca="1" si="61"/>
        <v>Boston</v>
      </c>
      <c r="J194" s="67" t="s">
        <v>889</v>
      </c>
      <c r="K194" s="67" t="str">
        <f t="shared" ca="1" si="62"/>
        <v>Business</v>
      </c>
      <c r="L194" s="67" t="str">
        <f t="shared" ca="1" si="63"/>
        <v>Y</v>
      </c>
      <c r="M194" s="371">
        <f t="shared" ca="1" si="64"/>
        <v>1</v>
      </c>
      <c r="N194" s="371">
        <f t="shared" ca="1" si="64"/>
        <v>1</v>
      </c>
      <c r="O194">
        <f t="shared" ca="1" si="65"/>
        <v>1</v>
      </c>
      <c r="P194" s="371">
        <f t="shared" ca="1" si="66"/>
        <v>1</v>
      </c>
      <c r="Q194" s="371">
        <f t="shared" ca="1" si="67"/>
        <v>1</v>
      </c>
      <c r="R194" s="372">
        <f t="shared" ca="1" si="68"/>
        <v>44948</v>
      </c>
      <c r="S194" s="372">
        <f t="shared" ca="1" si="69"/>
        <v>45357</v>
      </c>
      <c r="T194" s="372">
        <f t="shared" ca="1" si="70"/>
        <v>45060</v>
      </c>
      <c r="U194" s="372">
        <f t="shared" ca="1" si="71"/>
        <v>45129</v>
      </c>
      <c r="V194" t="str">
        <f t="shared" ca="1" si="72"/>
        <v>Offline</v>
      </c>
      <c r="W194" t="str">
        <f t="shared" ca="1" si="73"/>
        <v>IVR</v>
      </c>
      <c r="X194" s="371">
        <f t="shared" ca="1" si="74"/>
        <v>0</v>
      </c>
      <c r="Y194" s="371">
        <f t="shared" ca="1" si="74"/>
        <v>0</v>
      </c>
      <c r="Z194" s="371">
        <f t="shared" ca="1" si="74"/>
        <v>1</v>
      </c>
      <c r="AA194" s="371">
        <f t="shared" ref="AA194:AD201" ca="1" si="82">RANDBETWEEN(0,1)</f>
        <v>1</v>
      </c>
      <c r="AB194" s="371">
        <f t="shared" ca="1" si="75"/>
        <v>0</v>
      </c>
      <c r="AC194" s="371">
        <f t="shared" ca="1" si="75"/>
        <v>0</v>
      </c>
      <c r="AD194" s="371">
        <f t="shared" ca="1" si="75"/>
        <v>1</v>
      </c>
      <c r="AE194" s="371">
        <f t="shared" ref="AE194:AH201" ca="1" si="83">RANDBETWEEN(0,1)</f>
        <v>1</v>
      </c>
      <c r="AF194" s="371">
        <f t="shared" ca="1" si="76"/>
        <v>1</v>
      </c>
      <c r="AG194" s="371">
        <f t="shared" ca="1" si="76"/>
        <v>0</v>
      </c>
      <c r="AH194" s="371">
        <f t="shared" ca="1" si="76"/>
        <v>1</v>
      </c>
      <c r="AI194">
        <f t="shared" ref="AI194:AJ201" ca="1" si="84">RANDBETWEEN(0,1)</f>
        <v>0</v>
      </c>
      <c r="AJ194">
        <f t="shared" ca="1" si="77"/>
        <v>1</v>
      </c>
      <c r="AK194">
        <f t="shared" ca="1" si="78"/>
        <v>1</v>
      </c>
      <c r="AL194">
        <f t="shared" ca="1" si="79"/>
        <v>0</v>
      </c>
      <c r="AM194">
        <f t="shared" ca="1" si="80"/>
        <v>1</v>
      </c>
    </row>
    <row r="195" spans="1:39" ht="30.75">
      <c r="A195" t="str">
        <f t="shared" ca="1" si="81"/>
        <v>0001126034</v>
      </c>
      <c r="B195">
        <f t="shared" ref="B195:B201" ca="1" si="85">RANDBETWEEN(0,2)</f>
        <v>2</v>
      </c>
      <c r="C195">
        <f ca="1">SUM($B$2:B195)</f>
        <v>191</v>
      </c>
      <c r="D195" t="str">
        <f t="shared" ref="D195:D201" ca="1" si="86">"AG" &amp; TEXT(RANDBETWEEN(1000,9999), "0000000000")</f>
        <v>AG0000002404</v>
      </c>
      <c r="E195" s="315">
        <f t="shared" ref="E195:E201" ca="1" si="87">(RANDBETWEEN(DATE(2023,1,1), DATE(2024,12,31)))</f>
        <v>45266</v>
      </c>
      <c r="F195" s="371">
        <f t="shared" ref="F195:F201" ca="1" si="88">RANDBETWEEN(100,999)</f>
        <v>481</v>
      </c>
      <c r="G195" s="372">
        <f t="shared" ref="G195:G201" ca="1" si="89">RANDBETWEEN(DATE(2023,1,1), DATE(2024,12,31))</f>
        <v>45570</v>
      </c>
      <c r="H195" s="371" t="str">
        <f t="shared" ref="H195:H201" ca="1" si="90">CHOOSE(RANDBETWEEN(1,2),"Active","Former")</f>
        <v>Active</v>
      </c>
      <c r="I195" s="67" t="str">
        <f t="shared" ref="I195:I201" ca="1" si="91">CHOOSE(RANDBETWEEN(1,3),"Boston","San Francisco","Pheonix")</f>
        <v>San Francisco</v>
      </c>
      <c r="J195" s="67" t="s">
        <v>889</v>
      </c>
      <c r="K195" s="67" t="str">
        <f t="shared" ref="K195:K201" ca="1" si="92">CHOOSE(RANDBETWEEN(1,5),"House","Condominiums","Revenue Share -Apts","Business","Apartments")</f>
        <v>House</v>
      </c>
      <c r="L195" s="67" t="str">
        <f t="shared" ref="L195:L201" ca="1" si="93">IF(RANDBETWEEN(0,1)=0, "Y", "N")</f>
        <v>N</v>
      </c>
      <c r="M195" s="371">
        <f t="shared" ref="M195:N201" ca="1" si="94">RANDBETWEEN(0,1)</f>
        <v>1</v>
      </c>
      <c r="N195" s="371">
        <f t="shared" ca="1" si="94"/>
        <v>0</v>
      </c>
      <c r="O195">
        <f t="shared" ref="O195:O201" ca="1" si="95">IF(M195=0,0,RANDBETWEEN(0,1))</f>
        <v>1</v>
      </c>
      <c r="P195" s="371">
        <f t="shared" ref="P195:P201" ca="1" si="96">IF(N195=0,0,RANDBETWEEN(0,1))</f>
        <v>0</v>
      </c>
      <c r="Q195" s="371">
        <f t="shared" ref="Q195:Q201" ca="1" si="97">IF(AND(O195=1, P195=1),1,0)</f>
        <v>0</v>
      </c>
      <c r="R195" s="372">
        <f t="shared" ref="R195:R201" ca="1" si="98">IF(M195=0, "", RANDBETWEEN(DATE(2023,1,1), DATE(2024,12,31)))</f>
        <v>45374</v>
      </c>
      <c r="S195" s="372" t="str">
        <f t="shared" ref="S195:S201" ca="1" si="99">IF(N195=0, "", RANDBETWEEN(DATE(2023,1,1), DATE(2024,12,31)))</f>
        <v/>
      </c>
      <c r="T195" s="372">
        <f t="shared" ref="T195:T201" ca="1" si="100">IF(M195=0, "", RANDBETWEEN(DATE(2023,1,1), DATE(2024,12,31)))</f>
        <v>45433</v>
      </c>
      <c r="U195" s="372" t="str">
        <f t="shared" ref="U195:U201" ca="1" si="101">IF(N195=0, "", RANDBETWEEN(DATE(2023,1,1), DATE(2024,12,31)))</f>
        <v/>
      </c>
      <c r="V195" t="str">
        <f t="shared" ref="V195:V201" ca="1" si="102">CHOOSE(RANDBETWEEN(1,2),"Digital","Offline")</f>
        <v>Digital</v>
      </c>
      <c r="W195" t="str">
        <f t="shared" ref="W195:W201" ca="1" si="103">IF(V195="Digital",CHOOSE(RANDBETWEEN(1,2),"Web","App"), IF(V195="offline", CHOOSE(RANDBETWEEN(1,2),"IVR","Retail"),""))</f>
        <v>Web</v>
      </c>
      <c r="X195" s="371">
        <f t="shared" ref="X195:Z201" ca="1" si="104">RANDBETWEEN(0,1)</f>
        <v>1</v>
      </c>
      <c r="Y195" s="371">
        <f t="shared" ca="1" si="104"/>
        <v>0</v>
      </c>
      <c r="Z195" s="371">
        <f t="shared" ca="1" si="104"/>
        <v>1</v>
      </c>
      <c r="AA195" s="371">
        <f t="shared" ca="1" si="82"/>
        <v>1</v>
      </c>
      <c r="AB195" s="371">
        <f t="shared" ca="1" si="82"/>
        <v>0</v>
      </c>
      <c r="AC195" s="371">
        <f t="shared" ca="1" si="82"/>
        <v>0</v>
      </c>
      <c r="AD195" s="371">
        <f t="shared" ca="1" si="82"/>
        <v>0</v>
      </c>
      <c r="AE195" s="371">
        <f t="shared" ca="1" si="83"/>
        <v>1</v>
      </c>
      <c r="AF195" s="371">
        <f t="shared" ca="1" si="83"/>
        <v>1</v>
      </c>
      <c r="AG195" s="371">
        <f t="shared" ca="1" si="83"/>
        <v>1</v>
      </c>
      <c r="AH195" s="371">
        <f t="shared" ca="1" si="83"/>
        <v>0</v>
      </c>
      <c r="AI195">
        <f t="shared" ca="1" si="84"/>
        <v>0</v>
      </c>
      <c r="AJ195">
        <f t="shared" ca="1" si="84"/>
        <v>0</v>
      </c>
      <c r="AK195">
        <f t="shared" ref="AK195:AK201" ca="1" si="105">IF(AJ195=0,0,RANDBETWEEN(0,1))</f>
        <v>0</v>
      </c>
      <c r="AL195">
        <f t="shared" ref="AL195:AL201" ca="1" si="106">IF(AJ195=0,0,RANDBETWEEN(0,1))</f>
        <v>0</v>
      </c>
      <c r="AM195">
        <f t="shared" ref="AM195:AM201" ca="1" si="107">IF(AJ195=0,0,RANDBETWEEN(0,1))</f>
        <v>0</v>
      </c>
    </row>
    <row r="196" spans="1:39" ht="30.75">
      <c r="A196" t="str">
        <f t="shared" ca="1" si="81"/>
        <v>0001123535</v>
      </c>
      <c r="B196">
        <f t="shared" ca="1" si="85"/>
        <v>2</v>
      </c>
      <c r="C196">
        <f ca="1">SUM($B$2:B196)</f>
        <v>193</v>
      </c>
      <c r="D196" t="str">
        <f t="shared" ca="1" si="86"/>
        <v>AG0000002869</v>
      </c>
      <c r="E196" s="315">
        <f t="shared" ca="1" si="87"/>
        <v>45469</v>
      </c>
      <c r="F196" s="371">
        <f t="shared" ca="1" si="88"/>
        <v>605</v>
      </c>
      <c r="G196" s="372">
        <f t="shared" ca="1" si="89"/>
        <v>45642</v>
      </c>
      <c r="H196" s="371" t="str">
        <f t="shared" ca="1" si="90"/>
        <v>Active</v>
      </c>
      <c r="I196" s="67" t="str">
        <f t="shared" ca="1" si="91"/>
        <v>Boston</v>
      </c>
      <c r="J196" s="67" t="s">
        <v>889</v>
      </c>
      <c r="K196" s="67" t="str">
        <f t="shared" ca="1" si="92"/>
        <v>Revenue Share -Apts</v>
      </c>
      <c r="L196" s="67" t="str">
        <f t="shared" ca="1" si="93"/>
        <v>Y</v>
      </c>
      <c r="M196" s="371">
        <f t="shared" ca="1" si="94"/>
        <v>1</v>
      </c>
      <c r="N196" s="371">
        <f t="shared" ca="1" si="94"/>
        <v>0</v>
      </c>
      <c r="O196">
        <f t="shared" ca="1" si="95"/>
        <v>1</v>
      </c>
      <c r="P196" s="371">
        <f t="shared" ca="1" si="96"/>
        <v>0</v>
      </c>
      <c r="Q196" s="371">
        <f t="shared" ca="1" si="97"/>
        <v>0</v>
      </c>
      <c r="R196" s="372">
        <f t="shared" ca="1" si="98"/>
        <v>45020</v>
      </c>
      <c r="S196" s="372" t="str">
        <f t="shared" ca="1" si="99"/>
        <v/>
      </c>
      <c r="T196" s="372">
        <f t="shared" ca="1" si="100"/>
        <v>45278</v>
      </c>
      <c r="U196" s="372" t="str">
        <f t="shared" ca="1" si="101"/>
        <v/>
      </c>
      <c r="V196" t="str">
        <f t="shared" ca="1" si="102"/>
        <v>Digital</v>
      </c>
      <c r="W196" t="str">
        <f t="shared" ca="1" si="103"/>
        <v>Web</v>
      </c>
      <c r="X196" s="371">
        <f t="shared" ca="1" si="104"/>
        <v>0</v>
      </c>
      <c r="Y196" s="371">
        <f t="shared" ca="1" si="104"/>
        <v>1</v>
      </c>
      <c r="Z196" s="371">
        <f t="shared" ca="1" si="104"/>
        <v>0</v>
      </c>
      <c r="AA196" s="371">
        <f t="shared" ca="1" si="82"/>
        <v>0</v>
      </c>
      <c r="AB196" s="371">
        <f t="shared" ca="1" si="82"/>
        <v>1</v>
      </c>
      <c r="AC196" s="371">
        <f t="shared" ca="1" si="82"/>
        <v>0</v>
      </c>
      <c r="AD196" s="371">
        <f t="shared" ca="1" si="82"/>
        <v>0</v>
      </c>
      <c r="AE196" s="371">
        <f t="shared" ca="1" si="83"/>
        <v>0</v>
      </c>
      <c r="AF196" s="371">
        <f t="shared" ca="1" si="83"/>
        <v>1</v>
      </c>
      <c r="AG196" s="371">
        <f t="shared" ca="1" si="83"/>
        <v>0</v>
      </c>
      <c r="AH196" s="371">
        <f t="shared" ca="1" si="83"/>
        <v>1</v>
      </c>
      <c r="AI196">
        <f t="shared" ca="1" si="84"/>
        <v>0</v>
      </c>
      <c r="AJ196">
        <f t="shared" ca="1" si="84"/>
        <v>1</v>
      </c>
      <c r="AK196">
        <f t="shared" ca="1" si="105"/>
        <v>1</v>
      </c>
      <c r="AL196">
        <f t="shared" ca="1" si="106"/>
        <v>1</v>
      </c>
      <c r="AM196">
        <f t="shared" ca="1" si="107"/>
        <v>1</v>
      </c>
    </row>
    <row r="197" spans="1:39">
      <c r="A197" t="str">
        <f t="shared" ca="1" si="81"/>
        <v>0001127439</v>
      </c>
      <c r="B197">
        <f t="shared" ca="1" si="85"/>
        <v>0</v>
      </c>
      <c r="C197">
        <f ca="1">SUM($B$2:B197)</f>
        <v>193</v>
      </c>
      <c r="D197" t="str">
        <f t="shared" ca="1" si="86"/>
        <v>AG0000006079</v>
      </c>
      <c r="E197" s="315">
        <f t="shared" ca="1" si="87"/>
        <v>45275</v>
      </c>
      <c r="F197" s="371">
        <f t="shared" ca="1" si="88"/>
        <v>846</v>
      </c>
      <c r="G197" s="372">
        <f t="shared" ca="1" si="89"/>
        <v>45065</v>
      </c>
      <c r="H197" s="371" t="str">
        <f t="shared" ca="1" si="90"/>
        <v>Active</v>
      </c>
      <c r="I197" s="67" t="str">
        <f t="shared" ca="1" si="91"/>
        <v>Pheonix</v>
      </c>
      <c r="J197" s="67" t="s">
        <v>889</v>
      </c>
      <c r="K197" s="67" t="str">
        <f t="shared" ca="1" si="92"/>
        <v>Condominiums</v>
      </c>
      <c r="L197" s="67" t="str">
        <f t="shared" ca="1" si="93"/>
        <v>Y</v>
      </c>
      <c r="M197" s="371">
        <f t="shared" ca="1" si="94"/>
        <v>0</v>
      </c>
      <c r="N197" s="371">
        <f t="shared" ca="1" si="94"/>
        <v>0</v>
      </c>
      <c r="O197">
        <f t="shared" ca="1" si="95"/>
        <v>0</v>
      </c>
      <c r="P197" s="371">
        <f t="shared" ca="1" si="96"/>
        <v>0</v>
      </c>
      <c r="Q197" s="371">
        <f t="shared" ca="1" si="97"/>
        <v>0</v>
      </c>
      <c r="R197" s="372" t="str">
        <f t="shared" ca="1" si="98"/>
        <v/>
      </c>
      <c r="S197" s="372" t="str">
        <f t="shared" ca="1" si="99"/>
        <v/>
      </c>
      <c r="T197" s="372" t="str">
        <f t="shared" ca="1" si="100"/>
        <v/>
      </c>
      <c r="U197" s="372" t="str">
        <f t="shared" ca="1" si="101"/>
        <v/>
      </c>
      <c r="V197" t="str">
        <f t="shared" ca="1" si="102"/>
        <v>Digital</v>
      </c>
      <c r="W197" t="str">
        <f t="shared" ca="1" si="103"/>
        <v>Web</v>
      </c>
      <c r="X197" s="371">
        <f t="shared" ca="1" si="104"/>
        <v>1</v>
      </c>
      <c r="Y197" s="371">
        <f t="shared" ca="1" si="104"/>
        <v>0</v>
      </c>
      <c r="Z197" s="371">
        <f t="shared" ca="1" si="104"/>
        <v>1</v>
      </c>
      <c r="AA197" s="371">
        <f t="shared" ca="1" si="82"/>
        <v>0</v>
      </c>
      <c r="AB197" s="371">
        <f t="shared" ca="1" si="82"/>
        <v>0</v>
      </c>
      <c r="AC197" s="371">
        <f t="shared" ca="1" si="82"/>
        <v>0</v>
      </c>
      <c r="AD197" s="371">
        <f t="shared" ca="1" si="82"/>
        <v>0</v>
      </c>
      <c r="AE197" s="371">
        <f t="shared" ca="1" si="83"/>
        <v>0</v>
      </c>
      <c r="AF197" s="371">
        <f t="shared" ca="1" si="83"/>
        <v>1</v>
      </c>
      <c r="AG197" s="371">
        <f t="shared" ca="1" si="83"/>
        <v>0</v>
      </c>
      <c r="AH197" s="371">
        <f t="shared" ca="1" si="83"/>
        <v>1</v>
      </c>
      <c r="AI197">
        <f t="shared" ca="1" si="84"/>
        <v>0</v>
      </c>
      <c r="AJ197">
        <f t="shared" ca="1" si="84"/>
        <v>1</v>
      </c>
      <c r="AK197">
        <f t="shared" ca="1" si="105"/>
        <v>1</v>
      </c>
      <c r="AL197">
        <f t="shared" ca="1" si="106"/>
        <v>0</v>
      </c>
      <c r="AM197">
        <f t="shared" ca="1" si="107"/>
        <v>0</v>
      </c>
    </row>
    <row r="198" spans="1:39">
      <c r="A198" t="str">
        <f t="shared" ca="1" si="81"/>
        <v>0001129644</v>
      </c>
      <c r="B198">
        <f t="shared" ca="1" si="85"/>
        <v>0</v>
      </c>
      <c r="C198">
        <f ca="1">SUM($B$2:B198)</f>
        <v>193</v>
      </c>
      <c r="D198" t="str">
        <f t="shared" ca="1" si="86"/>
        <v>AG0000006078</v>
      </c>
      <c r="E198" s="315">
        <f t="shared" ca="1" si="87"/>
        <v>45191</v>
      </c>
      <c r="F198" s="371">
        <f t="shared" ca="1" si="88"/>
        <v>441</v>
      </c>
      <c r="G198" s="372">
        <f t="shared" ca="1" si="89"/>
        <v>45020</v>
      </c>
      <c r="H198" s="371" t="str">
        <f t="shared" ca="1" si="90"/>
        <v>Former</v>
      </c>
      <c r="I198" s="67" t="str">
        <f t="shared" ca="1" si="91"/>
        <v>Boston</v>
      </c>
      <c r="J198" s="67" t="s">
        <v>889</v>
      </c>
      <c r="K198" s="67" t="str">
        <f t="shared" ca="1" si="92"/>
        <v>Apartments</v>
      </c>
      <c r="L198" s="67" t="str">
        <f t="shared" ca="1" si="93"/>
        <v>N</v>
      </c>
      <c r="M198" s="371">
        <f t="shared" ca="1" si="94"/>
        <v>0</v>
      </c>
      <c r="N198" s="371">
        <f t="shared" ca="1" si="94"/>
        <v>0</v>
      </c>
      <c r="O198">
        <f t="shared" ca="1" si="95"/>
        <v>0</v>
      </c>
      <c r="P198" s="371">
        <f t="shared" ca="1" si="96"/>
        <v>0</v>
      </c>
      <c r="Q198" s="371">
        <f t="shared" ca="1" si="97"/>
        <v>0</v>
      </c>
      <c r="R198" s="372" t="str">
        <f t="shared" ca="1" si="98"/>
        <v/>
      </c>
      <c r="S198" s="372" t="str">
        <f t="shared" ca="1" si="99"/>
        <v/>
      </c>
      <c r="T198" s="372" t="str">
        <f t="shared" ca="1" si="100"/>
        <v/>
      </c>
      <c r="U198" s="372" t="str">
        <f t="shared" ca="1" si="101"/>
        <v/>
      </c>
      <c r="V198" t="str">
        <f t="shared" ca="1" si="102"/>
        <v>Digital</v>
      </c>
      <c r="W198" t="str">
        <f t="shared" ca="1" si="103"/>
        <v>Web</v>
      </c>
      <c r="X198" s="371">
        <f t="shared" ca="1" si="104"/>
        <v>0</v>
      </c>
      <c r="Y198" s="371">
        <f t="shared" ca="1" si="104"/>
        <v>1</v>
      </c>
      <c r="Z198" s="371">
        <f t="shared" ca="1" si="104"/>
        <v>1</v>
      </c>
      <c r="AA198" s="371">
        <f t="shared" ca="1" si="82"/>
        <v>1</v>
      </c>
      <c r="AB198" s="371">
        <f t="shared" ca="1" si="82"/>
        <v>0</v>
      </c>
      <c r="AC198" s="371">
        <f t="shared" ca="1" si="82"/>
        <v>1</v>
      </c>
      <c r="AD198" s="371">
        <f t="shared" ca="1" si="82"/>
        <v>0</v>
      </c>
      <c r="AE198" s="371">
        <f t="shared" ca="1" si="83"/>
        <v>0</v>
      </c>
      <c r="AF198" s="371">
        <f t="shared" ca="1" si="83"/>
        <v>1</v>
      </c>
      <c r="AG198" s="371">
        <f t="shared" ca="1" si="83"/>
        <v>0</v>
      </c>
      <c r="AH198" s="371">
        <f t="shared" ca="1" si="83"/>
        <v>0</v>
      </c>
      <c r="AI198">
        <f t="shared" ca="1" si="84"/>
        <v>1</v>
      </c>
      <c r="AJ198">
        <f t="shared" ca="1" si="84"/>
        <v>1</v>
      </c>
      <c r="AK198">
        <f t="shared" ca="1" si="105"/>
        <v>0</v>
      </c>
      <c r="AL198">
        <f t="shared" ca="1" si="106"/>
        <v>1</v>
      </c>
      <c r="AM198">
        <f t="shared" ca="1" si="107"/>
        <v>1</v>
      </c>
    </row>
    <row r="199" spans="1:39">
      <c r="A199" t="str">
        <f t="shared" ca="1" si="81"/>
        <v>0001126822</v>
      </c>
      <c r="B199">
        <f t="shared" ca="1" si="85"/>
        <v>1</v>
      </c>
      <c r="C199">
        <f ca="1">SUM($B$2:B199)</f>
        <v>194</v>
      </c>
      <c r="D199" t="str">
        <f t="shared" ca="1" si="86"/>
        <v>AG0000008870</v>
      </c>
      <c r="E199" s="315">
        <f t="shared" ca="1" si="87"/>
        <v>45005</v>
      </c>
      <c r="F199" s="371">
        <f t="shared" ca="1" si="88"/>
        <v>114</v>
      </c>
      <c r="G199" s="372">
        <f t="shared" ca="1" si="89"/>
        <v>45235</v>
      </c>
      <c r="H199" s="371" t="str">
        <f t="shared" ca="1" si="90"/>
        <v>Active</v>
      </c>
      <c r="I199" s="67" t="str">
        <f t="shared" ca="1" si="91"/>
        <v>Pheonix</v>
      </c>
      <c r="J199" s="67" t="s">
        <v>889</v>
      </c>
      <c r="K199" s="67" t="str">
        <f t="shared" ca="1" si="92"/>
        <v>Apartments</v>
      </c>
      <c r="L199" s="67" t="str">
        <f t="shared" ca="1" si="93"/>
        <v>N</v>
      </c>
      <c r="M199" s="371">
        <f t="shared" ca="1" si="94"/>
        <v>1</v>
      </c>
      <c r="N199" s="371">
        <f t="shared" ca="1" si="94"/>
        <v>1</v>
      </c>
      <c r="O199">
        <f t="shared" ca="1" si="95"/>
        <v>1</v>
      </c>
      <c r="P199" s="371">
        <f t="shared" ca="1" si="96"/>
        <v>1</v>
      </c>
      <c r="Q199" s="371">
        <f t="shared" ca="1" si="97"/>
        <v>1</v>
      </c>
      <c r="R199" s="372">
        <f t="shared" ca="1" si="98"/>
        <v>45150</v>
      </c>
      <c r="S199" s="372">
        <f t="shared" ca="1" si="99"/>
        <v>45430</v>
      </c>
      <c r="T199" s="372">
        <f t="shared" ca="1" si="100"/>
        <v>45430</v>
      </c>
      <c r="U199" s="372">
        <f t="shared" ca="1" si="101"/>
        <v>45267</v>
      </c>
      <c r="V199" t="str">
        <f t="shared" ca="1" si="102"/>
        <v>Digital</v>
      </c>
      <c r="W199" t="str">
        <f t="shared" ca="1" si="103"/>
        <v>Web</v>
      </c>
      <c r="X199" s="371">
        <f t="shared" ca="1" si="104"/>
        <v>0</v>
      </c>
      <c r="Y199" s="371">
        <f t="shared" ca="1" si="104"/>
        <v>0</v>
      </c>
      <c r="Z199" s="371">
        <f t="shared" ca="1" si="104"/>
        <v>1</v>
      </c>
      <c r="AA199" s="371">
        <f t="shared" ca="1" si="82"/>
        <v>1</v>
      </c>
      <c r="AB199" s="371">
        <f t="shared" ca="1" si="82"/>
        <v>1</v>
      </c>
      <c r="AC199" s="371">
        <f t="shared" ca="1" si="82"/>
        <v>1</v>
      </c>
      <c r="AD199" s="371">
        <f t="shared" ca="1" si="82"/>
        <v>1</v>
      </c>
      <c r="AE199" s="371">
        <f t="shared" ca="1" si="83"/>
        <v>1</v>
      </c>
      <c r="AF199" s="371">
        <f t="shared" ca="1" si="83"/>
        <v>0</v>
      </c>
      <c r="AG199" s="371">
        <f t="shared" ca="1" si="83"/>
        <v>0</v>
      </c>
      <c r="AH199" s="371">
        <f t="shared" ca="1" si="83"/>
        <v>1</v>
      </c>
      <c r="AI199">
        <f t="shared" ca="1" si="84"/>
        <v>1</v>
      </c>
      <c r="AJ199">
        <f t="shared" ca="1" si="84"/>
        <v>0</v>
      </c>
      <c r="AK199">
        <f t="shared" ca="1" si="105"/>
        <v>0</v>
      </c>
      <c r="AL199">
        <f t="shared" ca="1" si="106"/>
        <v>0</v>
      </c>
      <c r="AM199">
        <f t="shared" ca="1" si="107"/>
        <v>0</v>
      </c>
    </row>
    <row r="200" spans="1:39" ht="30.75">
      <c r="A200" t="str">
        <f t="shared" ca="1" si="81"/>
        <v>0001125048</v>
      </c>
      <c r="B200">
        <f t="shared" ca="1" si="85"/>
        <v>0</v>
      </c>
      <c r="C200">
        <f ca="1">SUM($B$2:B200)</f>
        <v>194</v>
      </c>
      <c r="D200" t="str">
        <f t="shared" ca="1" si="86"/>
        <v>AG0000001534</v>
      </c>
      <c r="E200" s="315">
        <f t="shared" ca="1" si="87"/>
        <v>45332</v>
      </c>
      <c r="F200" s="371">
        <f t="shared" ca="1" si="88"/>
        <v>171</v>
      </c>
      <c r="G200" s="372">
        <f t="shared" ca="1" si="89"/>
        <v>45519</v>
      </c>
      <c r="H200" s="371" t="str">
        <f t="shared" ca="1" si="90"/>
        <v>Active</v>
      </c>
      <c r="I200" s="67" t="str">
        <f t="shared" ca="1" si="91"/>
        <v>San Francisco</v>
      </c>
      <c r="J200" s="67" t="s">
        <v>889</v>
      </c>
      <c r="K200" s="67" t="str">
        <f t="shared" ca="1" si="92"/>
        <v>Apartments</v>
      </c>
      <c r="L200" s="67" t="str">
        <f t="shared" ca="1" si="93"/>
        <v>N</v>
      </c>
      <c r="M200" s="371">
        <f t="shared" ca="1" si="94"/>
        <v>1</v>
      </c>
      <c r="N200" s="371">
        <f t="shared" ca="1" si="94"/>
        <v>1</v>
      </c>
      <c r="O200">
        <f t="shared" ca="1" si="95"/>
        <v>1</v>
      </c>
      <c r="P200" s="371">
        <f t="shared" ca="1" si="96"/>
        <v>0</v>
      </c>
      <c r="Q200" s="371">
        <f t="shared" ca="1" si="97"/>
        <v>0</v>
      </c>
      <c r="R200" s="372">
        <f t="shared" ca="1" si="98"/>
        <v>45355</v>
      </c>
      <c r="S200" s="372">
        <f t="shared" ca="1" si="99"/>
        <v>45523</v>
      </c>
      <c r="T200" s="372">
        <f t="shared" ca="1" si="100"/>
        <v>45075</v>
      </c>
      <c r="U200" s="372">
        <f t="shared" ca="1" si="101"/>
        <v>45482</v>
      </c>
      <c r="V200" t="str">
        <f t="shared" ca="1" si="102"/>
        <v>Digital</v>
      </c>
      <c r="W200" t="str">
        <f t="shared" ca="1" si="103"/>
        <v>App</v>
      </c>
      <c r="X200" s="371">
        <f t="shared" ca="1" si="104"/>
        <v>0</v>
      </c>
      <c r="Y200" s="371">
        <f t="shared" ca="1" si="104"/>
        <v>1</v>
      </c>
      <c r="Z200" s="371">
        <f t="shared" ca="1" si="104"/>
        <v>0</v>
      </c>
      <c r="AA200" s="371">
        <f t="shared" ca="1" si="82"/>
        <v>1</v>
      </c>
      <c r="AB200" s="371">
        <f t="shared" ca="1" si="82"/>
        <v>1</v>
      </c>
      <c r="AC200" s="371">
        <f t="shared" ca="1" si="82"/>
        <v>1</v>
      </c>
      <c r="AD200" s="371">
        <f t="shared" ca="1" si="82"/>
        <v>0</v>
      </c>
      <c r="AE200" s="371">
        <f t="shared" ca="1" si="83"/>
        <v>0</v>
      </c>
      <c r="AF200" s="371">
        <f t="shared" ca="1" si="83"/>
        <v>0</v>
      </c>
      <c r="AG200" s="371">
        <f t="shared" ca="1" si="83"/>
        <v>1</v>
      </c>
      <c r="AH200" s="371">
        <f t="shared" ca="1" si="83"/>
        <v>1</v>
      </c>
      <c r="AI200">
        <f t="shared" ca="1" si="84"/>
        <v>1</v>
      </c>
      <c r="AJ200">
        <f t="shared" ca="1" si="84"/>
        <v>1</v>
      </c>
      <c r="AK200">
        <f t="shared" ca="1" si="105"/>
        <v>0</v>
      </c>
      <c r="AL200">
        <f t="shared" ca="1" si="106"/>
        <v>1</v>
      </c>
      <c r="AM200">
        <f t="shared" ca="1" si="107"/>
        <v>1</v>
      </c>
    </row>
    <row r="201" spans="1:39">
      <c r="A201" t="str">
        <f t="shared" ca="1" si="81"/>
        <v>0001125123</v>
      </c>
      <c r="B201">
        <f t="shared" ca="1" si="85"/>
        <v>2</v>
      </c>
      <c r="C201">
        <f ca="1">SUM($B$2:B201)</f>
        <v>196</v>
      </c>
      <c r="D201" t="str">
        <f t="shared" ca="1" si="86"/>
        <v>AG0000007594</v>
      </c>
      <c r="E201" s="315">
        <f t="shared" ca="1" si="87"/>
        <v>45227</v>
      </c>
      <c r="F201" s="371">
        <f t="shared" ca="1" si="88"/>
        <v>330</v>
      </c>
      <c r="G201" s="372">
        <f t="shared" ca="1" si="89"/>
        <v>45411</v>
      </c>
      <c r="H201" s="371" t="str">
        <f t="shared" ca="1" si="90"/>
        <v>Former</v>
      </c>
      <c r="I201" s="67" t="str">
        <f t="shared" ca="1" si="91"/>
        <v>Boston</v>
      </c>
      <c r="J201" s="67" t="s">
        <v>889</v>
      </c>
      <c r="K201" s="67" t="str">
        <f t="shared" ca="1" si="92"/>
        <v>Condominiums</v>
      </c>
      <c r="L201" s="67" t="str">
        <f t="shared" ca="1" si="93"/>
        <v>N</v>
      </c>
      <c r="M201" s="371">
        <f t="shared" ca="1" si="94"/>
        <v>0</v>
      </c>
      <c r="N201" s="371">
        <f t="shared" ca="1" si="94"/>
        <v>1</v>
      </c>
      <c r="O201">
        <f t="shared" ca="1" si="95"/>
        <v>0</v>
      </c>
      <c r="P201" s="371">
        <f t="shared" ca="1" si="96"/>
        <v>0</v>
      </c>
      <c r="Q201" s="371">
        <f t="shared" ca="1" si="97"/>
        <v>0</v>
      </c>
      <c r="R201" s="372" t="str">
        <f t="shared" ca="1" si="98"/>
        <v/>
      </c>
      <c r="S201" s="372">
        <f t="shared" ca="1" si="99"/>
        <v>45071</v>
      </c>
      <c r="T201" s="372" t="str">
        <f t="shared" ca="1" si="100"/>
        <v/>
      </c>
      <c r="U201" s="372">
        <f t="shared" ca="1" si="101"/>
        <v>45122</v>
      </c>
      <c r="V201" t="str">
        <f t="shared" ca="1" si="102"/>
        <v>Offline</v>
      </c>
      <c r="W201" t="str">
        <f t="shared" ca="1" si="103"/>
        <v>Retail</v>
      </c>
      <c r="X201" s="371">
        <f t="shared" ca="1" si="104"/>
        <v>0</v>
      </c>
      <c r="Y201" s="371">
        <f t="shared" ca="1" si="104"/>
        <v>1</v>
      </c>
      <c r="Z201" s="371">
        <f t="shared" ca="1" si="104"/>
        <v>1</v>
      </c>
      <c r="AA201" s="371">
        <f t="shared" ca="1" si="82"/>
        <v>0</v>
      </c>
      <c r="AB201" s="371">
        <f t="shared" ca="1" si="82"/>
        <v>0</v>
      </c>
      <c r="AC201" s="371">
        <f t="shared" ca="1" si="82"/>
        <v>1</v>
      </c>
      <c r="AD201" s="371">
        <f t="shared" ca="1" si="82"/>
        <v>1</v>
      </c>
      <c r="AE201" s="371">
        <f t="shared" ca="1" si="83"/>
        <v>1</v>
      </c>
      <c r="AF201" s="371">
        <f t="shared" ca="1" si="83"/>
        <v>0</v>
      </c>
      <c r="AG201" s="371">
        <f t="shared" ca="1" si="83"/>
        <v>1</v>
      </c>
      <c r="AH201" s="371">
        <f t="shared" ca="1" si="83"/>
        <v>0</v>
      </c>
      <c r="AI201">
        <f t="shared" ca="1" si="84"/>
        <v>0</v>
      </c>
      <c r="AJ201">
        <f t="shared" ca="1" si="84"/>
        <v>0</v>
      </c>
      <c r="AK201">
        <f t="shared" ca="1" si="105"/>
        <v>0</v>
      </c>
      <c r="AL201">
        <f t="shared" ca="1" si="106"/>
        <v>0</v>
      </c>
      <c r="AM201">
        <f t="shared" ca="1" si="107"/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DE442-982F-49CF-B02C-227D3115E06D}">
  <dimension ref="A1:H16"/>
  <sheetViews>
    <sheetView workbookViewId="0">
      <selection activeCell="A12" sqref="A12"/>
    </sheetView>
  </sheetViews>
  <sheetFormatPr defaultRowHeight="15"/>
  <cols>
    <col min="1" max="1" width="19" customWidth="1"/>
    <col min="3" max="3" width="61.140625" customWidth="1"/>
    <col min="4" max="4" width="18.5703125" customWidth="1"/>
    <col min="5" max="5" width="22" bestFit="1" customWidth="1"/>
    <col min="6" max="6" width="22" customWidth="1"/>
    <col min="7" max="7" width="17.140625" bestFit="1" customWidth="1"/>
    <col min="9" max="9" width="21.140625" bestFit="1" customWidth="1"/>
  </cols>
  <sheetData>
    <row r="1" spans="1:8">
      <c r="A1" t="s">
        <v>4210</v>
      </c>
    </row>
    <row r="2" spans="1:8">
      <c r="A2">
        <v>300</v>
      </c>
      <c r="E2" s="377" t="s">
        <v>4198</v>
      </c>
      <c r="F2" s="377" t="s">
        <v>4197</v>
      </c>
      <c r="G2" t="s">
        <v>4211</v>
      </c>
    </row>
    <row r="3" spans="1:8">
      <c r="A3" t="s">
        <v>4212</v>
      </c>
      <c r="E3">
        <v>2024</v>
      </c>
      <c r="F3">
        <v>1</v>
      </c>
      <c r="G3">
        <v>6</v>
      </c>
    </row>
    <row r="4" spans="1:8">
      <c r="A4">
        <f ca="1">COUNTA(_xlfn.UNIQUE(Customer_Profile_Sample_data!A2:A201))</f>
        <v>200</v>
      </c>
      <c r="F4">
        <v>2</v>
      </c>
      <c r="G4">
        <v>1</v>
      </c>
    </row>
    <row r="5" spans="1:8">
      <c r="A5" s="2" t="s">
        <v>4213</v>
      </c>
      <c r="F5">
        <v>3</v>
      </c>
      <c r="G5">
        <v>7</v>
      </c>
      <c r="H5" s="260"/>
    </row>
    <row r="6" spans="1:8">
      <c r="A6" s="2">
        <f ca="1">COUNTA(_xlfn.UNIQUE(Customer_Profile_Sample_data!C2:C201))</f>
        <v>124</v>
      </c>
      <c r="F6">
        <v>4</v>
      </c>
      <c r="G6">
        <v>7</v>
      </c>
      <c r="H6" s="260"/>
    </row>
    <row r="7" spans="1:8">
      <c r="F7">
        <v>5</v>
      </c>
      <c r="G7">
        <v>8</v>
      </c>
      <c r="H7" s="260"/>
    </row>
    <row r="8" spans="1:8">
      <c r="A8" t="s">
        <v>4214</v>
      </c>
      <c r="B8" s="374">
        <f ca="1">A6/A2</f>
        <v>0.41333333333333333</v>
      </c>
      <c r="C8" s="376" t="str">
        <f ca="1">REPT("🟩",B8*10)</f>
        <v>🟩🟩🟩🟩</v>
      </c>
      <c r="F8">
        <v>6</v>
      </c>
      <c r="G8">
        <v>7</v>
      </c>
      <c r="H8" s="260"/>
    </row>
    <row r="9" spans="1:8">
      <c r="A9" t="s">
        <v>4215</v>
      </c>
      <c r="B9" s="374">
        <f ca="1">A4/A2</f>
        <v>0.66666666666666663</v>
      </c>
      <c r="C9" s="376" t="str">
        <f ca="1">REPT("🟩",B9*10)</f>
        <v>🟩🟩🟩🟩🟩🟩</v>
      </c>
      <c r="F9">
        <v>7</v>
      </c>
      <c r="G9">
        <v>10</v>
      </c>
      <c r="H9" s="260"/>
    </row>
    <row r="10" spans="1:8">
      <c r="B10" s="374">
        <v>1</v>
      </c>
      <c r="C10" s="376" t="str">
        <f>REPT("🟩",B10*10)</f>
        <v>🟩🟩🟩🟩🟩🟩🟩🟩🟩🟩</v>
      </c>
      <c r="F10">
        <v>8</v>
      </c>
      <c r="G10">
        <v>4</v>
      </c>
      <c r="H10" s="260"/>
    </row>
    <row r="11" spans="1:8">
      <c r="F11">
        <v>9</v>
      </c>
      <c r="G11">
        <v>1</v>
      </c>
      <c r="H11" s="260"/>
    </row>
    <row r="12" spans="1:8">
      <c r="A12" t="s">
        <v>4216</v>
      </c>
      <c r="B12" s="374"/>
      <c r="F12">
        <v>10</v>
      </c>
      <c r="G12">
        <v>7</v>
      </c>
    </row>
    <row r="13" spans="1:8">
      <c r="F13">
        <v>11</v>
      </c>
      <c r="G13">
        <v>7</v>
      </c>
    </row>
    <row r="14" spans="1:8">
      <c r="F14">
        <v>12</v>
      </c>
      <c r="G14">
        <v>6</v>
      </c>
    </row>
    <row r="15" spans="1:8">
      <c r="E15" t="s">
        <v>4217</v>
      </c>
      <c r="G15">
        <v>71</v>
      </c>
    </row>
    <row r="16" spans="1:8">
      <c r="E16" t="s">
        <v>4218</v>
      </c>
      <c r="G16">
        <v>71</v>
      </c>
    </row>
  </sheetData>
  <pageMargins left="0.7" right="0.7" top="0.75" bottom="0.75" header="0.3" footer="0.3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C2324-02B3-44BF-8508-E677A88CCDD8}">
  <dimension ref="A1:AS200"/>
  <sheetViews>
    <sheetView topLeftCell="A141" workbookViewId="0">
      <selection activeCell="C2" sqref="C2"/>
    </sheetView>
  </sheetViews>
  <sheetFormatPr defaultRowHeight="15"/>
  <sheetData>
    <row r="1" spans="1:45" ht="121.5">
      <c r="A1" s="369" t="s">
        <v>4166</v>
      </c>
      <c r="B1" s="370" t="s">
        <v>2777</v>
      </c>
      <c r="C1" s="370" t="s">
        <v>4219</v>
      </c>
      <c r="D1" s="370" t="s">
        <v>4220</v>
      </c>
      <c r="E1" s="370" t="s">
        <v>4221</v>
      </c>
      <c r="F1" s="370" t="s">
        <v>4222</v>
      </c>
      <c r="G1" s="370" t="s">
        <v>4223</v>
      </c>
      <c r="H1" s="370" t="s">
        <v>4224</v>
      </c>
      <c r="I1" s="370" t="s">
        <v>4225</v>
      </c>
      <c r="J1" s="370" t="s">
        <v>4226</v>
      </c>
      <c r="K1" s="370" t="s">
        <v>4227</v>
      </c>
      <c r="L1" s="370" t="s">
        <v>4228</v>
      </c>
      <c r="M1" s="370" t="s">
        <v>4229</v>
      </c>
      <c r="N1" s="370" t="s">
        <v>4230</v>
      </c>
      <c r="O1" s="370" t="s">
        <v>4231</v>
      </c>
      <c r="P1" s="370" t="s">
        <v>132</v>
      </c>
      <c r="Q1" s="370" t="s">
        <v>133</v>
      </c>
      <c r="R1" s="370" t="s">
        <v>4232</v>
      </c>
      <c r="S1" s="370" t="s">
        <v>231</v>
      </c>
      <c r="T1" s="370" t="s">
        <v>4233</v>
      </c>
      <c r="U1" s="370" t="s">
        <v>209</v>
      </c>
      <c r="V1" s="370" t="s">
        <v>4234</v>
      </c>
      <c r="W1" s="370" t="s">
        <v>4235</v>
      </c>
      <c r="X1" s="370" t="s">
        <v>4236</v>
      </c>
      <c r="Y1" s="370" t="s">
        <v>4237</v>
      </c>
      <c r="Z1" s="370" t="s">
        <v>222</v>
      </c>
      <c r="AA1" s="370" t="s">
        <v>224</v>
      </c>
      <c r="AB1" s="370" t="s">
        <v>4238</v>
      </c>
      <c r="AC1" s="370" t="s">
        <v>4239</v>
      </c>
      <c r="AD1" s="370" t="s">
        <v>227</v>
      </c>
      <c r="AE1" s="370" t="s">
        <v>4240</v>
      </c>
      <c r="AF1" s="370" t="s">
        <v>4241</v>
      </c>
      <c r="AG1" s="370" t="s">
        <v>4242</v>
      </c>
      <c r="AH1" s="370" t="s">
        <v>233</v>
      </c>
      <c r="AI1" s="370" t="s">
        <v>147</v>
      </c>
      <c r="AJ1" s="370" t="s">
        <v>148</v>
      </c>
      <c r="AK1" s="370" t="s">
        <v>4243</v>
      </c>
      <c r="AL1" s="370" t="s">
        <v>4244</v>
      </c>
      <c r="AM1" s="370" t="s">
        <v>4245</v>
      </c>
      <c r="AN1" s="370" t="s">
        <v>4246</v>
      </c>
      <c r="AO1" s="370" t="s">
        <v>4247</v>
      </c>
      <c r="AP1" s="370" t="s">
        <v>4248</v>
      </c>
      <c r="AQ1" s="370" t="s">
        <v>4249</v>
      </c>
      <c r="AR1" s="370" t="s">
        <v>4250</v>
      </c>
      <c r="AS1" s="390" t="s">
        <v>4251</v>
      </c>
    </row>
    <row r="2" spans="1:45" ht="45.75">
      <c r="A2" s="391" t="str">
        <f ca="1">LOWER(DEC2HEX(RANDBETWEEN(0,4294967295),8)) &amp;"-"&amp; LOWER(SUBSTITUTE(DEC2HEX(RANDBETWEEN(0,16777215),6) &amp;"gfjg","0","g")) &amp;"-"&amp; LOWER(DEC2HEX(RANDBETWEEN(0, 65535),4)) &amp; "-a2dd"</f>
        <v>2aa32db3-1f31d9gfjg-6297-a2dd</v>
      </c>
      <c r="B2" s="341">
        <v>11300000</v>
      </c>
      <c r="C2" s="371">
        <v>19561938</v>
      </c>
      <c r="D2" s="371" t="s">
        <v>4252</v>
      </c>
      <c r="E2" s="371"/>
      <c r="F2" s="371" t="s">
        <v>276</v>
      </c>
      <c r="G2" s="371"/>
      <c r="H2" s="371" t="s">
        <v>4253</v>
      </c>
      <c r="I2" s="371"/>
      <c r="J2" s="392">
        <v>44969.372997685183</v>
      </c>
      <c r="K2" s="371" t="s">
        <v>4254</v>
      </c>
      <c r="L2" s="371"/>
      <c r="M2" s="371"/>
      <c r="N2" s="371" t="s">
        <v>4255</v>
      </c>
      <c r="O2" s="371" t="s">
        <v>3390</v>
      </c>
      <c r="P2" s="371"/>
      <c r="Q2" s="371"/>
      <c r="R2" s="371"/>
      <c r="S2" s="371"/>
      <c r="T2" s="371">
        <v>0</v>
      </c>
      <c r="U2" s="371">
        <v>0</v>
      </c>
      <c r="V2" s="392">
        <v>44431.274212962962</v>
      </c>
      <c r="W2" s="393" t="s">
        <v>4256</v>
      </c>
      <c r="X2" s="393" t="s">
        <v>4257</v>
      </c>
      <c r="Y2" s="392">
        <v>43984.993935185186</v>
      </c>
      <c r="Z2" s="393"/>
      <c r="AA2" s="393"/>
      <c r="AB2" s="392">
        <v>44001.522453703707</v>
      </c>
      <c r="AC2" s="392">
        <v>44187.076932870368</v>
      </c>
      <c r="AD2" s="393" t="s">
        <v>4258</v>
      </c>
      <c r="AE2" s="371"/>
      <c r="AF2" s="371"/>
      <c r="AG2" s="371"/>
      <c r="AH2" s="371"/>
      <c r="AI2" s="371">
        <v>318</v>
      </c>
      <c r="AJ2" s="371">
        <v>248</v>
      </c>
      <c r="AK2" s="372">
        <v>45517</v>
      </c>
      <c r="AL2" s="392">
        <v>43959.242430555554</v>
      </c>
      <c r="AM2" s="392">
        <v>45041.308530092596</v>
      </c>
      <c r="AN2" s="392">
        <v>44658.794618055559</v>
      </c>
      <c r="AO2" s="392">
        <v>44047.21601851852</v>
      </c>
      <c r="AP2" s="392">
        <v>44419.047326388885</v>
      </c>
      <c r="AQ2" s="392">
        <v>44910.359259259261</v>
      </c>
      <c r="AR2" s="392">
        <v>44244.794594907406</v>
      </c>
      <c r="AS2" s="371" t="s">
        <v>4259</v>
      </c>
    </row>
    <row r="3" spans="1:45" ht="72.75">
      <c r="A3" s="391" t="str">
        <f t="shared" ref="A3:A66" ca="1" si="0">LOWER(DEC2HEX(RANDBETWEEN(0,4294967295),8)) &amp;"-"&amp; LOWER(SUBSTITUTE(DEC2HEX(RANDBETWEEN(0,16777215),6) &amp;"gfjg","0","g")) &amp;"-"&amp; LOWER(DEC2HEX(RANDBETWEEN(0, 65535),4)) &amp; "-a2dd"</f>
        <v>588fe8ef-513a51gfjg-c890-a2dd</v>
      </c>
      <c r="B3" s="341">
        <v>106000000</v>
      </c>
      <c r="C3" s="371">
        <v>48218223</v>
      </c>
      <c r="D3" s="371" t="s">
        <v>4252</v>
      </c>
      <c r="E3" s="371"/>
      <c r="F3" s="371" t="s">
        <v>3387</v>
      </c>
      <c r="G3" s="371"/>
      <c r="H3" s="371" t="s">
        <v>256</v>
      </c>
      <c r="I3" s="371"/>
      <c r="J3" s="392">
        <v>44397.159386574072</v>
      </c>
      <c r="K3" s="371" t="s">
        <v>4260</v>
      </c>
      <c r="L3" s="371"/>
      <c r="M3" s="371"/>
      <c r="N3" s="371" t="s">
        <v>4255</v>
      </c>
      <c r="O3" s="371" t="s">
        <v>4261</v>
      </c>
      <c r="P3" s="371"/>
      <c r="Q3" s="371"/>
      <c r="R3" s="371"/>
      <c r="S3" s="371"/>
      <c r="T3" s="371">
        <v>1</v>
      </c>
      <c r="U3" s="371">
        <v>1</v>
      </c>
      <c r="V3" s="392">
        <v>44756.149421296293</v>
      </c>
      <c r="W3" s="393" t="s">
        <v>4256</v>
      </c>
      <c r="X3" s="394" t="s">
        <v>4262</v>
      </c>
      <c r="Y3" s="392">
        <v>44633.019560185188</v>
      </c>
      <c r="Z3" s="393"/>
      <c r="AA3" s="393"/>
      <c r="AB3" s="392">
        <v>45158.364999999998</v>
      </c>
      <c r="AC3" s="392">
        <v>44117.429166666669</v>
      </c>
      <c r="AD3" s="393" t="s">
        <v>4258</v>
      </c>
      <c r="AE3" s="371"/>
      <c r="AF3" s="371"/>
      <c r="AG3" s="371"/>
      <c r="AH3" s="371"/>
      <c r="AI3" s="371">
        <v>264</v>
      </c>
      <c r="AJ3" s="371">
        <v>171</v>
      </c>
      <c r="AK3" s="372">
        <v>45512</v>
      </c>
      <c r="AL3" s="392">
        <v>44837.972453703704</v>
      </c>
      <c r="AM3" s="392">
        <v>45207.09752314815</v>
      </c>
      <c r="AN3" s="392">
        <v>44621.612002314818</v>
      </c>
      <c r="AO3" s="392">
        <v>44563.117002314815</v>
      </c>
      <c r="AP3" s="392">
        <v>44925.488043981481</v>
      </c>
      <c r="AQ3" s="392">
        <v>44734.991030092591</v>
      </c>
      <c r="AR3" s="392">
        <v>44391.028078703705</v>
      </c>
      <c r="AS3" s="371" t="s">
        <v>4259</v>
      </c>
    </row>
    <row r="4" spans="1:45" ht="72.75">
      <c r="A4" s="391" t="str">
        <f t="shared" ca="1" si="0"/>
        <v>c2d56d84-31631egfjg-4227-a2dd</v>
      </c>
      <c r="B4" s="341">
        <v>106000000</v>
      </c>
      <c r="C4" s="371">
        <v>98128665</v>
      </c>
      <c r="D4" s="371" t="s">
        <v>4252</v>
      </c>
      <c r="E4" s="371"/>
      <c r="F4" s="371" t="s">
        <v>276</v>
      </c>
      <c r="G4" s="371" t="s">
        <v>4263</v>
      </c>
      <c r="H4" s="371" t="s">
        <v>4264</v>
      </c>
      <c r="I4" s="371" t="s">
        <v>4265</v>
      </c>
      <c r="J4" s="392">
        <v>45243.705972222226</v>
      </c>
      <c r="K4" s="371" t="s">
        <v>4266</v>
      </c>
      <c r="L4" s="371"/>
      <c r="M4" s="371"/>
      <c r="N4" s="371" t="s">
        <v>4255</v>
      </c>
      <c r="O4" s="371" t="s">
        <v>3390</v>
      </c>
      <c r="P4" s="371">
        <v>0</v>
      </c>
      <c r="Q4" s="371">
        <v>1</v>
      </c>
      <c r="R4" s="371">
        <v>0</v>
      </c>
      <c r="S4" s="371">
        <v>1</v>
      </c>
      <c r="T4" s="371">
        <v>0</v>
      </c>
      <c r="U4" s="371">
        <v>0</v>
      </c>
      <c r="V4" s="392">
        <v>44642.140370370369</v>
      </c>
      <c r="W4" s="393" t="s">
        <v>284</v>
      </c>
      <c r="X4" s="393" t="s">
        <v>4267</v>
      </c>
      <c r="Y4" s="392">
        <v>45034.146458333336</v>
      </c>
      <c r="Z4" s="393" t="s">
        <v>4268</v>
      </c>
      <c r="AA4" s="393" t="s">
        <v>4265</v>
      </c>
      <c r="AB4" s="392">
        <v>44843.508425925924</v>
      </c>
      <c r="AC4" s="392">
        <v>43849.491203703707</v>
      </c>
      <c r="AD4" s="393" t="s">
        <v>4269</v>
      </c>
      <c r="AE4" s="371">
        <v>0</v>
      </c>
      <c r="AF4" s="371">
        <v>1</v>
      </c>
      <c r="AG4" s="371"/>
      <c r="AH4" s="371"/>
      <c r="AI4" s="371">
        <v>534</v>
      </c>
      <c r="AJ4" s="371">
        <v>241</v>
      </c>
      <c r="AK4" s="372">
        <v>45446</v>
      </c>
      <c r="AL4" s="392">
        <v>44162.716921296298</v>
      </c>
      <c r="AM4" s="392">
        <v>44562.406469907408</v>
      </c>
      <c r="AN4" s="392">
        <v>44724.809224537035</v>
      </c>
      <c r="AO4" s="392">
        <v>44561.003379629627</v>
      </c>
      <c r="AP4" s="392">
        <v>44039.248356481483</v>
      </c>
      <c r="AQ4" s="392">
        <v>44121.143564814818</v>
      </c>
      <c r="AR4" s="392">
        <v>44197.484861111108</v>
      </c>
      <c r="AS4" s="371" t="s">
        <v>4259</v>
      </c>
    </row>
    <row r="5" spans="1:45" ht="72.75">
      <c r="A5" s="391" t="str">
        <f t="shared" ca="1" si="0"/>
        <v>73008efb-7g963egfjg-6e0c-a2dd</v>
      </c>
      <c r="B5" s="341">
        <v>106000000</v>
      </c>
      <c r="C5" s="371">
        <v>33798974</v>
      </c>
      <c r="D5" s="371" t="s">
        <v>4270</v>
      </c>
      <c r="E5" s="371"/>
      <c r="F5" s="371" t="s">
        <v>4271</v>
      </c>
      <c r="G5" s="371" t="s">
        <v>4272</v>
      </c>
      <c r="H5" s="371" t="s">
        <v>256</v>
      </c>
      <c r="I5" s="371" t="s">
        <v>277</v>
      </c>
      <c r="J5" s="392">
        <v>44604.546875</v>
      </c>
      <c r="K5" s="371" t="s">
        <v>4273</v>
      </c>
      <c r="L5" s="371"/>
      <c r="M5" s="371"/>
      <c r="N5" s="371" t="s">
        <v>4274</v>
      </c>
      <c r="O5" s="371" t="s">
        <v>3390</v>
      </c>
      <c r="P5" s="371">
        <v>1</v>
      </c>
      <c r="Q5" s="371">
        <v>0</v>
      </c>
      <c r="R5" s="371">
        <v>0</v>
      </c>
      <c r="S5" s="371">
        <v>1</v>
      </c>
      <c r="T5" s="371">
        <v>0</v>
      </c>
      <c r="U5" s="371">
        <v>0</v>
      </c>
      <c r="V5" s="392">
        <v>45150.138796296298</v>
      </c>
      <c r="W5" s="393" t="s">
        <v>4275</v>
      </c>
      <c r="X5" s="393" t="s">
        <v>4276</v>
      </c>
      <c r="Y5" s="392">
        <v>44932.358460648145</v>
      </c>
      <c r="Z5" s="393" t="s">
        <v>4277</v>
      </c>
      <c r="AA5" s="393" t="s">
        <v>60</v>
      </c>
      <c r="AB5" s="392">
        <v>45138.669062499997</v>
      </c>
      <c r="AC5" s="392">
        <v>44548.705740740741</v>
      </c>
      <c r="AD5" s="393" t="s">
        <v>4258</v>
      </c>
      <c r="AE5" s="371">
        <v>0</v>
      </c>
      <c r="AF5" s="371">
        <v>1</v>
      </c>
      <c r="AG5" s="371"/>
      <c r="AH5" s="371"/>
      <c r="AI5" s="371">
        <v>385</v>
      </c>
      <c r="AJ5" s="371">
        <v>476</v>
      </c>
      <c r="AK5" s="372">
        <v>45345</v>
      </c>
      <c r="AL5" s="392">
        <v>45235.174189814818</v>
      </c>
      <c r="AM5" s="392">
        <v>43900.389467592591</v>
      </c>
      <c r="AN5" s="392">
        <v>44799.803541666668</v>
      </c>
      <c r="AO5" s="392">
        <v>44848.592349537037</v>
      </c>
      <c r="AP5" s="392">
        <v>44904.632002314815</v>
      </c>
      <c r="AQ5" s="392">
        <v>43978.072175925925</v>
      </c>
      <c r="AR5" s="392">
        <v>45132.1408912037</v>
      </c>
      <c r="AS5" s="371" t="s">
        <v>4278</v>
      </c>
    </row>
    <row r="6" spans="1:45" ht="72.75">
      <c r="A6" s="391" t="str">
        <f t="shared" ca="1" si="0"/>
        <v>56054fe2-f6a854gfjg-4915-a2dd</v>
      </c>
      <c r="B6" s="341">
        <v>106000000</v>
      </c>
      <c r="C6" s="371">
        <v>52162067</v>
      </c>
      <c r="D6" s="371" t="s">
        <v>4270</v>
      </c>
      <c r="E6" s="371"/>
      <c r="F6" s="371" t="s">
        <v>195</v>
      </c>
      <c r="G6" s="371" t="s">
        <v>4279</v>
      </c>
      <c r="H6" s="371" t="s">
        <v>4148</v>
      </c>
      <c r="I6" s="371" t="s">
        <v>4280</v>
      </c>
      <c r="J6" s="392">
        <v>44528.971516203703</v>
      </c>
      <c r="K6" s="371" t="s">
        <v>4254</v>
      </c>
      <c r="L6" s="371"/>
      <c r="M6" s="371"/>
      <c r="N6" s="371" t="s">
        <v>4274</v>
      </c>
      <c r="O6" s="371" t="s">
        <v>3390</v>
      </c>
      <c r="P6" s="371">
        <v>1</v>
      </c>
      <c r="Q6" s="371">
        <v>0</v>
      </c>
      <c r="R6" s="371">
        <v>0</v>
      </c>
      <c r="S6" s="371">
        <v>0</v>
      </c>
      <c r="T6" s="371">
        <v>0</v>
      </c>
      <c r="U6" s="371">
        <v>1</v>
      </c>
      <c r="V6" s="392">
        <v>43834.889120370368</v>
      </c>
      <c r="W6" s="393" t="s">
        <v>284</v>
      </c>
      <c r="X6" s="393" t="s">
        <v>4281</v>
      </c>
      <c r="Y6" s="392">
        <v>44600.192766203705</v>
      </c>
      <c r="Z6" s="393" t="s">
        <v>4282</v>
      </c>
      <c r="AA6" s="393" t="s">
        <v>4265</v>
      </c>
      <c r="AB6" s="392">
        <v>44755.026342592595</v>
      </c>
      <c r="AC6" s="392">
        <v>44990.83090277778</v>
      </c>
      <c r="AD6" s="393" t="s">
        <v>4283</v>
      </c>
      <c r="AE6" s="371">
        <v>0</v>
      </c>
      <c r="AF6" s="371">
        <v>1</v>
      </c>
      <c r="AG6" s="371"/>
      <c r="AH6" s="371"/>
      <c r="AI6" s="371">
        <v>327</v>
      </c>
      <c r="AJ6" s="371">
        <v>72</v>
      </c>
      <c r="AK6" s="372">
        <v>45293</v>
      </c>
      <c r="AL6" s="392">
        <v>43957.76221064815</v>
      </c>
      <c r="AM6" s="392">
        <v>44540.539837962962</v>
      </c>
      <c r="AN6" s="392">
        <v>44845.227094907408</v>
      </c>
      <c r="AO6" s="392">
        <v>44949.972615740742</v>
      </c>
      <c r="AP6" s="392">
        <v>43921.035590277781</v>
      </c>
      <c r="AQ6" s="392">
        <v>44752.654849537037</v>
      </c>
      <c r="AR6" s="392">
        <v>45266.062106481484</v>
      </c>
      <c r="AS6" s="371" t="s">
        <v>4278</v>
      </c>
    </row>
    <row r="7" spans="1:45" ht="72.75">
      <c r="A7" s="391" t="str">
        <f t="shared" ca="1" si="0"/>
        <v>3b168f03-93949ggfjg-7fbd-a2dd</v>
      </c>
      <c r="B7" s="341">
        <v>107000000</v>
      </c>
      <c r="C7" s="371">
        <v>23090778</v>
      </c>
      <c r="D7" s="371" t="s">
        <v>4270</v>
      </c>
      <c r="E7" s="371"/>
      <c r="F7" s="371" t="s">
        <v>4271</v>
      </c>
      <c r="G7" s="371" t="s">
        <v>4284</v>
      </c>
      <c r="H7" s="371" t="s">
        <v>4148</v>
      </c>
      <c r="I7" s="371" t="s">
        <v>277</v>
      </c>
      <c r="J7" s="392">
        <v>44877.457662037035</v>
      </c>
      <c r="K7" s="371" t="s">
        <v>4285</v>
      </c>
      <c r="L7" s="371"/>
      <c r="M7" s="371"/>
      <c r="N7" s="371" t="s">
        <v>4255</v>
      </c>
      <c r="O7" s="371" t="s">
        <v>4261</v>
      </c>
      <c r="P7" s="371">
        <v>0</v>
      </c>
      <c r="Q7" s="371">
        <v>1</v>
      </c>
      <c r="R7" s="371">
        <v>0</v>
      </c>
      <c r="S7" s="371">
        <v>0</v>
      </c>
      <c r="T7" s="371">
        <v>0</v>
      </c>
      <c r="U7" s="371">
        <v>0</v>
      </c>
      <c r="V7" s="392">
        <v>44956.362002314818</v>
      </c>
      <c r="W7" s="393" t="s">
        <v>4275</v>
      </c>
      <c r="X7" s="393" t="s">
        <v>4286</v>
      </c>
      <c r="Y7" s="392">
        <v>44733.208124999997</v>
      </c>
      <c r="Z7" s="393" t="s">
        <v>4287</v>
      </c>
      <c r="AA7" s="393" t="s">
        <v>282</v>
      </c>
      <c r="AB7" s="392">
        <v>44690.506412037037</v>
      </c>
      <c r="AC7" s="392">
        <v>43908.963043981479</v>
      </c>
      <c r="AD7" s="393" t="s">
        <v>4258</v>
      </c>
      <c r="AE7" s="371">
        <v>1</v>
      </c>
      <c r="AF7" s="371">
        <v>0</v>
      </c>
      <c r="AG7" s="371"/>
      <c r="AH7" s="371"/>
      <c r="AI7" s="371">
        <v>482</v>
      </c>
      <c r="AJ7" s="371">
        <v>35</v>
      </c>
      <c r="AK7" s="372">
        <v>45295</v>
      </c>
      <c r="AL7" s="392">
        <v>44566.9924537037</v>
      </c>
      <c r="AM7" s="392">
        <v>44163.721226851849</v>
      </c>
      <c r="AN7" s="392">
        <v>44457.67119212963</v>
      </c>
      <c r="AO7" s="392">
        <v>44819.842789351853</v>
      </c>
      <c r="AP7" s="392">
        <v>44761.069895833331</v>
      </c>
      <c r="AQ7" s="392">
        <v>44345.703750000001</v>
      </c>
      <c r="AR7" s="392">
        <v>45184.088796296295</v>
      </c>
      <c r="AS7" s="371" t="s">
        <v>4278</v>
      </c>
    </row>
    <row r="8" spans="1:45" ht="72.75">
      <c r="A8" s="391" t="str">
        <f t="shared" ca="1" si="0"/>
        <v>19df5d72-1ae7d1gfjg-7810-a2dd</v>
      </c>
      <c r="B8" s="341">
        <v>107000000</v>
      </c>
      <c r="C8" s="371">
        <v>80858130</v>
      </c>
      <c r="D8" s="371" t="s">
        <v>4270</v>
      </c>
      <c r="E8" s="371"/>
      <c r="F8" s="371" t="s">
        <v>4271</v>
      </c>
      <c r="G8" s="371" t="s">
        <v>4288</v>
      </c>
      <c r="H8" s="371" t="s">
        <v>256</v>
      </c>
      <c r="I8" s="371" t="s">
        <v>4265</v>
      </c>
      <c r="J8" s="392">
        <v>44067.036261574074</v>
      </c>
      <c r="K8" s="371" t="s">
        <v>4289</v>
      </c>
      <c r="L8" s="371"/>
      <c r="M8" s="371"/>
      <c r="N8" s="371" t="s">
        <v>4274</v>
      </c>
      <c r="O8" s="371" t="s">
        <v>3390</v>
      </c>
      <c r="P8" s="371">
        <v>0</v>
      </c>
      <c r="Q8" s="371">
        <v>1</v>
      </c>
      <c r="R8" s="371">
        <v>0</v>
      </c>
      <c r="S8" s="371">
        <v>0</v>
      </c>
      <c r="T8" s="371">
        <v>1</v>
      </c>
      <c r="U8" s="371">
        <v>0</v>
      </c>
      <c r="V8" s="392">
        <v>43989.67082175926</v>
      </c>
      <c r="W8" s="393" t="s">
        <v>4275</v>
      </c>
      <c r="X8" s="393" t="s">
        <v>4290</v>
      </c>
      <c r="Y8" s="392">
        <v>44248.252824074072</v>
      </c>
      <c r="Z8" s="393" t="s">
        <v>4291</v>
      </c>
      <c r="AA8" s="393" t="s">
        <v>4265</v>
      </c>
      <c r="AB8" s="392">
        <v>44945.949201388888</v>
      </c>
      <c r="AC8" s="392">
        <v>45028.798576388886</v>
      </c>
      <c r="AD8" s="393" t="s">
        <v>4292</v>
      </c>
      <c r="AE8" s="371">
        <v>1</v>
      </c>
      <c r="AF8" s="371">
        <v>0</v>
      </c>
      <c r="AG8" s="371"/>
      <c r="AH8" s="371"/>
      <c r="AI8" s="371">
        <v>579</v>
      </c>
      <c r="AJ8" s="371">
        <v>396</v>
      </c>
      <c r="AK8" s="372">
        <v>45446</v>
      </c>
      <c r="AL8" s="392">
        <v>43890.028900462959</v>
      </c>
      <c r="AM8" s="392">
        <v>43937.54210648148</v>
      </c>
      <c r="AN8" s="392">
        <v>44361.150682870371</v>
      </c>
      <c r="AO8" s="392">
        <v>44811.970405092594</v>
      </c>
      <c r="AP8" s="392">
        <v>44578.985520833332</v>
      </c>
      <c r="AQ8" s="392">
        <v>44986.66138888889</v>
      </c>
      <c r="AR8" s="392">
        <v>44041.598182870373</v>
      </c>
      <c r="AS8" s="371" t="s">
        <v>4259</v>
      </c>
    </row>
    <row r="9" spans="1:45" ht="72.75">
      <c r="A9" s="391" t="str">
        <f t="shared" ca="1" si="0"/>
        <v>2aa3e065-898f62gfjg-f0bc-a2dd</v>
      </c>
      <c r="B9" s="341">
        <v>107000000</v>
      </c>
      <c r="C9" s="371">
        <v>378221</v>
      </c>
      <c r="D9" s="371" t="s">
        <v>4252</v>
      </c>
      <c r="E9" s="371"/>
      <c r="F9" s="371" t="s">
        <v>195</v>
      </c>
      <c r="G9" s="371"/>
      <c r="H9" s="371" t="s">
        <v>4148</v>
      </c>
      <c r="I9" s="371"/>
      <c r="J9" s="392">
        <v>44868.122083333335</v>
      </c>
      <c r="K9" s="371" t="s">
        <v>4266</v>
      </c>
      <c r="L9" s="371"/>
      <c r="M9" s="371"/>
      <c r="N9" s="371" t="s">
        <v>4274</v>
      </c>
      <c r="O9" s="371" t="s">
        <v>3390</v>
      </c>
      <c r="P9" s="371"/>
      <c r="Q9" s="371"/>
      <c r="R9" s="371"/>
      <c r="S9" s="371"/>
      <c r="T9" s="371">
        <v>0</v>
      </c>
      <c r="U9" s="371">
        <v>1</v>
      </c>
      <c r="V9" s="392">
        <v>44781.926724537036</v>
      </c>
      <c r="W9" s="393" t="s">
        <v>284</v>
      </c>
      <c r="X9" s="394" t="s">
        <v>4293</v>
      </c>
      <c r="Y9" s="392">
        <v>45278.511747685188</v>
      </c>
      <c r="Z9" s="393"/>
      <c r="AA9" s="393"/>
      <c r="AB9" s="392">
        <v>44496.006909722222</v>
      </c>
      <c r="AC9" s="392">
        <v>44665.764131944445</v>
      </c>
      <c r="AD9" s="393" t="s">
        <v>4292</v>
      </c>
      <c r="AE9" s="371"/>
      <c r="AF9" s="371"/>
      <c r="AG9" s="371"/>
      <c r="AH9" s="371"/>
      <c r="AI9" s="371">
        <v>539</v>
      </c>
      <c r="AJ9" s="371">
        <v>194</v>
      </c>
      <c r="AK9" s="372">
        <v>45480</v>
      </c>
      <c r="AL9" s="392">
        <v>44084.491608796299</v>
      </c>
      <c r="AM9" s="392">
        <v>44295.148634259262</v>
      </c>
      <c r="AN9" s="392">
        <v>43990.245370370372</v>
      </c>
      <c r="AO9" s="392">
        <v>45063.224722222221</v>
      </c>
      <c r="AP9" s="392">
        <v>44479.970833333333</v>
      </c>
      <c r="AQ9" s="392">
        <v>45111.692754629628</v>
      </c>
      <c r="AR9" s="392">
        <v>43926.608113425929</v>
      </c>
      <c r="AS9" s="371" t="s">
        <v>4259</v>
      </c>
    </row>
    <row r="10" spans="1:45" ht="72.75">
      <c r="A10" s="391" t="str">
        <f t="shared" ca="1" si="0"/>
        <v>32325786-dag492gfjg-fedb-a2dd</v>
      </c>
      <c r="B10" s="341">
        <v>107000000</v>
      </c>
      <c r="C10" s="371">
        <v>8968379</v>
      </c>
      <c r="D10" s="371" t="s">
        <v>4252</v>
      </c>
      <c r="E10" s="371"/>
      <c r="F10" s="371" t="s">
        <v>195</v>
      </c>
      <c r="G10" s="371" t="s">
        <v>4294</v>
      </c>
      <c r="H10" s="371" t="s">
        <v>4295</v>
      </c>
      <c r="I10" s="371" t="s">
        <v>4265</v>
      </c>
      <c r="J10" s="392">
        <v>44456.608263888891</v>
      </c>
      <c r="K10" s="371" t="s">
        <v>4266</v>
      </c>
      <c r="L10" s="371"/>
      <c r="M10" s="371"/>
      <c r="N10" s="371" t="s">
        <v>4255</v>
      </c>
      <c r="O10" s="371" t="s">
        <v>4261</v>
      </c>
      <c r="P10" s="371">
        <v>1</v>
      </c>
      <c r="Q10" s="371">
        <v>0</v>
      </c>
      <c r="R10" s="371">
        <v>0</v>
      </c>
      <c r="S10" s="371">
        <v>0</v>
      </c>
      <c r="T10" s="371">
        <v>0</v>
      </c>
      <c r="U10" s="371">
        <v>0</v>
      </c>
      <c r="V10" s="392">
        <v>43985.168171296296</v>
      </c>
      <c r="W10" s="393" t="s">
        <v>4275</v>
      </c>
      <c r="X10" s="393" t="s">
        <v>4296</v>
      </c>
      <c r="Y10" s="392">
        <v>44320.522210648145</v>
      </c>
      <c r="Z10" s="393" t="s">
        <v>4297</v>
      </c>
      <c r="AA10" s="393" t="s">
        <v>282</v>
      </c>
      <c r="AB10" s="392">
        <v>44844.669270833336</v>
      </c>
      <c r="AC10" s="392">
        <v>45002.132048611114</v>
      </c>
      <c r="AD10" s="393" t="s">
        <v>4269</v>
      </c>
      <c r="AE10" s="371">
        <v>1</v>
      </c>
      <c r="AF10" s="371">
        <v>0</v>
      </c>
      <c r="AG10" s="371"/>
      <c r="AH10" s="371"/>
      <c r="AI10" s="371">
        <v>866</v>
      </c>
      <c r="AJ10" s="371">
        <v>455</v>
      </c>
      <c r="AK10" s="372">
        <v>45442</v>
      </c>
      <c r="AL10" s="392">
        <v>44247.985486111109</v>
      </c>
      <c r="AM10" s="392">
        <v>45198.08326388889</v>
      </c>
      <c r="AN10" s="392">
        <v>44137.399965277778</v>
      </c>
      <c r="AO10" s="392">
        <v>44554.943449074075</v>
      </c>
      <c r="AP10" s="392">
        <v>44203.316365740742</v>
      </c>
      <c r="AQ10" s="392">
        <v>44695.068124999998</v>
      </c>
      <c r="AR10" s="392">
        <v>44989.514710648145</v>
      </c>
      <c r="AS10" s="371" t="s">
        <v>4259</v>
      </c>
    </row>
    <row r="11" spans="1:45" ht="72.75">
      <c r="A11" s="391" t="str">
        <f t="shared" ca="1" si="0"/>
        <v>f5807800-f98a4dgfjg-b6e8-a2dd</v>
      </c>
      <c r="B11" s="341">
        <v>107000000</v>
      </c>
      <c r="C11" s="371">
        <v>40588560</v>
      </c>
      <c r="D11" s="371" t="s">
        <v>4298</v>
      </c>
      <c r="E11" s="371"/>
      <c r="F11" s="371" t="s">
        <v>276</v>
      </c>
      <c r="G11" s="371"/>
      <c r="H11" s="371" t="s">
        <v>4295</v>
      </c>
      <c r="I11" s="371"/>
      <c r="J11" s="392">
        <v>44200.90247685185</v>
      </c>
      <c r="K11" s="371" t="s">
        <v>4254</v>
      </c>
      <c r="L11" s="371"/>
      <c r="M11" s="371"/>
      <c r="N11" s="371" t="s">
        <v>4255</v>
      </c>
      <c r="O11" s="371" t="s">
        <v>4261</v>
      </c>
      <c r="P11" s="371"/>
      <c r="Q11" s="371"/>
      <c r="R11" s="371"/>
      <c r="S11" s="371"/>
      <c r="T11" s="371">
        <v>1</v>
      </c>
      <c r="U11" s="371">
        <v>1</v>
      </c>
      <c r="V11" s="392">
        <v>45070.57775462963</v>
      </c>
      <c r="W11" s="393" t="s">
        <v>4256</v>
      </c>
      <c r="X11" s="393" t="s">
        <v>4299</v>
      </c>
      <c r="Y11" s="392">
        <v>44720.080023148148</v>
      </c>
      <c r="Z11" s="393"/>
      <c r="AA11" s="393"/>
      <c r="AB11" s="392">
        <v>44667.071400462963</v>
      </c>
      <c r="AC11" s="392">
        <v>43861.633101851854</v>
      </c>
      <c r="AD11" s="393" t="s">
        <v>4269</v>
      </c>
      <c r="AE11" s="371"/>
      <c r="AF11" s="371"/>
      <c r="AG11" s="371"/>
      <c r="AH11" s="371"/>
      <c r="AI11" s="371">
        <v>609</v>
      </c>
      <c r="AJ11" s="371">
        <v>364</v>
      </c>
      <c r="AK11" s="372">
        <v>45436</v>
      </c>
      <c r="AL11" s="392">
        <v>45021.618634259263</v>
      </c>
      <c r="AM11" s="392">
        <v>43941.168506944443</v>
      </c>
      <c r="AN11" s="392">
        <v>44838.670555555553</v>
      </c>
      <c r="AO11" s="392">
        <v>45210.797962962963</v>
      </c>
      <c r="AP11" s="392">
        <v>44828.805023148147</v>
      </c>
      <c r="AQ11" s="392">
        <v>45150.735347222224</v>
      </c>
      <c r="AR11" s="392">
        <v>44245.23541666667</v>
      </c>
      <c r="AS11" s="371" t="s">
        <v>4259</v>
      </c>
    </row>
    <row r="12" spans="1:45" ht="72.75">
      <c r="A12" s="391" t="str">
        <f t="shared" ca="1" si="0"/>
        <v>c35cfb8c-e32c37gfjg-eae9-a2dd</v>
      </c>
      <c r="B12" s="341">
        <v>107000000</v>
      </c>
      <c r="C12" s="371">
        <v>20378254</v>
      </c>
      <c r="D12" s="371" t="s">
        <v>4252</v>
      </c>
      <c r="E12" s="371"/>
      <c r="F12" s="371" t="s">
        <v>276</v>
      </c>
      <c r="G12" s="371" t="s">
        <v>4300</v>
      </c>
      <c r="H12" s="371" t="s">
        <v>4253</v>
      </c>
      <c r="I12" s="371" t="s">
        <v>277</v>
      </c>
      <c r="J12" s="392">
        <v>44870.674456018518</v>
      </c>
      <c r="K12" s="371" t="s">
        <v>4254</v>
      </c>
      <c r="L12" s="371"/>
      <c r="M12" s="371"/>
      <c r="N12" s="371" t="s">
        <v>4274</v>
      </c>
      <c r="O12" s="371" t="s">
        <v>3390</v>
      </c>
      <c r="P12" s="371">
        <v>1</v>
      </c>
      <c r="Q12" s="371">
        <v>1</v>
      </c>
      <c r="R12" s="371">
        <v>1</v>
      </c>
      <c r="S12" s="371">
        <v>0</v>
      </c>
      <c r="T12" s="371">
        <v>1</v>
      </c>
      <c r="U12" s="371">
        <v>0</v>
      </c>
      <c r="V12" s="392">
        <v>44921.307986111111</v>
      </c>
      <c r="W12" s="393" t="s">
        <v>284</v>
      </c>
      <c r="X12" s="393" t="s">
        <v>4301</v>
      </c>
      <c r="Y12" s="392">
        <v>44721.875752314816</v>
      </c>
      <c r="Z12" s="393" t="s">
        <v>4302</v>
      </c>
      <c r="AA12" s="393" t="s">
        <v>4265</v>
      </c>
      <c r="AB12" s="392">
        <v>45124.788900462961</v>
      </c>
      <c r="AC12" s="392">
        <v>44803.486678240741</v>
      </c>
      <c r="AD12" s="393" t="s">
        <v>4269</v>
      </c>
      <c r="AE12" s="371">
        <v>0</v>
      </c>
      <c r="AF12" s="371">
        <v>1</v>
      </c>
      <c r="AG12" s="371"/>
      <c r="AH12" s="371"/>
      <c r="AI12" s="371">
        <v>929</v>
      </c>
      <c r="AJ12" s="371">
        <v>55</v>
      </c>
      <c r="AK12" s="372">
        <v>45529</v>
      </c>
      <c r="AL12" s="392">
        <v>45273.015497685185</v>
      </c>
      <c r="AM12" s="392">
        <v>44961.613298611112</v>
      </c>
      <c r="AN12" s="392">
        <v>44192.18277777778</v>
      </c>
      <c r="AO12" s="392">
        <v>44151.720995370371</v>
      </c>
      <c r="AP12" s="392">
        <v>45002.077048611114</v>
      </c>
      <c r="AQ12" s="392">
        <v>45206.062488425923</v>
      </c>
      <c r="AR12" s="392">
        <v>44811.753680555557</v>
      </c>
      <c r="AS12" s="371" t="s">
        <v>622</v>
      </c>
    </row>
    <row r="13" spans="1:45" ht="72.75">
      <c r="A13" s="391" t="str">
        <f t="shared" ca="1" si="0"/>
        <v>c479c4db-ag5cdcgfjg-3c9a-a2dd</v>
      </c>
      <c r="B13" s="341">
        <v>107000000</v>
      </c>
      <c r="C13" s="371">
        <v>97280824</v>
      </c>
      <c r="D13" s="371" t="s">
        <v>4270</v>
      </c>
      <c r="E13" s="371"/>
      <c r="F13" s="371" t="s">
        <v>3387</v>
      </c>
      <c r="G13" s="371"/>
      <c r="H13" s="371" t="s">
        <v>4295</v>
      </c>
      <c r="I13" s="371"/>
      <c r="J13" s="392">
        <v>44147.395462962966</v>
      </c>
      <c r="K13" s="371" t="s">
        <v>4254</v>
      </c>
      <c r="L13" s="371"/>
      <c r="M13" s="371"/>
      <c r="N13" s="371" t="s">
        <v>4255</v>
      </c>
      <c r="O13" s="371" t="s">
        <v>3390</v>
      </c>
      <c r="P13" s="371"/>
      <c r="Q13" s="371"/>
      <c r="R13" s="371"/>
      <c r="S13" s="371"/>
      <c r="T13" s="371">
        <v>1</v>
      </c>
      <c r="U13" s="371">
        <v>0</v>
      </c>
      <c r="V13" s="392">
        <v>44095.289097222223</v>
      </c>
      <c r="W13" s="393" t="s">
        <v>4256</v>
      </c>
      <c r="X13" s="393" t="s">
        <v>4303</v>
      </c>
      <c r="Y13" s="392">
        <v>44393.899953703702</v>
      </c>
      <c r="Z13" s="393"/>
      <c r="AA13" s="393"/>
      <c r="AB13" s="392">
        <v>44073.442928240744</v>
      </c>
      <c r="AC13" s="392">
        <v>44845.190266203703</v>
      </c>
      <c r="AD13" s="393" t="s">
        <v>4283</v>
      </c>
      <c r="AE13" s="371"/>
      <c r="AF13" s="371"/>
      <c r="AG13" s="371"/>
      <c r="AH13" s="371"/>
      <c r="AI13" s="371">
        <v>831</v>
      </c>
      <c r="AJ13" s="371">
        <v>217</v>
      </c>
      <c r="AK13" s="372">
        <v>45409</v>
      </c>
      <c r="AL13" s="392">
        <v>44203.249386574076</v>
      </c>
      <c r="AM13" s="392">
        <v>43936.312361111108</v>
      </c>
      <c r="AN13" s="392">
        <v>45013.054629629631</v>
      </c>
      <c r="AO13" s="392">
        <v>44079.096875000003</v>
      </c>
      <c r="AP13" s="392">
        <v>44620.589467592596</v>
      </c>
      <c r="AQ13" s="392">
        <v>44819.167407407411</v>
      </c>
      <c r="AR13" s="392">
        <v>45022.251898148148</v>
      </c>
      <c r="AS13" s="371" t="s">
        <v>4259</v>
      </c>
    </row>
    <row r="14" spans="1:45" ht="72.75">
      <c r="A14" s="391" t="str">
        <f t="shared" ca="1" si="0"/>
        <v>0448e25e-9ff987gfjg-8b7a-a2dd</v>
      </c>
      <c r="B14" s="341">
        <v>107000000</v>
      </c>
      <c r="C14" s="371">
        <v>39618946</v>
      </c>
      <c r="D14" s="371" t="s">
        <v>4298</v>
      </c>
      <c r="E14" s="371"/>
      <c r="F14" s="371" t="s">
        <v>4271</v>
      </c>
      <c r="G14" s="371" t="s">
        <v>4304</v>
      </c>
      <c r="H14" s="371" t="s">
        <v>256</v>
      </c>
      <c r="I14" s="371" t="s">
        <v>4280</v>
      </c>
      <c r="J14" s="392">
        <v>43964.46638888889</v>
      </c>
      <c r="K14" s="371" t="s">
        <v>4305</v>
      </c>
      <c r="L14" s="371"/>
      <c r="M14" s="371"/>
      <c r="N14" s="371" t="s">
        <v>4274</v>
      </c>
      <c r="O14" s="371" t="s">
        <v>4261</v>
      </c>
      <c r="P14" s="371">
        <v>0</v>
      </c>
      <c r="Q14" s="371">
        <v>0</v>
      </c>
      <c r="R14" s="371">
        <v>0</v>
      </c>
      <c r="S14" s="371">
        <v>1</v>
      </c>
      <c r="T14" s="371">
        <v>1</v>
      </c>
      <c r="U14" s="371">
        <v>1</v>
      </c>
      <c r="V14" s="392">
        <v>44910.825706018521</v>
      </c>
      <c r="W14" s="393" t="s">
        <v>4256</v>
      </c>
      <c r="X14" s="393" t="s">
        <v>4306</v>
      </c>
      <c r="Y14" s="392">
        <v>45079.766840277778</v>
      </c>
      <c r="Z14" s="393" t="s">
        <v>4307</v>
      </c>
      <c r="AA14" s="393" t="s">
        <v>282</v>
      </c>
      <c r="AB14" s="392">
        <v>44349.199675925927</v>
      </c>
      <c r="AC14" s="392">
        <v>45118.405949074076</v>
      </c>
      <c r="AD14" s="393" t="s">
        <v>4269</v>
      </c>
      <c r="AE14" s="371">
        <v>1</v>
      </c>
      <c r="AF14" s="371">
        <v>0</v>
      </c>
      <c r="AG14" s="371"/>
      <c r="AH14" s="371"/>
      <c r="AI14" s="371">
        <v>504</v>
      </c>
      <c r="AJ14" s="371">
        <v>286</v>
      </c>
      <c r="AK14" s="372">
        <v>45402</v>
      </c>
      <c r="AL14" s="392">
        <v>45069.9919212963</v>
      </c>
      <c r="AM14" s="392">
        <v>44277.959537037037</v>
      </c>
      <c r="AN14" s="392">
        <v>45117.772685185184</v>
      </c>
      <c r="AO14" s="392">
        <v>44863.882719907408</v>
      </c>
      <c r="AP14" s="392">
        <v>44262.938275462962</v>
      </c>
      <c r="AQ14" s="392">
        <v>44818.66815972222</v>
      </c>
      <c r="AR14" s="392">
        <v>43845.66778935185</v>
      </c>
      <c r="AS14" s="371" t="s">
        <v>4259</v>
      </c>
    </row>
    <row r="15" spans="1:45" ht="72.75">
      <c r="A15" s="391" t="str">
        <f t="shared" ca="1" si="0"/>
        <v>278a73fd-566593gfjg-ccda-a2dd</v>
      </c>
      <c r="B15" s="341">
        <v>107000000</v>
      </c>
      <c r="C15" s="371">
        <v>9609875</v>
      </c>
      <c r="D15" s="371" t="s">
        <v>4252</v>
      </c>
      <c r="E15" s="371"/>
      <c r="F15" s="371" t="s">
        <v>4271</v>
      </c>
      <c r="G15" s="371" t="s">
        <v>4308</v>
      </c>
      <c r="H15" s="371" t="s">
        <v>4295</v>
      </c>
      <c r="I15" s="371" t="s">
        <v>4280</v>
      </c>
      <c r="J15" s="392">
        <v>44719.847361111111</v>
      </c>
      <c r="K15" s="371" t="s">
        <v>4266</v>
      </c>
      <c r="L15" s="371"/>
      <c r="M15" s="371"/>
      <c r="N15" s="371" t="s">
        <v>4274</v>
      </c>
      <c r="O15" s="371" t="s">
        <v>4261</v>
      </c>
      <c r="P15" s="371">
        <v>0</v>
      </c>
      <c r="Q15" s="371">
        <v>1</v>
      </c>
      <c r="R15" s="371">
        <v>0</v>
      </c>
      <c r="S15" s="371">
        <v>1</v>
      </c>
      <c r="T15" s="371">
        <v>1</v>
      </c>
      <c r="U15" s="371">
        <v>0</v>
      </c>
      <c r="V15" s="392">
        <v>45042.996678240743</v>
      </c>
      <c r="W15" s="393" t="s">
        <v>4256</v>
      </c>
      <c r="X15" s="393" t="s">
        <v>4309</v>
      </c>
      <c r="Y15" s="392">
        <v>45009.725648148145</v>
      </c>
      <c r="Z15" s="393" t="s">
        <v>4310</v>
      </c>
      <c r="AA15" s="393" t="s">
        <v>282</v>
      </c>
      <c r="AB15" s="392">
        <v>43834.709837962961</v>
      </c>
      <c r="AC15" s="392">
        <v>45150.897222222222</v>
      </c>
      <c r="AD15" s="393" t="s">
        <v>4269</v>
      </c>
      <c r="AE15" s="371">
        <v>1</v>
      </c>
      <c r="AF15" s="371">
        <v>0</v>
      </c>
      <c r="AG15" s="371"/>
      <c r="AH15" s="371"/>
      <c r="AI15" s="371">
        <v>646</v>
      </c>
      <c r="AJ15" s="371">
        <v>410</v>
      </c>
      <c r="AK15" s="372">
        <v>45403</v>
      </c>
      <c r="AL15" s="392">
        <v>45065.317754629628</v>
      </c>
      <c r="AM15" s="392">
        <v>44895.091851851852</v>
      </c>
      <c r="AN15" s="392">
        <v>44406.349374999998</v>
      </c>
      <c r="AO15" s="392">
        <v>45226.419560185182</v>
      </c>
      <c r="AP15" s="392">
        <v>44645.590243055558</v>
      </c>
      <c r="AQ15" s="392">
        <v>44103.670358796298</v>
      </c>
      <c r="AR15" s="392">
        <v>44759.04105324074</v>
      </c>
      <c r="AS15" s="371" t="s">
        <v>4259</v>
      </c>
    </row>
    <row r="16" spans="1:45" ht="72.75">
      <c r="A16" s="391" t="str">
        <f t="shared" ca="1" si="0"/>
        <v>44eae0c6-99f8a6gfjg-c0b1-a2dd</v>
      </c>
      <c r="B16" s="341">
        <v>107000000</v>
      </c>
      <c r="C16" s="371">
        <v>68078137</v>
      </c>
      <c r="D16" s="371" t="s">
        <v>4298</v>
      </c>
      <c r="E16" s="371"/>
      <c r="F16" s="371" t="s">
        <v>4271</v>
      </c>
      <c r="G16" s="371"/>
      <c r="H16" s="371" t="s">
        <v>4148</v>
      </c>
      <c r="I16" s="371"/>
      <c r="J16" s="392">
        <v>44978.4296875</v>
      </c>
      <c r="K16" s="371" t="s">
        <v>4311</v>
      </c>
      <c r="L16" s="371"/>
      <c r="M16" s="371"/>
      <c r="N16" s="371" t="s">
        <v>4274</v>
      </c>
      <c r="O16" s="371" t="s">
        <v>3390</v>
      </c>
      <c r="P16" s="371"/>
      <c r="Q16" s="371"/>
      <c r="R16" s="371"/>
      <c r="S16" s="371"/>
      <c r="T16" s="371">
        <v>1</v>
      </c>
      <c r="U16" s="371">
        <v>1</v>
      </c>
      <c r="V16" s="392">
        <v>44837.625393518516</v>
      </c>
      <c r="W16" s="393" t="s">
        <v>4256</v>
      </c>
      <c r="X16" s="393" t="s">
        <v>4312</v>
      </c>
      <c r="Y16" s="392">
        <v>45164.686990740738</v>
      </c>
      <c r="Z16" s="393"/>
      <c r="AA16" s="393"/>
      <c r="AB16" s="392">
        <v>44683.722488425927</v>
      </c>
      <c r="AC16" s="392">
        <v>44136.514386574076</v>
      </c>
      <c r="AD16" s="393" t="s">
        <v>4292</v>
      </c>
      <c r="AE16" s="371"/>
      <c r="AF16" s="371"/>
      <c r="AG16" s="371"/>
      <c r="AH16" s="371"/>
      <c r="AI16" s="371">
        <v>334</v>
      </c>
      <c r="AJ16" s="371">
        <v>490</v>
      </c>
      <c r="AK16" s="372">
        <v>45519</v>
      </c>
      <c r="AL16" s="392">
        <v>44532.735138888886</v>
      </c>
      <c r="AM16" s="392">
        <v>44261.242858796293</v>
      </c>
      <c r="AN16" s="392">
        <v>44517.842638888891</v>
      </c>
      <c r="AO16" s="392">
        <v>43987.469502314816</v>
      </c>
      <c r="AP16" s="392">
        <v>44484.854849537034</v>
      </c>
      <c r="AQ16" s="392">
        <v>44800.999618055554</v>
      </c>
      <c r="AR16" s="392">
        <v>45151.904421296298</v>
      </c>
      <c r="AS16" s="371" t="s">
        <v>4259</v>
      </c>
    </row>
    <row r="17" spans="1:45" ht="72.75">
      <c r="A17" s="391" t="str">
        <f t="shared" ca="1" si="0"/>
        <v>7fae2e71-898232gfjg-cd77-a2dd</v>
      </c>
      <c r="B17" s="341">
        <v>107000000</v>
      </c>
      <c r="C17" s="371">
        <v>31887140</v>
      </c>
      <c r="D17" s="371" t="s">
        <v>4270</v>
      </c>
      <c r="E17" s="371"/>
      <c r="F17" s="371" t="s">
        <v>3387</v>
      </c>
      <c r="G17" s="371" t="s">
        <v>4313</v>
      </c>
      <c r="H17" s="371" t="s">
        <v>4295</v>
      </c>
      <c r="I17" s="371" t="s">
        <v>4265</v>
      </c>
      <c r="J17" s="392">
        <v>44699.085219907407</v>
      </c>
      <c r="K17" s="371" t="s">
        <v>4266</v>
      </c>
      <c r="L17" s="371"/>
      <c r="M17" s="371"/>
      <c r="N17" s="371" t="s">
        <v>4274</v>
      </c>
      <c r="O17" s="371" t="s">
        <v>4261</v>
      </c>
      <c r="P17" s="371">
        <v>0</v>
      </c>
      <c r="Q17" s="371">
        <v>1</v>
      </c>
      <c r="R17" s="371">
        <v>0</v>
      </c>
      <c r="S17" s="371">
        <v>1</v>
      </c>
      <c r="T17" s="371">
        <v>0</v>
      </c>
      <c r="U17" s="371">
        <v>1</v>
      </c>
      <c r="V17" s="392">
        <v>44848.83556712963</v>
      </c>
      <c r="W17" s="393" t="s">
        <v>284</v>
      </c>
      <c r="X17" s="393" t="s">
        <v>4314</v>
      </c>
      <c r="Y17" s="392">
        <v>44562.805104166669</v>
      </c>
      <c r="Z17" s="393" t="s">
        <v>4315</v>
      </c>
      <c r="AA17" s="393" t="s">
        <v>60</v>
      </c>
      <c r="AB17" s="392">
        <v>45128.789490740739</v>
      </c>
      <c r="AC17" s="392">
        <v>45108.57949074074</v>
      </c>
      <c r="AD17" s="393" t="s">
        <v>4269</v>
      </c>
      <c r="AE17" s="371">
        <v>1</v>
      </c>
      <c r="AF17" s="371">
        <v>0</v>
      </c>
      <c r="AG17" s="371"/>
      <c r="AH17" s="371"/>
      <c r="AI17" s="371">
        <v>920</v>
      </c>
      <c r="AJ17" s="371">
        <v>206</v>
      </c>
      <c r="AK17" s="372">
        <v>45548</v>
      </c>
      <c r="AL17" s="392">
        <v>45117.339201388888</v>
      </c>
      <c r="AM17" s="392">
        <v>45196.000717592593</v>
      </c>
      <c r="AN17" s="392">
        <v>45269.584965277776</v>
      </c>
      <c r="AO17" s="392">
        <v>44185.666388888887</v>
      </c>
      <c r="AP17" s="392">
        <v>44696.908009259256</v>
      </c>
      <c r="AQ17" s="392">
        <v>44879.771354166667</v>
      </c>
      <c r="AR17" s="392">
        <v>45090.389444444445</v>
      </c>
      <c r="AS17" s="371" t="s">
        <v>622</v>
      </c>
    </row>
    <row r="18" spans="1:45" ht="72.75">
      <c r="A18" s="391" t="str">
        <f t="shared" ca="1" si="0"/>
        <v>6509bb6b-275339gfjg-4a55-a2dd</v>
      </c>
      <c r="B18" s="341">
        <v>107000000</v>
      </c>
      <c r="C18" s="371">
        <v>84108038</v>
      </c>
      <c r="D18" s="371" t="s">
        <v>4298</v>
      </c>
      <c r="E18" s="371"/>
      <c r="F18" s="371" t="s">
        <v>3387</v>
      </c>
      <c r="G18" s="371" t="s">
        <v>4316</v>
      </c>
      <c r="H18" s="371" t="s">
        <v>4264</v>
      </c>
      <c r="I18" s="371" t="s">
        <v>277</v>
      </c>
      <c r="J18" s="392">
        <v>45219.129490740743</v>
      </c>
      <c r="K18" s="371" t="s">
        <v>4266</v>
      </c>
      <c r="L18" s="371"/>
      <c r="M18" s="371"/>
      <c r="N18" s="371" t="s">
        <v>4255</v>
      </c>
      <c r="O18" s="371" t="s">
        <v>3390</v>
      </c>
      <c r="P18" s="371">
        <v>0</v>
      </c>
      <c r="Q18" s="371">
        <v>0</v>
      </c>
      <c r="R18" s="371">
        <v>0</v>
      </c>
      <c r="S18" s="371">
        <v>1</v>
      </c>
      <c r="T18" s="371">
        <v>0</v>
      </c>
      <c r="U18" s="371">
        <v>1</v>
      </c>
      <c r="V18" s="392">
        <v>43937.117048611108</v>
      </c>
      <c r="W18" s="393" t="s">
        <v>284</v>
      </c>
      <c r="X18" s="393" t="s">
        <v>4317</v>
      </c>
      <c r="Y18" s="392">
        <v>44937.509930555556</v>
      </c>
      <c r="Z18" s="393" t="s">
        <v>4318</v>
      </c>
      <c r="AA18" s="393" t="s">
        <v>4265</v>
      </c>
      <c r="AB18" s="392">
        <v>44795.252465277779</v>
      </c>
      <c r="AC18" s="392">
        <v>45166.855474537035</v>
      </c>
      <c r="AD18" s="393" t="s">
        <v>4269</v>
      </c>
      <c r="AE18" s="371">
        <v>1</v>
      </c>
      <c r="AF18" s="371">
        <v>0</v>
      </c>
      <c r="AG18" s="371"/>
      <c r="AH18" s="371"/>
      <c r="AI18" s="371">
        <v>385</v>
      </c>
      <c r="AJ18" s="371">
        <v>27</v>
      </c>
      <c r="AK18" s="372">
        <v>45350</v>
      </c>
      <c r="AL18" s="392">
        <v>44572.832442129627</v>
      </c>
      <c r="AM18" s="392">
        <v>43882.479386574072</v>
      </c>
      <c r="AN18" s="392">
        <v>44033.357245370367</v>
      </c>
      <c r="AO18" s="392">
        <v>43915.764027777775</v>
      </c>
      <c r="AP18" s="392">
        <v>45179.548344907409</v>
      </c>
      <c r="AQ18" s="392">
        <v>44708.535856481481</v>
      </c>
      <c r="AR18" s="392">
        <v>43979.992256944446</v>
      </c>
      <c r="AS18" s="371" t="s">
        <v>4278</v>
      </c>
    </row>
    <row r="19" spans="1:45" ht="72.75">
      <c r="A19" s="391" t="str">
        <f t="shared" ca="1" si="0"/>
        <v>39a3d829-e6e742gfjg-34ee-a2dd</v>
      </c>
      <c r="B19" s="341">
        <v>107000000</v>
      </c>
      <c r="C19" s="371">
        <v>31049048</v>
      </c>
      <c r="D19" s="371" t="s">
        <v>4252</v>
      </c>
      <c r="E19" s="371"/>
      <c r="F19" s="371" t="s">
        <v>195</v>
      </c>
      <c r="G19" s="371"/>
      <c r="H19" s="371" t="s">
        <v>4319</v>
      </c>
      <c r="I19" s="371"/>
      <c r="J19" s="392">
        <v>43992.457071759258</v>
      </c>
      <c r="K19" s="371" t="s">
        <v>4320</v>
      </c>
      <c r="L19" s="371"/>
      <c r="M19" s="371"/>
      <c r="N19" s="371" t="s">
        <v>4274</v>
      </c>
      <c r="O19" s="371" t="s">
        <v>4261</v>
      </c>
      <c r="P19" s="371"/>
      <c r="Q19" s="371"/>
      <c r="R19" s="371"/>
      <c r="S19" s="371"/>
      <c r="T19" s="371">
        <v>1</v>
      </c>
      <c r="U19" s="371">
        <v>0</v>
      </c>
      <c r="V19" s="392">
        <v>44491.670706018522</v>
      </c>
      <c r="W19" s="393" t="s">
        <v>284</v>
      </c>
      <c r="X19" s="393" t="s">
        <v>4321</v>
      </c>
      <c r="Y19" s="392">
        <v>44194.270324074074</v>
      </c>
      <c r="Z19" s="393"/>
      <c r="AA19" s="393"/>
      <c r="AB19" s="392">
        <v>44858.158460648148</v>
      </c>
      <c r="AC19" s="392">
        <v>45251.95616898148</v>
      </c>
      <c r="AD19" s="393" t="s">
        <v>4283</v>
      </c>
      <c r="AE19" s="371"/>
      <c r="AF19" s="371"/>
      <c r="AG19" s="371"/>
      <c r="AH19" s="371"/>
      <c r="AI19" s="371">
        <v>588</v>
      </c>
      <c r="AJ19" s="371">
        <v>120</v>
      </c>
      <c r="AK19" s="372">
        <v>45401</v>
      </c>
      <c r="AL19" s="392">
        <v>43932.091249999998</v>
      </c>
      <c r="AM19" s="392">
        <v>44633.121678240743</v>
      </c>
      <c r="AN19" s="392">
        <v>44373.208599537036</v>
      </c>
      <c r="AO19" s="392">
        <v>43857.609409722223</v>
      </c>
      <c r="AP19" s="392">
        <v>44868.190381944441</v>
      </c>
      <c r="AQ19" s="392">
        <v>45182.500590277778</v>
      </c>
      <c r="AR19" s="392">
        <v>44826.006469907406</v>
      </c>
      <c r="AS19" s="371" t="s">
        <v>4259</v>
      </c>
    </row>
    <row r="20" spans="1:45" ht="72.75">
      <c r="A20" s="391" t="str">
        <f t="shared" ca="1" si="0"/>
        <v>66030c0f-dcad74gfjg-a3c6-a2dd</v>
      </c>
      <c r="B20" s="341">
        <v>107000000</v>
      </c>
      <c r="C20" s="371">
        <v>13916510</v>
      </c>
      <c r="D20" s="371" t="s">
        <v>4270</v>
      </c>
      <c r="E20" s="371"/>
      <c r="F20" s="371" t="s">
        <v>276</v>
      </c>
      <c r="G20" s="371"/>
      <c r="H20" s="371" t="s">
        <v>4253</v>
      </c>
      <c r="I20" s="371"/>
      <c r="J20" s="392">
        <v>45275.172465277778</v>
      </c>
      <c r="K20" s="371" t="s">
        <v>4320</v>
      </c>
      <c r="L20" s="371"/>
      <c r="M20" s="371"/>
      <c r="N20" s="371" t="s">
        <v>4255</v>
      </c>
      <c r="O20" s="371" t="s">
        <v>3390</v>
      </c>
      <c r="P20" s="371"/>
      <c r="Q20" s="371"/>
      <c r="R20" s="371"/>
      <c r="S20" s="371"/>
      <c r="T20" s="371">
        <v>1</v>
      </c>
      <c r="U20" s="371">
        <v>0</v>
      </c>
      <c r="V20" s="392">
        <v>44367.933009259257</v>
      </c>
      <c r="W20" s="393" t="s">
        <v>284</v>
      </c>
      <c r="X20" s="393" t="s">
        <v>4322</v>
      </c>
      <c r="Y20" s="392">
        <v>44734.482025462959</v>
      </c>
      <c r="Z20" s="393"/>
      <c r="AA20" s="393"/>
      <c r="AB20" s="392">
        <v>44791.694652777776</v>
      </c>
      <c r="AC20" s="392">
        <v>44890.640092592592</v>
      </c>
      <c r="AD20" s="393" t="s">
        <v>4258</v>
      </c>
      <c r="AE20" s="371"/>
      <c r="AF20" s="371"/>
      <c r="AG20" s="371"/>
      <c r="AH20" s="371"/>
      <c r="AI20" s="371">
        <v>764</v>
      </c>
      <c r="AJ20" s="371">
        <v>342</v>
      </c>
      <c r="AK20" s="372">
        <v>45383</v>
      </c>
      <c r="AL20" s="392">
        <v>44998.088425925926</v>
      </c>
      <c r="AM20" s="392">
        <v>44368.806250000001</v>
      </c>
      <c r="AN20" s="392">
        <v>43836.050069444442</v>
      </c>
      <c r="AO20" s="392">
        <v>44262.505370370367</v>
      </c>
      <c r="AP20" s="392">
        <v>44908.580625000002</v>
      </c>
      <c r="AQ20" s="392">
        <v>44884.723599537036</v>
      </c>
      <c r="AR20" s="392">
        <v>45041.908773148149</v>
      </c>
      <c r="AS20" s="371" t="s">
        <v>4259</v>
      </c>
    </row>
    <row r="21" spans="1:45" ht="72.75">
      <c r="A21" s="391" t="str">
        <f t="shared" ca="1" si="0"/>
        <v>e46f2fff-81g718gfjg-11cc-a2dd</v>
      </c>
      <c r="B21" s="341">
        <v>108000000</v>
      </c>
      <c r="C21" s="371">
        <v>75468875</v>
      </c>
      <c r="D21" s="371" t="s">
        <v>4298</v>
      </c>
      <c r="E21" s="371"/>
      <c r="F21" s="371" t="s">
        <v>4271</v>
      </c>
      <c r="G21" s="371" t="s">
        <v>4323</v>
      </c>
      <c r="H21" s="371" t="s">
        <v>4148</v>
      </c>
      <c r="I21" s="371" t="s">
        <v>4280</v>
      </c>
      <c r="J21" s="392">
        <v>44339.466550925928</v>
      </c>
      <c r="K21" s="371" t="s">
        <v>4266</v>
      </c>
      <c r="L21" s="371"/>
      <c r="M21" s="371"/>
      <c r="N21" s="371" t="s">
        <v>4274</v>
      </c>
      <c r="O21" s="371" t="s">
        <v>3390</v>
      </c>
      <c r="P21" s="371">
        <v>0</v>
      </c>
      <c r="Q21" s="371">
        <v>1</v>
      </c>
      <c r="R21" s="371">
        <v>0</v>
      </c>
      <c r="S21" s="371">
        <v>0</v>
      </c>
      <c r="T21" s="371">
        <v>1</v>
      </c>
      <c r="U21" s="371">
        <v>1</v>
      </c>
      <c r="V21" s="392">
        <v>43957.240497685183</v>
      </c>
      <c r="W21" s="393" t="s">
        <v>284</v>
      </c>
      <c r="X21" s="393" t="s">
        <v>4324</v>
      </c>
      <c r="Y21" s="392">
        <v>44955.093807870369</v>
      </c>
      <c r="Z21" s="393" t="s">
        <v>4325</v>
      </c>
      <c r="AA21" s="393" t="s">
        <v>4265</v>
      </c>
      <c r="AB21" s="392">
        <v>45116.565578703703</v>
      </c>
      <c r="AC21" s="392">
        <v>44231.444467592592</v>
      </c>
      <c r="AD21" s="393" t="s">
        <v>4258</v>
      </c>
      <c r="AE21" s="371">
        <v>1</v>
      </c>
      <c r="AF21" s="371">
        <v>0</v>
      </c>
      <c r="AG21" s="371"/>
      <c r="AH21" s="371"/>
      <c r="AI21" s="371">
        <v>389</v>
      </c>
      <c r="AJ21" s="371">
        <v>63</v>
      </c>
      <c r="AK21" s="372">
        <v>45536</v>
      </c>
      <c r="AL21" s="392">
        <v>43881.01730324074</v>
      </c>
      <c r="AM21" s="392">
        <v>45271.728877314818</v>
      </c>
      <c r="AN21" s="392">
        <v>44171.522164351853</v>
      </c>
      <c r="AO21" s="392">
        <v>44546.284849537034</v>
      </c>
      <c r="AP21" s="392">
        <v>44698.147280092591</v>
      </c>
      <c r="AQ21" s="392">
        <v>44573.527430555558</v>
      </c>
      <c r="AR21" s="392">
        <v>44909.165937500002</v>
      </c>
      <c r="AS21" s="371" t="s">
        <v>622</v>
      </c>
    </row>
    <row r="22" spans="1:45" ht="72.75">
      <c r="A22" s="391" t="str">
        <f t="shared" ca="1" si="0"/>
        <v>60936878-ef278ggfjg-4c54-a2dd</v>
      </c>
      <c r="B22" s="341">
        <v>108000000</v>
      </c>
      <c r="C22" s="371">
        <v>91845832</v>
      </c>
      <c r="D22" s="371" t="s">
        <v>4298</v>
      </c>
      <c r="E22" s="371"/>
      <c r="F22" s="371" t="s">
        <v>3387</v>
      </c>
      <c r="G22" s="371" t="s">
        <v>4326</v>
      </c>
      <c r="H22" s="371" t="s">
        <v>4295</v>
      </c>
      <c r="I22" s="371" t="s">
        <v>4265</v>
      </c>
      <c r="J22" s="392">
        <v>45039.797106481485</v>
      </c>
      <c r="K22" s="371" t="s">
        <v>4266</v>
      </c>
      <c r="L22" s="371"/>
      <c r="M22" s="371"/>
      <c r="N22" s="371" t="s">
        <v>4274</v>
      </c>
      <c r="O22" s="371" t="s">
        <v>4261</v>
      </c>
      <c r="P22" s="371">
        <v>0</v>
      </c>
      <c r="Q22" s="371">
        <v>0</v>
      </c>
      <c r="R22" s="371">
        <v>0</v>
      </c>
      <c r="S22" s="371">
        <v>1</v>
      </c>
      <c r="T22" s="371">
        <v>1</v>
      </c>
      <c r="U22" s="371">
        <v>0</v>
      </c>
      <c r="V22" s="392">
        <v>44890.969444444447</v>
      </c>
      <c r="W22" s="393" t="s">
        <v>4256</v>
      </c>
      <c r="X22" s="394" t="s">
        <v>4327</v>
      </c>
      <c r="Y22" s="392">
        <v>44923.035115740742</v>
      </c>
      <c r="Z22" s="393" t="s">
        <v>4328</v>
      </c>
      <c r="AA22" s="393" t="s">
        <v>4329</v>
      </c>
      <c r="AB22" s="392">
        <v>44681.121979166666</v>
      </c>
      <c r="AC22" s="392">
        <v>44572.782569444447</v>
      </c>
      <c r="AD22" s="393" t="s">
        <v>4292</v>
      </c>
      <c r="AE22" s="371">
        <v>0</v>
      </c>
      <c r="AF22" s="371">
        <v>1</v>
      </c>
      <c r="AG22" s="371"/>
      <c r="AH22" s="371"/>
      <c r="AI22" s="371">
        <v>842</v>
      </c>
      <c r="AJ22" s="371">
        <v>162</v>
      </c>
      <c r="AK22" s="372">
        <v>45435</v>
      </c>
      <c r="AL22" s="392">
        <v>43834.456666666665</v>
      </c>
      <c r="AM22" s="392">
        <v>45282.652256944442</v>
      </c>
      <c r="AN22" s="392">
        <v>44880.456759259258</v>
      </c>
      <c r="AO22" s="392">
        <v>44328.058993055558</v>
      </c>
      <c r="AP22" s="392">
        <v>44311.214953703704</v>
      </c>
      <c r="AQ22" s="392">
        <v>44089.935555555552</v>
      </c>
      <c r="AR22" s="392">
        <v>44440.679375</v>
      </c>
      <c r="AS22" s="371" t="s">
        <v>4259</v>
      </c>
    </row>
    <row r="23" spans="1:45" ht="72.75">
      <c r="A23" s="391" t="str">
        <f t="shared" ca="1" si="0"/>
        <v>b4b12e8a-bg5668gfjg-cf09-a2dd</v>
      </c>
      <c r="B23" s="341">
        <v>108000000</v>
      </c>
      <c r="C23" s="371">
        <v>63360762</v>
      </c>
      <c r="D23" s="371" t="s">
        <v>4298</v>
      </c>
      <c r="E23" s="371"/>
      <c r="F23" s="371" t="s">
        <v>3387</v>
      </c>
      <c r="G23" s="371" t="s">
        <v>4330</v>
      </c>
      <c r="H23" s="371" t="s">
        <v>4295</v>
      </c>
      <c r="I23" s="371" t="s">
        <v>4265</v>
      </c>
      <c r="J23" s="392">
        <v>44836.919768518521</v>
      </c>
      <c r="K23" s="371" t="s">
        <v>4266</v>
      </c>
      <c r="L23" s="371"/>
      <c r="M23" s="371"/>
      <c r="N23" s="371" t="s">
        <v>4255</v>
      </c>
      <c r="O23" s="371" t="s">
        <v>4261</v>
      </c>
      <c r="P23" s="371">
        <v>1</v>
      </c>
      <c r="Q23" s="371">
        <v>1</v>
      </c>
      <c r="R23" s="371">
        <v>1</v>
      </c>
      <c r="S23" s="371">
        <v>1</v>
      </c>
      <c r="T23" s="371">
        <v>1</v>
      </c>
      <c r="U23" s="371">
        <v>1</v>
      </c>
      <c r="V23" s="392">
        <v>44758.94023148148</v>
      </c>
      <c r="W23" s="393" t="s">
        <v>4256</v>
      </c>
      <c r="X23" s="393" t="s">
        <v>4331</v>
      </c>
      <c r="Y23" s="392">
        <v>44205.664456018516</v>
      </c>
      <c r="Z23" s="393" t="s">
        <v>4332</v>
      </c>
      <c r="AA23" s="393" t="s">
        <v>4329</v>
      </c>
      <c r="AB23" s="392">
        <v>44435.262199074074</v>
      </c>
      <c r="AC23" s="392">
        <v>44109.211851851855</v>
      </c>
      <c r="AD23" s="393" t="s">
        <v>4283</v>
      </c>
      <c r="AE23" s="371">
        <v>0</v>
      </c>
      <c r="AF23" s="371">
        <v>1</v>
      </c>
      <c r="AG23" s="371"/>
      <c r="AH23" s="371"/>
      <c r="AI23" s="371">
        <v>519</v>
      </c>
      <c r="AJ23" s="371">
        <v>298</v>
      </c>
      <c r="AK23" s="372">
        <v>45544</v>
      </c>
      <c r="AL23" s="392">
        <v>45175.15828703704</v>
      </c>
      <c r="AM23" s="392">
        <v>44552.921249999999</v>
      </c>
      <c r="AN23" s="392">
        <v>44353.991446759261</v>
      </c>
      <c r="AO23" s="392">
        <v>44681.439189814817</v>
      </c>
      <c r="AP23" s="392">
        <v>44872.295451388891</v>
      </c>
      <c r="AQ23" s="392">
        <v>44334.452164351853</v>
      </c>
      <c r="AR23" s="392">
        <v>44321.428784722222</v>
      </c>
      <c r="AS23" s="371" t="s">
        <v>622</v>
      </c>
    </row>
    <row r="24" spans="1:45" ht="72.75">
      <c r="A24" s="391" t="str">
        <f t="shared" ca="1" si="0"/>
        <v>e2d710eb-bfecd2gfjg-be4c-a2dd</v>
      </c>
      <c r="B24" s="341">
        <v>108000000</v>
      </c>
      <c r="C24" s="371">
        <v>85738642</v>
      </c>
      <c r="D24" s="371" t="s">
        <v>4270</v>
      </c>
      <c r="E24" s="371"/>
      <c r="F24" s="371" t="s">
        <v>195</v>
      </c>
      <c r="G24" s="371" t="s">
        <v>4333</v>
      </c>
      <c r="H24" s="371" t="s">
        <v>4264</v>
      </c>
      <c r="I24" s="371" t="s">
        <v>277</v>
      </c>
      <c r="J24" s="392">
        <v>44775.856770833336</v>
      </c>
      <c r="K24" s="371" t="s">
        <v>4266</v>
      </c>
      <c r="L24" s="371"/>
      <c r="M24" s="371"/>
      <c r="N24" s="371" t="s">
        <v>4274</v>
      </c>
      <c r="O24" s="371" t="s">
        <v>4261</v>
      </c>
      <c r="P24" s="371">
        <v>1</v>
      </c>
      <c r="Q24" s="371">
        <v>0</v>
      </c>
      <c r="R24" s="371">
        <v>0</v>
      </c>
      <c r="S24" s="371">
        <v>0</v>
      </c>
      <c r="T24" s="371">
        <v>1</v>
      </c>
      <c r="U24" s="371">
        <v>1</v>
      </c>
      <c r="V24" s="392">
        <v>44607.737384259257</v>
      </c>
      <c r="W24" s="393" t="s">
        <v>4275</v>
      </c>
      <c r="X24" s="393" t="s">
        <v>4334</v>
      </c>
      <c r="Y24" s="392">
        <v>45217.082719907405</v>
      </c>
      <c r="Z24" s="393" t="s">
        <v>4335</v>
      </c>
      <c r="AA24" s="393" t="s">
        <v>60</v>
      </c>
      <c r="AB24" s="392">
        <v>44821.989918981482</v>
      </c>
      <c r="AC24" s="392">
        <v>45192.468888888892</v>
      </c>
      <c r="AD24" s="393" t="s">
        <v>4292</v>
      </c>
      <c r="AE24" s="371">
        <v>1</v>
      </c>
      <c r="AF24" s="371">
        <v>0</v>
      </c>
      <c r="AG24" s="371"/>
      <c r="AH24" s="371"/>
      <c r="AI24" s="371">
        <v>700</v>
      </c>
      <c r="AJ24" s="371">
        <v>380</v>
      </c>
      <c r="AK24" s="372">
        <v>45390</v>
      </c>
      <c r="AL24" s="392">
        <v>44109.177627314813</v>
      </c>
      <c r="AM24" s="392">
        <v>44220.635092592594</v>
      </c>
      <c r="AN24" s="392">
        <v>45256.724826388891</v>
      </c>
      <c r="AO24" s="392">
        <v>45104.030891203707</v>
      </c>
      <c r="AP24" s="392">
        <v>44198.12394675926</v>
      </c>
      <c r="AQ24" s="392">
        <v>45215.881238425929</v>
      </c>
      <c r="AR24" s="392">
        <v>44347.20994212963</v>
      </c>
      <c r="AS24" s="371" t="s">
        <v>4259</v>
      </c>
    </row>
    <row r="25" spans="1:45" ht="72.75">
      <c r="A25" s="391" t="str">
        <f t="shared" ca="1" si="0"/>
        <v>ab3bcc81-515dbcgfjg-0c79-a2dd</v>
      </c>
      <c r="B25" s="341">
        <v>108000000</v>
      </c>
      <c r="C25" s="371">
        <v>64561722</v>
      </c>
      <c r="D25" s="371" t="s">
        <v>4252</v>
      </c>
      <c r="E25" s="371"/>
      <c r="F25" s="371" t="s">
        <v>276</v>
      </c>
      <c r="G25" s="371" t="s">
        <v>4336</v>
      </c>
      <c r="H25" s="371" t="s">
        <v>4148</v>
      </c>
      <c r="I25" s="371" t="s">
        <v>4265</v>
      </c>
      <c r="J25" s="392">
        <v>44674.398553240739</v>
      </c>
      <c r="K25" s="371" t="s">
        <v>4320</v>
      </c>
      <c r="L25" s="371"/>
      <c r="M25" s="371"/>
      <c r="N25" s="371" t="s">
        <v>4255</v>
      </c>
      <c r="O25" s="371" t="s">
        <v>3390</v>
      </c>
      <c r="P25" s="371">
        <v>1</v>
      </c>
      <c r="Q25" s="371">
        <v>1</v>
      </c>
      <c r="R25" s="371">
        <v>1</v>
      </c>
      <c r="S25" s="371">
        <v>0</v>
      </c>
      <c r="T25" s="371">
        <v>1</v>
      </c>
      <c r="U25" s="371">
        <v>0</v>
      </c>
      <c r="V25" s="392">
        <v>44978.530833333331</v>
      </c>
      <c r="W25" s="393" t="s">
        <v>4275</v>
      </c>
      <c r="X25" s="393" t="s">
        <v>4337</v>
      </c>
      <c r="Y25" s="392">
        <v>44333.120694444442</v>
      </c>
      <c r="Z25" s="393" t="s">
        <v>4338</v>
      </c>
      <c r="AA25" s="393" t="s">
        <v>282</v>
      </c>
      <c r="AB25" s="392">
        <v>44173.743113425924</v>
      </c>
      <c r="AC25" s="392">
        <v>43936.964606481481</v>
      </c>
      <c r="AD25" s="393" t="s">
        <v>4258</v>
      </c>
      <c r="AE25" s="371">
        <v>0</v>
      </c>
      <c r="AF25" s="371">
        <v>1</v>
      </c>
      <c r="AG25" s="371"/>
      <c r="AH25" s="371"/>
      <c r="AI25" s="371">
        <v>134</v>
      </c>
      <c r="AJ25" s="371">
        <v>180</v>
      </c>
      <c r="AK25" s="372">
        <v>45372</v>
      </c>
      <c r="AL25" s="392">
        <v>44100.84103009259</v>
      </c>
      <c r="AM25" s="392">
        <v>45013.224861111114</v>
      </c>
      <c r="AN25" s="392">
        <v>44081.538611111115</v>
      </c>
      <c r="AO25" s="392">
        <v>43990.892847222225</v>
      </c>
      <c r="AP25" s="392">
        <v>44658.460601851853</v>
      </c>
      <c r="AQ25" s="392">
        <v>44320.596805555557</v>
      </c>
      <c r="AR25" s="392">
        <v>45050.748576388891</v>
      </c>
      <c r="AS25" s="371" t="s">
        <v>4259</v>
      </c>
    </row>
    <row r="26" spans="1:45" ht="72.75">
      <c r="A26" s="391" t="str">
        <f t="shared" ca="1" si="0"/>
        <v>01ad42c0-2faec4gfjg-0aa2-a2dd</v>
      </c>
      <c r="B26" s="341">
        <v>108000000</v>
      </c>
      <c r="C26" s="371">
        <v>33431165</v>
      </c>
      <c r="D26" s="371" t="s">
        <v>4270</v>
      </c>
      <c r="E26" s="371"/>
      <c r="F26" s="371" t="s">
        <v>3387</v>
      </c>
      <c r="G26" s="371" t="s">
        <v>4339</v>
      </c>
      <c r="H26" s="371" t="s">
        <v>4264</v>
      </c>
      <c r="I26" s="371" t="s">
        <v>4280</v>
      </c>
      <c r="J26" s="392">
        <v>44441.887048611112</v>
      </c>
      <c r="K26" s="371" t="s">
        <v>4266</v>
      </c>
      <c r="L26" s="371"/>
      <c r="M26" s="371"/>
      <c r="N26" s="371" t="s">
        <v>4255</v>
      </c>
      <c r="O26" s="371" t="s">
        <v>3390</v>
      </c>
      <c r="P26" s="371">
        <v>1</v>
      </c>
      <c r="Q26" s="371">
        <v>1</v>
      </c>
      <c r="R26" s="371">
        <v>1</v>
      </c>
      <c r="S26" s="371">
        <v>0</v>
      </c>
      <c r="T26" s="371">
        <v>1</v>
      </c>
      <c r="U26" s="371">
        <v>0</v>
      </c>
      <c r="V26" s="392">
        <v>45146.92827546296</v>
      </c>
      <c r="W26" s="393" t="s">
        <v>4275</v>
      </c>
      <c r="X26" s="393" t="s">
        <v>4340</v>
      </c>
      <c r="Y26" s="392">
        <v>45250.338622685187</v>
      </c>
      <c r="Z26" s="393" t="s">
        <v>4341</v>
      </c>
      <c r="AA26" s="393" t="s">
        <v>60</v>
      </c>
      <c r="AB26" s="392">
        <v>45242.152766203704</v>
      </c>
      <c r="AC26" s="392">
        <v>44954.428935185184</v>
      </c>
      <c r="AD26" s="393" t="s">
        <v>4292</v>
      </c>
      <c r="AE26" s="371">
        <v>0</v>
      </c>
      <c r="AF26" s="371">
        <v>1</v>
      </c>
      <c r="AG26" s="371"/>
      <c r="AH26" s="371"/>
      <c r="AI26" s="371">
        <v>214</v>
      </c>
      <c r="AJ26" s="371">
        <v>17</v>
      </c>
      <c r="AK26" s="372">
        <v>45422</v>
      </c>
      <c r="AL26" s="392">
        <v>45122.465231481481</v>
      </c>
      <c r="AM26" s="392">
        <v>45018.883564814816</v>
      </c>
      <c r="AN26" s="392">
        <v>44432.642627314817</v>
      </c>
      <c r="AO26" s="392">
        <v>44340.033414351848</v>
      </c>
      <c r="AP26" s="392">
        <v>44598.615868055553</v>
      </c>
      <c r="AQ26" s="392">
        <v>44321.871354166666</v>
      </c>
      <c r="AR26" s="392">
        <v>44369.722430555557</v>
      </c>
      <c r="AS26" s="371" t="s">
        <v>4259</v>
      </c>
    </row>
    <row r="27" spans="1:45" ht="72.75">
      <c r="A27" s="391" t="str">
        <f t="shared" ca="1" si="0"/>
        <v>673b6019-2geb96gfjg-043f-a2dd</v>
      </c>
      <c r="B27" s="341">
        <v>108000000</v>
      </c>
      <c r="C27" s="371">
        <v>75333999</v>
      </c>
      <c r="D27" s="371" t="s">
        <v>4270</v>
      </c>
      <c r="E27" s="371"/>
      <c r="F27" s="371" t="s">
        <v>3387</v>
      </c>
      <c r="G27" s="371" t="s">
        <v>4342</v>
      </c>
      <c r="H27" s="371" t="s">
        <v>256</v>
      </c>
      <c r="I27" s="371" t="s">
        <v>4265</v>
      </c>
      <c r="J27" s="392">
        <v>45225.316446759258</v>
      </c>
      <c r="K27" s="371" t="s">
        <v>4343</v>
      </c>
      <c r="L27" s="371"/>
      <c r="M27" s="371"/>
      <c r="N27" s="371" t="s">
        <v>4274</v>
      </c>
      <c r="O27" s="371" t="s">
        <v>3390</v>
      </c>
      <c r="P27" s="371">
        <v>1</v>
      </c>
      <c r="Q27" s="371">
        <v>0</v>
      </c>
      <c r="R27" s="371">
        <v>0</v>
      </c>
      <c r="S27" s="371">
        <v>1</v>
      </c>
      <c r="T27" s="371">
        <v>1</v>
      </c>
      <c r="U27" s="371">
        <v>0</v>
      </c>
      <c r="V27" s="392">
        <v>45150.543622685182</v>
      </c>
      <c r="W27" s="393" t="s">
        <v>284</v>
      </c>
      <c r="X27" s="394" t="s">
        <v>4344</v>
      </c>
      <c r="Y27" s="392">
        <v>45272.860613425924</v>
      </c>
      <c r="Z27" s="393" t="s">
        <v>4345</v>
      </c>
      <c r="AA27" s="393" t="s">
        <v>4265</v>
      </c>
      <c r="AB27" s="392">
        <v>44343.379201388889</v>
      </c>
      <c r="AC27" s="392">
        <v>44500.952650462961</v>
      </c>
      <c r="AD27" s="393" t="s">
        <v>4292</v>
      </c>
      <c r="AE27" s="371">
        <v>1</v>
      </c>
      <c r="AF27" s="371">
        <v>0</v>
      </c>
      <c r="AG27" s="371"/>
      <c r="AH27" s="371"/>
      <c r="AI27" s="371">
        <v>297</v>
      </c>
      <c r="AJ27" s="371">
        <v>49</v>
      </c>
      <c r="AK27" s="372">
        <v>45346</v>
      </c>
      <c r="AL27" s="392">
        <v>43995.284155092595</v>
      </c>
      <c r="AM27" s="392">
        <v>44141.622071759259</v>
      </c>
      <c r="AN27" s="392">
        <v>45127.962708333333</v>
      </c>
      <c r="AO27" s="392">
        <v>44301.150717592594</v>
      </c>
      <c r="AP27" s="392">
        <v>44803.576585648145</v>
      </c>
      <c r="AQ27" s="392">
        <v>44378.307199074072</v>
      </c>
      <c r="AR27" s="392">
        <v>44278.283009259256</v>
      </c>
      <c r="AS27" s="371" t="s">
        <v>4278</v>
      </c>
    </row>
    <row r="28" spans="1:45" ht="72.75">
      <c r="A28" s="391" t="str">
        <f t="shared" ca="1" si="0"/>
        <v>d1f50150-5374efgfjg-b0b6-a2dd</v>
      </c>
      <c r="B28" s="341">
        <v>108000000</v>
      </c>
      <c r="C28" s="371">
        <v>53563421</v>
      </c>
      <c r="D28" s="371" t="s">
        <v>4270</v>
      </c>
      <c r="E28" s="371"/>
      <c r="F28" s="371" t="s">
        <v>276</v>
      </c>
      <c r="G28" s="371" t="s">
        <v>4346</v>
      </c>
      <c r="H28" s="371" t="s">
        <v>256</v>
      </c>
      <c r="I28" s="371" t="s">
        <v>4265</v>
      </c>
      <c r="J28" s="392">
        <v>44687.861585648148</v>
      </c>
      <c r="K28" s="371" t="s">
        <v>4347</v>
      </c>
      <c r="L28" s="371"/>
      <c r="M28" s="371"/>
      <c r="N28" s="371" t="s">
        <v>4255</v>
      </c>
      <c r="O28" s="371" t="s">
        <v>4261</v>
      </c>
      <c r="P28" s="371">
        <v>1</v>
      </c>
      <c r="Q28" s="371">
        <v>0</v>
      </c>
      <c r="R28" s="371">
        <v>0</v>
      </c>
      <c r="S28" s="371">
        <v>0</v>
      </c>
      <c r="T28" s="371">
        <v>1</v>
      </c>
      <c r="U28" s="371">
        <v>0</v>
      </c>
      <c r="V28" s="392">
        <v>43892.756574074076</v>
      </c>
      <c r="W28" s="393" t="s">
        <v>4256</v>
      </c>
      <c r="X28" s="393" t="s">
        <v>4348</v>
      </c>
      <c r="Y28" s="392">
        <v>44330.251203703701</v>
      </c>
      <c r="Z28" s="393" t="s">
        <v>4349</v>
      </c>
      <c r="AA28" s="393" t="s">
        <v>282</v>
      </c>
      <c r="AB28" s="392">
        <v>44446.147361111114</v>
      </c>
      <c r="AC28" s="392">
        <v>45027.539212962962</v>
      </c>
      <c r="AD28" s="393" t="s">
        <v>4269</v>
      </c>
      <c r="AE28" s="371">
        <v>0</v>
      </c>
      <c r="AF28" s="371">
        <v>1</v>
      </c>
      <c r="AG28" s="371"/>
      <c r="AH28" s="371"/>
      <c r="AI28" s="371">
        <v>324</v>
      </c>
      <c r="AJ28" s="371">
        <v>296</v>
      </c>
      <c r="AK28" s="372">
        <v>45423</v>
      </c>
      <c r="AL28" s="392">
        <v>44690.238032407404</v>
      </c>
      <c r="AM28" s="392">
        <v>44952.882893518516</v>
      </c>
      <c r="AN28" s="392">
        <v>44036.369421296295</v>
      </c>
      <c r="AO28" s="392">
        <v>44035.33489583333</v>
      </c>
      <c r="AP28" s="392">
        <v>44682.646192129629</v>
      </c>
      <c r="AQ28" s="392">
        <v>44041.671979166669</v>
      </c>
      <c r="AR28" s="392">
        <v>44791.843229166669</v>
      </c>
      <c r="AS28" s="371" t="s">
        <v>4259</v>
      </c>
    </row>
    <row r="29" spans="1:45" ht="72.75">
      <c r="A29" s="391" t="str">
        <f t="shared" ca="1" si="0"/>
        <v>abe8d467-4d7f14gfjg-e0ec-a2dd</v>
      </c>
      <c r="B29" s="341">
        <v>108000000</v>
      </c>
      <c r="C29" s="371">
        <v>74491394</v>
      </c>
      <c r="D29" s="371" t="s">
        <v>4270</v>
      </c>
      <c r="E29" s="371"/>
      <c r="F29" s="371" t="s">
        <v>4271</v>
      </c>
      <c r="G29" s="371" t="s">
        <v>4350</v>
      </c>
      <c r="H29" s="371" t="s">
        <v>4148</v>
      </c>
      <c r="I29" s="371" t="s">
        <v>4280</v>
      </c>
      <c r="J29" s="392">
        <v>44080.011064814818</v>
      </c>
      <c r="K29" s="371" t="s">
        <v>4320</v>
      </c>
      <c r="L29" s="371"/>
      <c r="M29" s="371"/>
      <c r="N29" s="371" t="s">
        <v>4255</v>
      </c>
      <c r="O29" s="371" t="s">
        <v>3390</v>
      </c>
      <c r="P29" s="371">
        <v>1</v>
      </c>
      <c r="Q29" s="371">
        <v>0</v>
      </c>
      <c r="R29" s="371">
        <v>0</v>
      </c>
      <c r="S29" s="371">
        <v>0</v>
      </c>
      <c r="T29" s="371">
        <v>0</v>
      </c>
      <c r="U29" s="371">
        <v>0</v>
      </c>
      <c r="V29" s="392">
        <v>45280.139409722222</v>
      </c>
      <c r="W29" s="393" t="s">
        <v>4256</v>
      </c>
      <c r="X29" s="393" t="s">
        <v>4351</v>
      </c>
      <c r="Y29" s="392">
        <v>45107.575289351851</v>
      </c>
      <c r="Z29" s="393" t="s">
        <v>4352</v>
      </c>
      <c r="AA29" s="393" t="s">
        <v>60</v>
      </c>
      <c r="AB29" s="392">
        <v>44480.688622685186</v>
      </c>
      <c r="AC29" s="392">
        <v>43833.811388888891</v>
      </c>
      <c r="AD29" s="393" t="s">
        <v>4258</v>
      </c>
      <c r="AE29" s="371">
        <v>0</v>
      </c>
      <c r="AF29" s="371">
        <v>1</v>
      </c>
      <c r="AG29" s="371"/>
      <c r="AH29" s="371"/>
      <c r="AI29" s="371">
        <v>64</v>
      </c>
      <c r="AJ29" s="371">
        <v>100</v>
      </c>
      <c r="AK29" s="372">
        <v>45344</v>
      </c>
      <c r="AL29" s="392">
        <v>45210.443819444445</v>
      </c>
      <c r="AM29" s="392">
        <v>44181.063773148147</v>
      </c>
      <c r="AN29" s="392">
        <v>45092.700046296297</v>
      </c>
      <c r="AO29" s="392">
        <v>44645.114594907405</v>
      </c>
      <c r="AP29" s="392">
        <v>43947.015983796293</v>
      </c>
      <c r="AQ29" s="392">
        <v>44842.791377314818</v>
      </c>
      <c r="AR29" s="392">
        <v>44897.843773148146</v>
      </c>
      <c r="AS29" s="371" t="s">
        <v>4278</v>
      </c>
    </row>
    <row r="30" spans="1:45" ht="72.75">
      <c r="A30" s="391" t="str">
        <f t="shared" ca="1" si="0"/>
        <v>dcf2da24-g466cggfjg-6669-a2dd</v>
      </c>
      <c r="B30" s="341">
        <v>108000000</v>
      </c>
      <c r="C30" s="371">
        <v>85192579</v>
      </c>
      <c r="D30" s="371" t="s">
        <v>4252</v>
      </c>
      <c r="E30" s="371"/>
      <c r="F30" s="371" t="s">
        <v>195</v>
      </c>
      <c r="G30" s="371" t="s">
        <v>4353</v>
      </c>
      <c r="H30" s="371" t="s">
        <v>4295</v>
      </c>
      <c r="I30" s="371" t="s">
        <v>277</v>
      </c>
      <c r="J30" s="392">
        <v>44403.410636574074</v>
      </c>
      <c r="K30" s="371" t="s">
        <v>4320</v>
      </c>
      <c r="L30" s="371"/>
      <c r="M30" s="371"/>
      <c r="N30" s="371" t="s">
        <v>4255</v>
      </c>
      <c r="O30" s="371" t="s">
        <v>4261</v>
      </c>
      <c r="P30" s="371">
        <v>0</v>
      </c>
      <c r="Q30" s="371">
        <v>1</v>
      </c>
      <c r="R30" s="371">
        <v>0</v>
      </c>
      <c r="S30" s="371">
        <v>1</v>
      </c>
      <c r="T30" s="371">
        <v>0</v>
      </c>
      <c r="U30" s="371">
        <v>0</v>
      </c>
      <c r="V30" s="392">
        <v>43863.70113425926</v>
      </c>
      <c r="W30" s="393" t="s">
        <v>4275</v>
      </c>
      <c r="X30" s="393" t="s">
        <v>4354</v>
      </c>
      <c r="Y30" s="392">
        <v>43934.565821759257</v>
      </c>
      <c r="Z30" s="393" t="s">
        <v>4355</v>
      </c>
      <c r="AA30" s="393" t="s">
        <v>60</v>
      </c>
      <c r="AB30" s="392">
        <v>44653.813657407409</v>
      </c>
      <c r="AC30" s="392">
        <v>44696.424421296295</v>
      </c>
      <c r="AD30" s="393" t="s">
        <v>4292</v>
      </c>
      <c r="AE30" s="371">
        <v>1</v>
      </c>
      <c r="AF30" s="371">
        <v>0</v>
      </c>
      <c r="AG30" s="371"/>
      <c r="AH30" s="371"/>
      <c r="AI30" s="371">
        <v>224</v>
      </c>
      <c r="AJ30" s="371">
        <v>161</v>
      </c>
      <c r="AK30" s="372">
        <v>45335</v>
      </c>
      <c r="AL30" s="392">
        <v>44068.285358796296</v>
      </c>
      <c r="AM30" s="392">
        <v>44458.632164351853</v>
      </c>
      <c r="AN30" s="392">
        <v>44314.02416666667</v>
      </c>
      <c r="AO30" s="392">
        <v>44439.761759259258</v>
      </c>
      <c r="AP30" s="392">
        <v>45025.733958333331</v>
      </c>
      <c r="AQ30" s="392">
        <v>44064.989189814813</v>
      </c>
      <c r="AR30" s="392">
        <v>44122.128680555557</v>
      </c>
      <c r="AS30" s="371" t="s">
        <v>4278</v>
      </c>
    </row>
    <row r="31" spans="1:45" ht="72.75">
      <c r="A31" s="391" t="str">
        <f t="shared" ca="1" si="0"/>
        <v>f7d3abd8-24a2g4gfjg-efdd-a2dd</v>
      </c>
      <c r="B31" s="341">
        <v>108000000</v>
      </c>
      <c r="C31" s="371">
        <v>88388214</v>
      </c>
      <c r="D31" s="371" t="s">
        <v>4298</v>
      </c>
      <c r="E31" s="371"/>
      <c r="F31" s="371" t="s">
        <v>3387</v>
      </c>
      <c r="G31" s="371" t="s">
        <v>4356</v>
      </c>
      <c r="H31" s="371" t="s">
        <v>256</v>
      </c>
      <c r="I31" s="371" t="s">
        <v>4280</v>
      </c>
      <c r="J31" s="392">
        <v>44712.588935185187</v>
      </c>
      <c r="K31" s="371" t="s">
        <v>4357</v>
      </c>
      <c r="L31" s="371"/>
      <c r="M31" s="371"/>
      <c r="N31" s="371" t="s">
        <v>4255</v>
      </c>
      <c r="O31" s="371" t="s">
        <v>4261</v>
      </c>
      <c r="P31" s="371">
        <v>1</v>
      </c>
      <c r="Q31" s="371">
        <v>0</v>
      </c>
      <c r="R31" s="371">
        <v>0</v>
      </c>
      <c r="S31" s="371">
        <v>0</v>
      </c>
      <c r="T31" s="371">
        <v>0</v>
      </c>
      <c r="U31" s="371">
        <v>1</v>
      </c>
      <c r="V31" s="392">
        <v>44413.783506944441</v>
      </c>
      <c r="W31" s="393" t="s">
        <v>284</v>
      </c>
      <c r="X31" s="393" t="s">
        <v>4358</v>
      </c>
      <c r="Y31" s="392">
        <v>44277.46875</v>
      </c>
      <c r="Z31" s="393" t="s">
        <v>4359</v>
      </c>
      <c r="AA31" s="393" t="s">
        <v>282</v>
      </c>
      <c r="AB31" s="392">
        <v>44215.467465277776</v>
      </c>
      <c r="AC31" s="392">
        <v>44106.007511574076</v>
      </c>
      <c r="AD31" s="393" t="s">
        <v>4269</v>
      </c>
      <c r="AE31" s="371">
        <v>0</v>
      </c>
      <c r="AF31" s="371">
        <v>1</v>
      </c>
      <c r="AG31" s="371"/>
      <c r="AH31" s="371"/>
      <c r="AI31" s="371">
        <v>9</v>
      </c>
      <c r="AJ31" s="371">
        <v>39</v>
      </c>
      <c r="AK31" s="372">
        <v>45414</v>
      </c>
      <c r="AL31" s="392">
        <v>43904.377060185187</v>
      </c>
      <c r="AM31" s="392">
        <v>44042.265208333331</v>
      </c>
      <c r="AN31" s="392">
        <v>44311.28833333333</v>
      </c>
      <c r="AO31" s="392">
        <v>44139.679467592592</v>
      </c>
      <c r="AP31" s="392">
        <v>44121.323796296296</v>
      </c>
      <c r="AQ31" s="392">
        <v>43863.718287037038</v>
      </c>
      <c r="AR31" s="392">
        <v>43947.222557870373</v>
      </c>
      <c r="AS31" s="371" t="s">
        <v>4259</v>
      </c>
    </row>
    <row r="32" spans="1:45" ht="72.75">
      <c r="A32" s="391" t="str">
        <f t="shared" ca="1" si="0"/>
        <v>ef54fd80-7d3257gfjg-1bb1-a2dd</v>
      </c>
      <c r="B32" s="341">
        <v>108000000</v>
      </c>
      <c r="C32" s="371">
        <v>18861637</v>
      </c>
      <c r="D32" s="371" t="s">
        <v>4252</v>
      </c>
      <c r="E32" s="371"/>
      <c r="F32" s="371" t="s">
        <v>3387</v>
      </c>
      <c r="G32" s="371" t="s">
        <v>4360</v>
      </c>
      <c r="H32" s="371" t="s">
        <v>4264</v>
      </c>
      <c r="I32" s="371" t="s">
        <v>4265</v>
      </c>
      <c r="J32" s="392">
        <v>44037.359270833331</v>
      </c>
      <c r="K32" s="371" t="s">
        <v>4254</v>
      </c>
      <c r="L32" s="371"/>
      <c r="M32" s="371"/>
      <c r="N32" s="371" t="s">
        <v>4274</v>
      </c>
      <c r="O32" s="371" t="s">
        <v>4261</v>
      </c>
      <c r="P32" s="371">
        <v>0</v>
      </c>
      <c r="Q32" s="371">
        <v>1</v>
      </c>
      <c r="R32" s="371">
        <v>0</v>
      </c>
      <c r="S32" s="371">
        <v>1</v>
      </c>
      <c r="T32" s="371">
        <v>1</v>
      </c>
      <c r="U32" s="371">
        <v>1</v>
      </c>
      <c r="V32" s="392">
        <v>45202.904282407406</v>
      </c>
      <c r="W32" s="393" t="s">
        <v>4256</v>
      </c>
      <c r="X32" s="393" t="s">
        <v>4361</v>
      </c>
      <c r="Y32" s="392">
        <v>44688.289178240739</v>
      </c>
      <c r="Z32" s="393" t="s">
        <v>4362</v>
      </c>
      <c r="AA32" s="393" t="s">
        <v>60</v>
      </c>
      <c r="AB32" s="392">
        <v>44038.301793981482</v>
      </c>
      <c r="AC32" s="392">
        <v>44356.272928240738</v>
      </c>
      <c r="AD32" s="393" t="s">
        <v>4283</v>
      </c>
      <c r="AE32" s="371">
        <v>0</v>
      </c>
      <c r="AF32" s="371">
        <v>1</v>
      </c>
      <c r="AG32" s="371"/>
      <c r="AH32" s="371"/>
      <c r="AI32" s="371">
        <v>424</v>
      </c>
      <c r="AJ32" s="371">
        <v>227</v>
      </c>
      <c r="AK32" s="372">
        <v>45395</v>
      </c>
      <c r="AL32" s="392">
        <v>44474.260625000003</v>
      </c>
      <c r="AM32" s="392">
        <v>45181.490231481483</v>
      </c>
      <c r="AN32" s="392">
        <v>44037.56858796296</v>
      </c>
      <c r="AO32" s="392">
        <v>44972.548252314817</v>
      </c>
      <c r="AP32" s="392">
        <v>44325.735601851855</v>
      </c>
      <c r="AQ32" s="392">
        <v>44139.997615740744</v>
      </c>
      <c r="AR32" s="392">
        <v>44387.13853009259</v>
      </c>
      <c r="AS32" s="371" t="s">
        <v>4259</v>
      </c>
    </row>
    <row r="33" spans="1:45" ht="72.75">
      <c r="A33" s="391" t="str">
        <f t="shared" ca="1" si="0"/>
        <v>f0c43b71-b73c15gfjg-1489-a2dd</v>
      </c>
      <c r="B33" s="341">
        <v>108000000</v>
      </c>
      <c r="C33" s="371">
        <v>62676500</v>
      </c>
      <c r="D33" s="371" t="s">
        <v>4298</v>
      </c>
      <c r="E33" s="371"/>
      <c r="F33" s="371" t="s">
        <v>195</v>
      </c>
      <c r="G33" s="371" t="s">
        <v>4363</v>
      </c>
      <c r="H33" s="371" t="s">
        <v>4319</v>
      </c>
      <c r="I33" s="371" t="s">
        <v>4280</v>
      </c>
      <c r="J33" s="392">
        <v>44657.76185185185</v>
      </c>
      <c r="K33" s="371" t="s">
        <v>4254</v>
      </c>
      <c r="L33" s="371"/>
      <c r="M33" s="371"/>
      <c r="N33" s="371" t="s">
        <v>4255</v>
      </c>
      <c r="O33" s="371" t="s">
        <v>4261</v>
      </c>
      <c r="P33" s="371">
        <v>1</v>
      </c>
      <c r="Q33" s="371">
        <v>0</v>
      </c>
      <c r="R33" s="371">
        <v>0</v>
      </c>
      <c r="S33" s="371">
        <v>0</v>
      </c>
      <c r="T33" s="371">
        <v>0</v>
      </c>
      <c r="U33" s="371">
        <v>1</v>
      </c>
      <c r="V33" s="392">
        <v>44262.11241898148</v>
      </c>
      <c r="W33" s="393" t="s">
        <v>4256</v>
      </c>
      <c r="X33" s="393" t="s">
        <v>4364</v>
      </c>
      <c r="Y33" s="392">
        <v>44908.389988425923</v>
      </c>
      <c r="Z33" s="393" t="s">
        <v>4365</v>
      </c>
      <c r="AA33" s="393" t="s">
        <v>4265</v>
      </c>
      <c r="AB33" s="392">
        <v>45045.766215277778</v>
      </c>
      <c r="AC33" s="392">
        <v>43889.484560185185</v>
      </c>
      <c r="AD33" s="393" t="s">
        <v>4292</v>
      </c>
      <c r="AE33" s="371">
        <v>0</v>
      </c>
      <c r="AF33" s="371">
        <v>1</v>
      </c>
      <c r="AG33" s="371"/>
      <c r="AH33" s="371"/>
      <c r="AI33" s="371">
        <v>127</v>
      </c>
      <c r="AJ33" s="371">
        <v>490</v>
      </c>
      <c r="AK33" s="372">
        <v>45445</v>
      </c>
      <c r="AL33" s="392">
        <v>45186.553842592592</v>
      </c>
      <c r="AM33" s="392">
        <v>44428.336747685185</v>
      </c>
      <c r="AN33" s="392">
        <v>45126.350046296298</v>
      </c>
      <c r="AO33" s="392">
        <v>45026.493333333332</v>
      </c>
      <c r="AP33" s="392">
        <v>44085.326261574075</v>
      </c>
      <c r="AQ33" s="392">
        <v>44866.108541666668</v>
      </c>
      <c r="AR33" s="392">
        <v>44354.381898148145</v>
      </c>
      <c r="AS33" s="371" t="s">
        <v>4259</v>
      </c>
    </row>
    <row r="34" spans="1:45" ht="72.75">
      <c r="A34" s="391" t="str">
        <f t="shared" ca="1" si="0"/>
        <v>f4cd79d8-e7283agfjg-ad32-a2dd</v>
      </c>
      <c r="B34" s="341">
        <v>108000000</v>
      </c>
      <c r="C34" s="371">
        <v>11738792</v>
      </c>
      <c r="D34" s="371" t="s">
        <v>4252</v>
      </c>
      <c r="E34" s="371"/>
      <c r="F34" s="371" t="s">
        <v>3387</v>
      </c>
      <c r="G34" s="371" t="s">
        <v>4366</v>
      </c>
      <c r="H34" s="371" t="s">
        <v>4264</v>
      </c>
      <c r="I34" s="371" t="s">
        <v>4265</v>
      </c>
      <c r="J34" s="392">
        <v>44246.218472222223</v>
      </c>
      <c r="K34" s="371" t="s">
        <v>4320</v>
      </c>
      <c r="L34" s="371"/>
      <c r="M34" s="371"/>
      <c r="N34" s="371" t="s">
        <v>4274</v>
      </c>
      <c r="O34" s="371" t="s">
        <v>4261</v>
      </c>
      <c r="P34" s="371">
        <v>0</v>
      </c>
      <c r="Q34" s="371">
        <v>1</v>
      </c>
      <c r="R34" s="371">
        <v>0</v>
      </c>
      <c r="S34" s="371">
        <v>0</v>
      </c>
      <c r="T34" s="371">
        <v>0</v>
      </c>
      <c r="U34" s="371">
        <v>1</v>
      </c>
      <c r="V34" s="392">
        <v>44148.732986111114</v>
      </c>
      <c r="W34" s="393" t="s">
        <v>4256</v>
      </c>
      <c r="X34" s="393" t="s">
        <v>4367</v>
      </c>
      <c r="Y34" s="392">
        <v>44729.225868055553</v>
      </c>
      <c r="Z34" s="393" t="s">
        <v>4368</v>
      </c>
      <c r="AA34" s="393" t="s">
        <v>4329</v>
      </c>
      <c r="AB34" s="392">
        <v>44220.90184027778</v>
      </c>
      <c r="AC34" s="392">
        <v>45287.784201388888</v>
      </c>
      <c r="AD34" s="393" t="s">
        <v>4283</v>
      </c>
      <c r="AE34" s="371">
        <v>1</v>
      </c>
      <c r="AF34" s="371">
        <v>0</v>
      </c>
      <c r="AG34" s="371"/>
      <c r="AH34" s="371"/>
      <c r="AI34" s="371">
        <v>166</v>
      </c>
      <c r="AJ34" s="371">
        <v>222</v>
      </c>
      <c r="AK34" s="372">
        <v>45380</v>
      </c>
      <c r="AL34" s="392">
        <v>44176.481342592589</v>
      </c>
      <c r="AM34" s="392">
        <v>44877.615358796298</v>
      </c>
      <c r="AN34" s="392">
        <v>45103.559039351851</v>
      </c>
      <c r="AO34" s="392">
        <v>44908.14340277778</v>
      </c>
      <c r="AP34" s="392">
        <v>44514.825972222221</v>
      </c>
      <c r="AQ34" s="392">
        <v>45262.565266203703</v>
      </c>
      <c r="AR34" s="392">
        <v>44088.406863425924</v>
      </c>
      <c r="AS34" s="371" t="s">
        <v>4259</v>
      </c>
    </row>
    <row r="35" spans="1:45" ht="72.75">
      <c r="A35" s="391" t="str">
        <f t="shared" ca="1" si="0"/>
        <v>a2e6951f-2a3fgegfjg-95af-a2dd</v>
      </c>
      <c r="B35" s="341">
        <v>109000000</v>
      </c>
      <c r="C35" s="371">
        <v>35728991</v>
      </c>
      <c r="D35" s="371" t="s">
        <v>4252</v>
      </c>
      <c r="E35" s="371"/>
      <c r="F35" s="371" t="s">
        <v>195</v>
      </c>
      <c r="G35" s="371" t="s">
        <v>4369</v>
      </c>
      <c r="H35" s="371" t="s">
        <v>4148</v>
      </c>
      <c r="I35" s="371" t="s">
        <v>4280</v>
      </c>
      <c r="J35" s="392">
        <v>43968.618414351855</v>
      </c>
      <c r="K35" s="371" t="s">
        <v>4320</v>
      </c>
      <c r="L35" s="371"/>
      <c r="M35" s="371"/>
      <c r="N35" s="371" t="s">
        <v>4274</v>
      </c>
      <c r="O35" s="371" t="s">
        <v>4261</v>
      </c>
      <c r="P35" s="371">
        <v>1</v>
      </c>
      <c r="Q35" s="371">
        <v>0</v>
      </c>
      <c r="R35" s="371">
        <v>0</v>
      </c>
      <c r="S35" s="371">
        <v>0</v>
      </c>
      <c r="T35" s="371">
        <v>1</v>
      </c>
      <c r="U35" s="371">
        <v>0</v>
      </c>
      <c r="V35" s="392">
        <v>44808.657916666663</v>
      </c>
      <c r="W35" s="393" t="s">
        <v>4256</v>
      </c>
      <c r="X35" s="393" t="s">
        <v>4370</v>
      </c>
      <c r="Y35" s="392">
        <v>44085.908159722225</v>
      </c>
      <c r="Z35" s="393" t="s">
        <v>4371</v>
      </c>
      <c r="AA35" s="393" t="s">
        <v>4265</v>
      </c>
      <c r="AB35" s="392">
        <v>44842.065787037034</v>
      </c>
      <c r="AC35" s="392">
        <v>44015.121655092589</v>
      </c>
      <c r="AD35" s="393" t="s">
        <v>4269</v>
      </c>
      <c r="AE35" s="371">
        <v>1</v>
      </c>
      <c r="AF35" s="371">
        <v>0</v>
      </c>
      <c r="AG35" s="371"/>
      <c r="AH35" s="371"/>
      <c r="AI35" s="371">
        <v>487</v>
      </c>
      <c r="AJ35" s="371">
        <v>116</v>
      </c>
      <c r="AK35" s="372">
        <v>45454</v>
      </c>
      <c r="AL35" s="392">
        <v>45151.241805555554</v>
      </c>
      <c r="AM35" s="392">
        <v>44414.278784722221</v>
      </c>
      <c r="AN35" s="392">
        <v>43916.607604166667</v>
      </c>
      <c r="AO35" s="392">
        <v>44248.371620370373</v>
      </c>
      <c r="AP35" s="392">
        <v>43922.382685185185</v>
      </c>
      <c r="AQ35" s="392">
        <v>44958.327037037037</v>
      </c>
      <c r="AR35" s="392">
        <v>45247.765648148146</v>
      </c>
      <c r="AS35" s="371" t="s">
        <v>4259</v>
      </c>
    </row>
    <row r="36" spans="1:45" ht="72.75">
      <c r="A36" s="391" t="str">
        <f t="shared" ca="1" si="0"/>
        <v>d0f83ddd-e82276gfjg-de11-a2dd</v>
      </c>
      <c r="B36" s="341">
        <v>109000000</v>
      </c>
      <c r="C36" s="371">
        <v>2151484</v>
      </c>
      <c r="D36" s="371" t="s">
        <v>4252</v>
      </c>
      <c r="E36" s="371"/>
      <c r="F36" s="371" t="s">
        <v>195</v>
      </c>
      <c r="G36" s="371" t="s">
        <v>4372</v>
      </c>
      <c r="H36" s="371" t="s">
        <v>256</v>
      </c>
      <c r="I36" s="371" t="s">
        <v>4265</v>
      </c>
      <c r="J36" s="392">
        <v>44104.987511574072</v>
      </c>
      <c r="K36" s="371" t="s">
        <v>4373</v>
      </c>
      <c r="L36" s="371"/>
      <c r="M36" s="371"/>
      <c r="N36" s="371" t="s">
        <v>4274</v>
      </c>
      <c r="O36" s="371" t="s">
        <v>4261</v>
      </c>
      <c r="P36" s="371">
        <v>0</v>
      </c>
      <c r="Q36" s="371">
        <v>0</v>
      </c>
      <c r="R36" s="371">
        <v>0</v>
      </c>
      <c r="S36" s="371">
        <v>0</v>
      </c>
      <c r="T36" s="371">
        <v>0</v>
      </c>
      <c r="U36" s="371">
        <v>0</v>
      </c>
      <c r="V36" s="392">
        <v>44897.045092592591</v>
      </c>
      <c r="W36" s="393" t="s">
        <v>4275</v>
      </c>
      <c r="X36" s="393" t="s">
        <v>4374</v>
      </c>
      <c r="Y36" s="392">
        <v>44805.386782407404</v>
      </c>
      <c r="Z36" s="393" t="s">
        <v>4375</v>
      </c>
      <c r="AA36" s="393" t="s">
        <v>282</v>
      </c>
      <c r="AB36" s="392">
        <v>44586.934745370374</v>
      </c>
      <c r="AC36" s="392">
        <v>44789.257557870369</v>
      </c>
      <c r="AD36" s="393" t="s">
        <v>4292</v>
      </c>
      <c r="AE36" s="371">
        <v>0</v>
      </c>
      <c r="AF36" s="371">
        <v>1</v>
      </c>
      <c r="AG36" s="371"/>
      <c r="AH36" s="371"/>
      <c r="AI36" s="371">
        <v>141</v>
      </c>
      <c r="AJ36" s="371">
        <v>53</v>
      </c>
      <c r="AK36" s="372">
        <v>45520</v>
      </c>
      <c r="AL36" s="392">
        <v>43888.885752314818</v>
      </c>
      <c r="AM36" s="392">
        <v>44853.713252314818</v>
      </c>
      <c r="AN36" s="392">
        <v>44423.649525462963</v>
      </c>
      <c r="AO36" s="392">
        <v>43931.974270833336</v>
      </c>
      <c r="AP36" s="392">
        <v>44169.703125</v>
      </c>
      <c r="AQ36" s="392">
        <v>44839.533182870371</v>
      </c>
      <c r="AR36" s="392">
        <v>44423.513506944444</v>
      </c>
      <c r="AS36" s="371" t="s">
        <v>4259</v>
      </c>
    </row>
    <row r="37" spans="1:45" ht="72.75">
      <c r="A37" s="391" t="str">
        <f t="shared" ca="1" si="0"/>
        <v>e4dd43ae-a5a6e8gfjg-01ed-a2dd</v>
      </c>
      <c r="B37" s="341">
        <v>109000000</v>
      </c>
      <c r="C37" s="371">
        <v>36810086</v>
      </c>
      <c r="D37" s="371" t="s">
        <v>4252</v>
      </c>
      <c r="E37" s="371"/>
      <c r="F37" s="371" t="s">
        <v>195</v>
      </c>
      <c r="G37" s="371" t="s">
        <v>4376</v>
      </c>
      <c r="H37" s="371" t="s">
        <v>4295</v>
      </c>
      <c r="I37" s="371" t="s">
        <v>4265</v>
      </c>
      <c r="J37" s="392">
        <v>45127.074363425927</v>
      </c>
      <c r="K37" s="371" t="s">
        <v>4266</v>
      </c>
      <c r="L37" s="371"/>
      <c r="M37" s="371"/>
      <c r="N37" s="371" t="s">
        <v>4255</v>
      </c>
      <c r="O37" s="371" t="s">
        <v>3390</v>
      </c>
      <c r="P37" s="371">
        <v>1</v>
      </c>
      <c r="Q37" s="371">
        <v>1</v>
      </c>
      <c r="R37" s="371">
        <v>1</v>
      </c>
      <c r="S37" s="371">
        <v>0</v>
      </c>
      <c r="T37" s="371">
        <v>1</v>
      </c>
      <c r="U37" s="371">
        <v>1</v>
      </c>
      <c r="V37" s="392">
        <v>43955.22452546296</v>
      </c>
      <c r="W37" s="393" t="s">
        <v>4275</v>
      </c>
      <c r="X37" s="394" t="s">
        <v>4377</v>
      </c>
      <c r="Y37" s="392">
        <v>44346.434537037036</v>
      </c>
      <c r="Z37" s="393" t="s">
        <v>4378</v>
      </c>
      <c r="AA37" s="393" t="s">
        <v>60</v>
      </c>
      <c r="AB37" s="392">
        <v>45117.469918981478</v>
      </c>
      <c r="AC37" s="392">
        <v>44431.265127314815</v>
      </c>
      <c r="AD37" s="393" t="s">
        <v>4258</v>
      </c>
      <c r="AE37" s="371">
        <v>1</v>
      </c>
      <c r="AF37" s="371">
        <v>0</v>
      </c>
      <c r="AG37" s="371"/>
      <c r="AH37" s="371"/>
      <c r="AI37" s="371">
        <v>107</v>
      </c>
      <c r="AJ37" s="371">
        <v>18</v>
      </c>
      <c r="AK37" s="372">
        <v>45518</v>
      </c>
      <c r="AL37" s="392">
        <v>44445.294074074074</v>
      </c>
      <c r="AM37" s="392">
        <v>45262.632824074077</v>
      </c>
      <c r="AN37" s="392">
        <v>44089.363217592596</v>
      </c>
      <c r="AO37" s="392">
        <v>44399.474548611113</v>
      </c>
      <c r="AP37" s="392">
        <v>44618.531076388892</v>
      </c>
      <c r="AQ37" s="392">
        <v>43904.996087962965</v>
      </c>
      <c r="AR37" s="392">
        <v>43947.180578703701</v>
      </c>
      <c r="AS37" s="371" t="s">
        <v>4259</v>
      </c>
    </row>
    <row r="38" spans="1:45" ht="72.75">
      <c r="A38" s="391" t="str">
        <f t="shared" ca="1" si="0"/>
        <v>97e1d3a3-ddacf2gfjg-359f-a2dd</v>
      </c>
      <c r="B38" s="341">
        <v>109000000</v>
      </c>
      <c r="C38" s="371">
        <v>33718960</v>
      </c>
      <c r="D38" s="371" t="s">
        <v>4270</v>
      </c>
      <c r="E38" s="371"/>
      <c r="F38" s="371" t="s">
        <v>276</v>
      </c>
      <c r="G38" s="371" t="s">
        <v>4379</v>
      </c>
      <c r="H38" s="371" t="s">
        <v>4264</v>
      </c>
      <c r="I38" s="371" t="s">
        <v>277</v>
      </c>
      <c r="J38" s="392">
        <v>44143.034201388888</v>
      </c>
      <c r="K38" s="371" t="s">
        <v>4266</v>
      </c>
      <c r="L38" s="371"/>
      <c r="M38" s="371"/>
      <c r="N38" s="371" t="s">
        <v>4274</v>
      </c>
      <c r="O38" s="371" t="s">
        <v>4261</v>
      </c>
      <c r="P38" s="371">
        <v>0</v>
      </c>
      <c r="Q38" s="371">
        <v>1</v>
      </c>
      <c r="R38" s="371">
        <v>0</v>
      </c>
      <c r="S38" s="371">
        <v>1</v>
      </c>
      <c r="T38" s="371">
        <v>0</v>
      </c>
      <c r="U38" s="371">
        <v>1</v>
      </c>
      <c r="V38" s="392">
        <v>44866.597615740742</v>
      </c>
      <c r="W38" s="393" t="s">
        <v>4256</v>
      </c>
      <c r="X38" s="393" t="s">
        <v>4380</v>
      </c>
      <c r="Y38" s="392">
        <v>44926.499259259261</v>
      </c>
      <c r="Z38" s="393" t="s">
        <v>4381</v>
      </c>
      <c r="AA38" s="393" t="s">
        <v>4329</v>
      </c>
      <c r="AB38" s="392">
        <v>44647.813125000001</v>
      </c>
      <c r="AC38" s="392">
        <v>45057.414629629631</v>
      </c>
      <c r="AD38" s="393" t="s">
        <v>4258</v>
      </c>
      <c r="AE38" s="371">
        <v>0</v>
      </c>
      <c r="AF38" s="371">
        <v>1</v>
      </c>
      <c r="AG38" s="371"/>
      <c r="AH38" s="371"/>
      <c r="AI38" s="371">
        <v>267</v>
      </c>
      <c r="AJ38" s="371">
        <v>155</v>
      </c>
      <c r="AK38" s="372">
        <v>45416</v>
      </c>
      <c r="AL38" s="392">
        <v>44405.001875000002</v>
      </c>
      <c r="AM38" s="392">
        <v>44850.962291666663</v>
      </c>
      <c r="AN38" s="392">
        <v>44592.625196759262</v>
      </c>
      <c r="AO38" s="392">
        <v>44776.17292824074</v>
      </c>
      <c r="AP38" s="392">
        <v>44882.985671296294</v>
      </c>
      <c r="AQ38" s="392">
        <v>44269.671666666669</v>
      </c>
      <c r="AR38" s="392">
        <v>44655.263842592591</v>
      </c>
      <c r="AS38" s="371" t="s">
        <v>4259</v>
      </c>
    </row>
    <row r="39" spans="1:45" ht="72.75">
      <c r="A39" s="391" t="str">
        <f t="shared" ca="1" si="0"/>
        <v>646003dc-6ffag7gfjg-edb3-a2dd</v>
      </c>
      <c r="B39" s="341">
        <v>109000000</v>
      </c>
      <c r="C39" s="371">
        <v>51829360</v>
      </c>
      <c r="D39" s="371" t="s">
        <v>4298</v>
      </c>
      <c r="E39" s="371"/>
      <c r="F39" s="371" t="s">
        <v>4271</v>
      </c>
      <c r="G39" s="371" t="s">
        <v>4382</v>
      </c>
      <c r="H39" s="371" t="s">
        <v>4295</v>
      </c>
      <c r="I39" s="371" t="s">
        <v>4265</v>
      </c>
      <c r="J39" s="392">
        <v>44082.034317129626</v>
      </c>
      <c r="K39" s="371" t="s">
        <v>4320</v>
      </c>
      <c r="L39" s="371"/>
      <c r="M39" s="371"/>
      <c r="N39" s="371" t="s">
        <v>4255</v>
      </c>
      <c r="O39" s="371" t="s">
        <v>4261</v>
      </c>
      <c r="P39" s="371">
        <v>1</v>
      </c>
      <c r="Q39" s="371">
        <v>1</v>
      </c>
      <c r="R39" s="371">
        <v>1</v>
      </c>
      <c r="S39" s="371">
        <v>1</v>
      </c>
      <c r="T39" s="371">
        <v>0</v>
      </c>
      <c r="U39" s="371">
        <v>0</v>
      </c>
      <c r="V39" s="392">
        <v>43929.780682870369</v>
      </c>
      <c r="W39" s="393" t="s">
        <v>284</v>
      </c>
      <c r="X39" s="393" t="s">
        <v>4383</v>
      </c>
      <c r="Y39" s="392">
        <v>45125.942789351851</v>
      </c>
      <c r="Z39" s="393" t="s">
        <v>4384</v>
      </c>
      <c r="AA39" s="393" t="s">
        <v>282</v>
      </c>
      <c r="AB39" s="392">
        <v>45057.39099537037</v>
      </c>
      <c r="AC39" s="392">
        <v>43907.736168981479</v>
      </c>
      <c r="AD39" s="393" t="s">
        <v>4292</v>
      </c>
      <c r="AE39" s="371">
        <v>0</v>
      </c>
      <c r="AF39" s="371">
        <v>1</v>
      </c>
      <c r="AG39" s="371"/>
      <c r="AH39" s="371"/>
      <c r="AI39" s="371">
        <v>894</v>
      </c>
      <c r="AJ39" s="371">
        <v>108</v>
      </c>
      <c r="AK39" s="372">
        <v>45418</v>
      </c>
      <c r="AL39" s="392">
        <v>45284.784814814811</v>
      </c>
      <c r="AM39" s="392">
        <v>44424.560810185183</v>
      </c>
      <c r="AN39" s="392">
        <v>44638.790925925925</v>
      </c>
      <c r="AO39" s="392">
        <v>44643.466481481482</v>
      </c>
      <c r="AP39" s="392">
        <v>45111.306400462963</v>
      </c>
      <c r="AQ39" s="392">
        <v>45256.541041666664</v>
      </c>
      <c r="AR39" s="392">
        <v>44014.044131944444</v>
      </c>
      <c r="AS39" s="371" t="s">
        <v>4259</v>
      </c>
    </row>
    <row r="40" spans="1:45" ht="72.75">
      <c r="A40" s="391" t="str">
        <f t="shared" ca="1" si="0"/>
        <v>6d7df38a-b2dde4gfjg-1179-a2dd</v>
      </c>
      <c r="B40" s="341">
        <v>109000000</v>
      </c>
      <c r="C40" s="371">
        <v>20812783</v>
      </c>
      <c r="D40" s="371" t="s">
        <v>4252</v>
      </c>
      <c r="E40" s="371"/>
      <c r="F40" s="371" t="s">
        <v>195</v>
      </c>
      <c r="G40" s="371" t="s">
        <v>4385</v>
      </c>
      <c r="H40" s="371" t="s">
        <v>4253</v>
      </c>
      <c r="I40" s="371" t="s">
        <v>4280</v>
      </c>
      <c r="J40" s="392">
        <v>44447.457326388889</v>
      </c>
      <c r="K40" s="371" t="s">
        <v>4320</v>
      </c>
      <c r="L40" s="371"/>
      <c r="M40" s="371"/>
      <c r="N40" s="371" t="s">
        <v>4255</v>
      </c>
      <c r="O40" s="371" t="s">
        <v>4261</v>
      </c>
      <c r="P40" s="371">
        <v>0</v>
      </c>
      <c r="Q40" s="371">
        <v>0</v>
      </c>
      <c r="R40" s="371">
        <v>0</v>
      </c>
      <c r="S40" s="371">
        <v>1</v>
      </c>
      <c r="T40" s="371">
        <v>1</v>
      </c>
      <c r="U40" s="371">
        <v>1</v>
      </c>
      <c r="V40" s="392">
        <v>45249.066643518519</v>
      </c>
      <c r="W40" s="393" t="s">
        <v>4275</v>
      </c>
      <c r="X40" s="393" t="s">
        <v>4386</v>
      </c>
      <c r="Y40" s="392">
        <v>43856.171990740739</v>
      </c>
      <c r="Z40" s="393" t="s">
        <v>4387</v>
      </c>
      <c r="AA40" s="393" t="s">
        <v>4329</v>
      </c>
      <c r="AB40" s="392">
        <v>44035.553912037038</v>
      </c>
      <c r="AC40" s="392">
        <v>44035.189004629632</v>
      </c>
      <c r="AD40" s="393" t="s">
        <v>4292</v>
      </c>
      <c r="AE40" s="371">
        <v>1</v>
      </c>
      <c r="AF40" s="371">
        <v>0</v>
      </c>
      <c r="AG40" s="371"/>
      <c r="AH40" s="371"/>
      <c r="AI40" s="371">
        <v>337</v>
      </c>
      <c r="AJ40" s="371">
        <v>128</v>
      </c>
      <c r="AK40" s="372">
        <v>45334</v>
      </c>
      <c r="AL40" s="392">
        <v>45181.432060185187</v>
      </c>
      <c r="AM40" s="392">
        <v>44653.121307870373</v>
      </c>
      <c r="AN40" s="392">
        <v>44861.112974537034</v>
      </c>
      <c r="AO40" s="392">
        <v>43947.001226851855</v>
      </c>
      <c r="AP40" s="392">
        <v>44818.465821759259</v>
      </c>
      <c r="AQ40" s="392">
        <v>44358.96607638889</v>
      </c>
      <c r="AR40" s="392">
        <v>43852.718159722222</v>
      </c>
      <c r="AS40" s="371" t="s">
        <v>4278</v>
      </c>
    </row>
    <row r="41" spans="1:45" ht="72.75">
      <c r="A41" s="391" t="str">
        <f t="shared" ca="1" si="0"/>
        <v>2a0c21be-ea471bgfjg-7e34-a2dd</v>
      </c>
      <c r="B41" s="341">
        <v>109000000</v>
      </c>
      <c r="C41" s="371">
        <v>13467796</v>
      </c>
      <c r="D41" s="371" t="s">
        <v>4298</v>
      </c>
      <c r="E41" s="371"/>
      <c r="F41" s="371" t="s">
        <v>3387</v>
      </c>
      <c r="G41" s="371" t="s">
        <v>4388</v>
      </c>
      <c r="H41" s="371" t="s">
        <v>256</v>
      </c>
      <c r="I41" s="371" t="s">
        <v>4265</v>
      </c>
      <c r="J41" s="392">
        <v>44964.462870370371</v>
      </c>
      <c r="K41" s="371" t="s">
        <v>4389</v>
      </c>
      <c r="L41" s="371"/>
      <c r="M41" s="371"/>
      <c r="N41" s="371" t="s">
        <v>4274</v>
      </c>
      <c r="O41" s="371" t="s">
        <v>3390</v>
      </c>
      <c r="P41" s="371">
        <v>1</v>
      </c>
      <c r="Q41" s="371">
        <v>0</v>
      </c>
      <c r="R41" s="371">
        <v>0</v>
      </c>
      <c r="S41" s="371">
        <v>0</v>
      </c>
      <c r="T41" s="371">
        <v>1</v>
      </c>
      <c r="U41" s="371">
        <v>0</v>
      </c>
      <c r="V41" s="392">
        <v>44276.037280092591</v>
      </c>
      <c r="W41" s="393" t="s">
        <v>284</v>
      </c>
      <c r="X41" s="393" t="s">
        <v>4390</v>
      </c>
      <c r="Y41" s="392">
        <v>44629.131493055553</v>
      </c>
      <c r="Z41" s="393" t="s">
        <v>4391</v>
      </c>
      <c r="AA41" s="393" t="s">
        <v>4329</v>
      </c>
      <c r="AB41" s="392">
        <v>44418.601458333331</v>
      </c>
      <c r="AC41" s="392">
        <v>44070.749490740738</v>
      </c>
      <c r="AD41" s="393" t="s">
        <v>4258</v>
      </c>
      <c r="AE41" s="371">
        <v>0</v>
      </c>
      <c r="AF41" s="371">
        <v>1</v>
      </c>
      <c r="AG41" s="371"/>
      <c r="AH41" s="371"/>
      <c r="AI41" s="371">
        <v>568</v>
      </c>
      <c r="AJ41" s="371">
        <v>281</v>
      </c>
      <c r="AK41" s="372">
        <v>45419</v>
      </c>
      <c r="AL41" s="392">
        <v>44123.791712962964</v>
      </c>
      <c r="AM41" s="392">
        <v>44104.543506944443</v>
      </c>
      <c r="AN41" s="392">
        <v>44380.859166666669</v>
      </c>
      <c r="AO41" s="392">
        <v>44596.285810185182</v>
      </c>
      <c r="AP41" s="392">
        <v>45015.748449074075</v>
      </c>
      <c r="AQ41" s="392">
        <v>44933.134097222224</v>
      </c>
      <c r="AR41" s="392">
        <v>44784.890023148146</v>
      </c>
      <c r="AS41" s="371" t="s">
        <v>4259</v>
      </c>
    </row>
    <row r="42" spans="1:45" ht="72.75">
      <c r="A42" s="391" t="str">
        <f t="shared" ca="1" si="0"/>
        <v>aab9bcfe-b15914gfjg-cc54-a2dd</v>
      </c>
      <c r="B42" s="341">
        <v>109000000</v>
      </c>
      <c r="C42" s="371">
        <v>22580296</v>
      </c>
      <c r="D42" s="371" t="s">
        <v>4252</v>
      </c>
      <c r="E42" s="371"/>
      <c r="F42" s="371" t="s">
        <v>276</v>
      </c>
      <c r="G42" s="371" t="s">
        <v>4392</v>
      </c>
      <c r="H42" s="371" t="s">
        <v>4319</v>
      </c>
      <c r="I42" s="371" t="s">
        <v>4265</v>
      </c>
      <c r="J42" s="392">
        <v>44804.294664351852</v>
      </c>
      <c r="K42" s="371" t="s">
        <v>4254</v>
      </c>
      <c r="L42" s="371"/>
      <c r="M42" s="371"/>
      <c r="N42" s="371" t="s">
        <v>4274</v>
      </c>
      <c r="O42" s="371" t="s">
        <v>3390</v>
      </c>
      <c r="P42" s="371">
        <v>1</v>
      </c>
      <c r="Q42" s="371">
        <v>0</v>
      </c>
      <c r="R42" s="371">
        <v>0</v>
      </c>
      <c r="S42" s="371">
        <v>0</v>
      </c>
      <c r="T42" s="371">
        <v>1</v>
      </c>
      <c r="U42" s="371">
        <v>1</v>
      </c>
      <c r="V42" s="392">
        <v>44952.017245370371</v>
      </c>
      <c r="W42" s="393" t="s">
        <v>4275</v>
      </c>
      <c r="X42" s="393" t="s">
        <v>4393</v>
      </c>
      <c r="Y42" s="392">
        <v>44749.534224537034</v>
      </c>
      <c r="Z42" s="393" t="s">
        <v>4394</v>
      </c>
      <c r="AA42" s="393" t="s">
        <v>282</v>
      </c>
      <c r="AB42" s="392">
        <v>44366.558958333335</v>
      </c>
      <c r="AC42" s="392">
        <v>45202.491550925923</v>
      </c>
      <c r="AD42" s="393" t="s">
        <v>4258</v>
      </c>
      <c r="AE42" s="371">
        <v>0</v>
      </c>
      <c r="AF42" s="371">
        <v>1</v>
      </c>
      <c r="AG42" s="371"/>
      <c r="AH42" s="371"/>
      <c r="AI42" s="371">
        <v>857</v>
      </c>
      <c r="AJ42" s="371">
        <v>126</v>
      </c>
      <c r="AK42" s="372">
        <v>45340</v>
      </c>
      <c r="AL42" s="392">
        <v>43949.6250462963</v>
      </c>
      <c r="AM42" s="392">
        <v>44038.05908564815</v>
      </c>
      <c r="AN42" s="392">
        <v>44181.206319444442</v>
      </c>
      <c r="AO42" s="392">
        <v>44324.846307870372</v>
      </c>
      <c r="AP42" s="392">
        <v>44444.565682870372</v>
      </c>
      <c r="AQ42" s="392">
        <v>44672.900671296295</v>
      </c>
      <c r="AR42" s="392">
        <v>45241.740937499999</v>
      </c>
      <c r="AS42" s="371" t="s">
        <v>4278</v>
      </c>
    </row>
    <row r="43" spans="1:45" ht="72.75">
      <c r="A43" s="391" t="str">
        <f t="shared" ca="1" si="0"/>
        <v>ae677b42-7ffa6ggfjg-3fa0-a2dd</v>
      </c>
      <c r="B43" s="341">
        <v>109000000</v>
      </c>
      <c r="C43" s="371">
        <v>31807799</v>
      </c>
      <c r="D43" s="371" t="s">
        <v>4252</v>
      </c>
      <c r="E43" s="371"/>
      <c r="F43" s="371" t="s">
        <v>276</v>
      </c>
      <c r="G43" s="371" t="s">
        <v>4395</v>
      </c>
      <c r="H43" s="371" t="s">
        <v>4148</v>
      </c>
      <c r="I43" s="371" t="s">
        <v>277</v>
      </c>
      <c r="J43" s="392">
        <v>44017.747708333336</v>
      </c>
      <c r="K43" s="371" t="s">
        <v>4266</v>
      </c>
      <c r="L43" s="371"/>
      <c r="M43" s="371"/>
      <c r="N43" s="371" t="s">
        <v>4274</v>
      </c>
      <c r="O43" s="371" t="s">
        <v>3390</v>
      </c>
      <c r="P43" s="371">
        <v>1</v>
      </c>
      <c r="Q43" s="371">
        <v>0</v>
      </c>
      <c r="R43" s="371">
        <v>0</v>
      </c>
      <c r="S43" s="371">
        <v>1</v>
      </c>
      <c r="T43" s="371">
        <v>0</v>
      </c>
      <c r="U43" s="371">
        <v>1</v>
      </c>
      <c r="V43" s="392">
        <v>44031.256539351853</v>
      </c>
      <c r="W43" s="393" t="s">
        <v>284</v>
      </c>
      <c r="X43" s="393" t="s">
        <v>4396</v>
      </c>
      <c r="Y43" s="392">
        <v>45084.05395833333</v>
      </c>
      <c r="Z43" s="393" t="s">
        <v>4397</v>
      </c>
      <c r="AA43" s="393" t="s">
        <v>282</v>
      </c>
      <c r="AB43" s="392">
        <v>45288.785000000003</v>
      </c>
      <c r="AC43" s="392">
        <v>45140.84511574074</v>
      </c>
      <c r="AD43" s="393" t="s">
        <v>4292</v>
      </c>
      <c r="AE43" s="371">
        <v>1</v>
      </c>
      <c r="AF43" s="371">
        <v>0</v>
      </c>
      <c r="AG43" s="371"/>
      <c r="AH43" s="371"/>
      <c r="AI43" s="371">
        <v>586</v>
      </c>
      <c r="AJ43" s="371">
        <v>52</v>
      </c>
      <c r="AK43" s="372">
        <v>45364</v>
      </c>
      <c r="AL43" s="392">
        <v>44930.218495370369</v>
      </c>
      <c r="AM43" s="392">
        <v>45130.737384259257</v>
      </c>
      <c r="AN43" s="392">
        <v>45063.743750000001</v>
      </c>
      <c r="AO43" s="392">
        <v>44180.990833333337</v>
      </c>
      <c r="AP43" s="392">
        <v>45159.595231481479</v>
      </c>
      <c r="AQ43" s="392">
        <v>43873.425462962965</v>
      </c>
      <c r="AR43" s="392">
        <v>44188.842893518522</v>
      </c>
      <c r="AS43" s="371" t="s">
        <v>4278</v>
      </c>
    </row>
    <row r="44" spans="1:45" ht="72.75">
      <c r="A44" s="391" t="str">
        <f t="shared" ca="1" si="0"/>
        <v>59905cda-6d2ce9gfjg-89cb-a2dd</v>
      </c>
      <c r="B44" s="341">
        <v>112000000</v>
      </c>
      <c r="C44" s="371">
        <v>63149506</v>
      </c>
      <c r="D44" s="371" t="s">
        <v>4298</v>
      </c>
      <c r="E44" s="371"/>
      <c r="F44" s="371" t="s">
        <v>276</v>
      </c>
      <c r="G44" s="371" t="s">
        <v>4398</v>
      </c>
      <c r="H44" s="371" t="s">
        <v>4148</v>
      </c>
      <c r="I44" s="371" t="s">
        <v>4265</v>
      </c>
      <c r="J44" s="392">
        <v>43986.338877314818</v>
      </c>
      <c r="K44" s="371" t="s">
        <v>4311</v>
      </c>
      <c r="L44" s="371"/>
      <c r="M44" s="371"/>
      <c r="N44" s="371" t="s">
        <v>4274</v>
      </c>
      <c r="O44" s="371" t="s">
        <v>4261</v>
      </c>
      <c r="P44" s="371">
        <v>0</v>
      </c>
      <c r="Q44" s="371">
        <v>0</v>
      </c>
      <c r="R44" s="371">
        <v>0</v>
      </c>
      <c r="S44" s="371">
        <v>1</v>
      </c>
      <c r="T44" s="371">
        <v>0</v>
      </c>
      <c r="U44" s="371">
        <v>1</v>
      </c>
      <c r="V44" s="392">
        <v>45144.937534722223</v>
      </c>
      <c r="W44" s="393" t="s">
        <v>4275</v>
      </c>
      <c r="X44" s="393" t="s">
        <v>4399</v>
      </c>
      <c r="Y44" s="392">
        <v>44147.404618055552</v>
      </c>
      <c r="Z44" s="393" t="s">
        <v>4400</v>
      </c>
      <c r="AA44" s="393" t="s">
        <v>282</v>
      </c>
      <c r="AB44" s="392">
        <v>43843.036550925928</v>
      </c>
      <c r="AC44" s="392">
        <v>44378.121053240742</v>
      </c>
      <c r="AD44" s="393" t="s">
        <v>4258</v>
      </c>
      <c r="AE44" s="371">
        <v>0</v>
      </c>
      <c r="AF44" s="371">
        <v>1</v>
      </c>
      <c r="AG44" s="371"/>
      <c r="AH44" s="371"/>
      <c r="AI44" s="371">
        <v>800</v>
      </c>
      <c r="AJ44" s="371">
        <v>171</v>
      </c>
      <c r="AK44" s="372">
        <v>45386</v>
      </c>
      <c r="AL44" s="392">
        <v>45192.77884259259</v>
      </c>
      <c r="AM44" s="392">
        <v>44942.870682870373</v>
      </c>
      <c r="AN44" s="392">
        <v>45076.239201388889</v>
      </c>
      <c r="AO44" s="392">
        <v>44448.710995370369</v>
      </c>
      <c r="AP44" s="392">
        <v>44234.867129629631</v>
      </c>
      <c r="AQ44" s="392">
        <v>44067.478460648148</v>
      </c>
      <c r="AR44" s="392">
        <v>44487.59847222222</v>
      </c>
      <c r="AS44" s="371" t="s">
        <v>4259</v>
      </c>
    </row>
    <row r="45" spans="1:45" ht="72.75">
      <c r="A45" s="391" t="str">
        <f t="shared" ca="1" si="0"/>
        <v>4a2e1091-791f12gfjg-d217-a2dd</v>
      </c>
      <c r="B45" s="341">
        <v>112000000</v>
      </c>
      <c r="C45" s="371">
        <v>14462643</v>
      </c>
      <c r="D45" s="371" t="s">
        <v>4270</v>
      </c>
      <c r="E45" s="371"/>
      <c r="F45" s="371" t="s">
        <v>3387</v>
      </c>
      <c r="G45" s="371" t="s">
        <v>4401</v>
      </c>
      <c r="H45" s="371" t="s">
        <v>256</v>
      </c>
      <c r="I45" s="371" t="s">
        <v>4265</v>
      </c>
      <c r="J45" s="392">
        <v>44098.414988425924</v>
      </c>
      <c r="K45" s="371" t="s">
        <v>4402</v>
      </c>
      <c r="L45" s="371"/>
      <c r="M45" s="371"/>
      <c r="N45" s="371" t="s">
        <v>4274</v>
      </c>
      <c r="O45" s="371" t="s">
        <v>3390</v>
      </c>
      <c r="P45" s="371">
        <v>0</v>
      </c>
      <c r="Q45" s="371">
        <v>0</v>
      </c>
      <c r="R45" s="371">
        <v>0</v>
      </c>
      <c r="S45" s="371">
        <v>0</v>
      </c>
      <c r="T45" s="371">
        <v>0</v>
      </c>
      <c r="U45" s="371">
        <v>0</v>
      </c>
      <c r="V45" s="392">
        <v>44649.079317129632</v>
      </c>
      <c r="W45" s="393" t="s">
        <v>4256</v>
      </c>
      <c r="X45" s="393" t="s">
        <v>4403</v>
      </c>
      <c r="Y45" s="392">
        <v>44062.582303240742</v>
      </c>
      <c r="Z45" s="393" t="s">
        <v>4404</v>
      </c>
      <c r="AA45" s="393" t="s">
        <v>4265</v>
      </c>
      <c r="AB45" s="392">
        <v>44045.362858796296</v>
      </c>
      <c r="AC45" s="392">
        <v>44965.277939814812</v>
      </c>
      <c r="AD45" s="393" t="s">
        <v>4283</v>
      </c>
      <c r="AE45" s="371">
        <v>0</v>
      </c>
      <c r="AF45" s="371">
        <v>1</v>
      </c>
      <c r="AG45" s="371"/>
      <c r="AH45" s="371"/>
      <c r="AI45" s="371">
        <v>666</v>
      </c>
      <c r="AJ45" s="371">
        <v>471</v>
      </c>
      <c r="AK45" s="372">
        <v>45529</v>
      </c>
      <c r="AL45" s="392">
        <v>45215.056273148148</v>
      </c>
      <c r="AM45" s="392">
        <v>44518.327164351853</v>
      </c>
      <c r="AN45" s="392">
        <v>44940.055798611109</v>
      </c>
      <c r="AO45" s="392">
        <v>43941.026736111111</v>
      </c>
      <c r="AP45" s="392">
        <v>44574.882523148146</v>
      </c>
      <c r="AQ45" s="392">
        <v>45207.439143518517</v>
      </c>
      <c r="AR45" s="392">
        <v>43974.672118055554</v>
      </c>
      <c r="AS45" s="371" t="s">
        <v>622</v>
      </c>
    </row>
    <row r="46" spans="1:45" ht="72.75">
      <c r="A46" s="391" t="str">
        <f t="shared" ca="1" si="0"/>
        <v>268e64d3-74fedfgfjg-6547-a2dd</v>
      </c>
      <c r="B46" s="341">
        <v>112000000</v>
      </c>
      <c r="C46" s="371">
        <v>3777304</v>
      </c>
      <c r="D46" s="371" t="s">
        <v>4252</v>
      </c>
      <c r="E46" s="371"/>
      <c r="F46" s="371" t="s">
        <v>195</v>
      </c>
      <c r="G46" s="371" t="s">
        <v>4405</v>
      </c>
      <c r="H46" s="371" t="s">
        <v>4148</v>
      </c>
      <c r="I46" s="371" t="s">
        <v>277</v>
      </c>
      <c r="J46" s="392">
        <v>45034.06517361111</v>
      </c>
      <c r="K46" s="371" t="s">
        <v>4320</v>
      </c>
      <c r="L46" s="371"/>
      <c r="M46" s="371"/>
      <c r="N46" s="371" t="s">
        <v>4255</v>
      </c>
      <c r="O46" s="371" t="s">
        <v>4261</v>
      </c>
      <c r="P46" s="371">
        <v>1</v>
      </c>
      <c r="Q46" s="371">
        <v>0</v>
      </c>
      <c r="R46" s="371">
        <v>0</v>
      </c>
      <c r="S46" s="371">
        <v>0</v>
      </c>
      <c r="T46" s="371">
        <v>1</v>
      </c>
      <c r="U46" s="371">
        <v>0</v>
      </c>
      <c r="V46" s="392">
        <v>44528.698634259257</v>
      </c>
      <c r="W46" s="393" t="s">
        <v>284</v>
      </c>
      <c r="X46" s="393" t="s">
        <v>4406</v>
      </c>
      <c r="Y46" s="392">
        <v>44552.298425925925</v>
      </c>
      <c r="Z46" s="393" t="s">
        <v>4407</v>
      </c>
      <c r="AA46" s="393" t="s">
        <v>282</v>
      </c>
      <c r="AB46" s="392">
        <v>43945.530601851853</v>
      </c>
      <c r="AC46" s="392">
        <v>44310.302928240744</v>
      </c>
      <c r="AD46" s="393" t="s">
        <v>4269</v>
      </c>
      <c r="AE46" s="371">
        <v>0</v>
      </c>
      <c r="AF46" s="371">
        <v>1</v>
      </c>
      <c r="AG46" s="371"/>
      <c r="AH46" s="371"/>
      <c r="AI46" s="371">
        <v>989</v>
      </c>
      <c r="AJ46" s="371">
        <v>332</v>
      </c>
      <c r="AK46" s="372">
        <v>45397</v>
      </c>
      <c r="AL46" s="392">
        <v>43953.13790509259</v>
      </c>
      <c r="AM46" s="392">
        <v>44139.170312499999</v>
      </c>
      <c r="AN46" s="392">
        <v>44119.473819444444</v>
      </c>
      <c r="AO46" s="392">
        <v>44785.680960648147</v>
      </c>
      <c r="AP46" s="392">
        <v>45236.11577546296</v>
      </c>
      <c r="AQ46" s="392">
        <v>43928.714513888888</v>
      </c>
      <c r="AR46" s="392">
        <v>45006.066493055558</v>
      </c>
      <c r="AS46" s="371" t="s">
        <v>4259</v>
      </c>
    </row>
    <row r="47" spans="1:45" ht="72.75">
      <c r="A47" s="391" t="str">
        <f t="shared" ca="1" si="0"/>
        <v>ffd08ac7-996e95gfjg-e633-a2dd</v>
      </c>
      <c r="B47" s="341">
        <v>112000000</v>
      </c>
      <c r="C47" s="371">
        <v>7977903</v>
      </c>
      <c r="D47" s="371" t="s">
        <v>4270</v>
      </c>
      <c r="E47" s="371"/>
      <c r="F47" s="371" t="s">
        <v>4271</v>
      </c>
      <c r="G47" s="371" t="s">
        <v>4408</v>
      </c>
      <c r="H47" s="371" t="s">
        <v>4319</v>
      </c>
      <c r="I47" s="371" t="s">
        <v>4265</v>
      </c>
      <c r="J47" s="392">
        <v>45111.162164351852</v>
      </c>
      <c r="K47" s="371" t="s">
        <v>4254</v>
      </c>
      <c r="L47" s="371"/>
      <c r="M47" s="371"/>
      <c r="N47" s="371" t="s">
        <v>4274</v>
      </c>
      <c r="O47" s="371" t="s">
        <v>3390</v>
      </c>
      <c r="P47" s="371">
        <v>0</v>
      </c>
      <c r="Q47" s="371">
        <v>0</v>
      </c>
      <c r="R47" s="371">
        <v>0</v>
      </c>
      <c r="S47" s="371">
        <v>0</v>
      </c>
      <c r="T47" s="371">
        <v>1</v>
      </c>
      <c r="U47" s="371">
        <v>1</v>
      </c>
      <c r="V47" s="392">
        <v>44612.718090277776</v>
      </c>
      <c r="W47" s="393" t="s">
        <v>284</v>
      </c>
      <c r="X47" s="393" t="s">
        <v>4409</v>
      </c>
      <c r="Y47" s="392">
        <v>43993.659155092595</v>
      </c>
      <c r="Z47" s="393" t="s">
        <v>4410</v>
      </c>
      <c r="AA47" s="393" t="s">
        <v>60</v>
      </c>
      <c r="AB47" s="392">
        <v>44505.499259259261</v>
      </c>
      <c r="AC47" s="392">
        <v>45278.823159722226</v>
      </c>
      <c r="AD47" s="393" t="s">
        <v>4283</v>
      </c>
      <c r="AE47" s="371">
        <v>0</v>
      </c>
      <c r="AF47" s="371">
        <v>1</v>
      </c>
      <c r="AG47" s="371"/>
      <c r="AH47" s="371"/>
      <c r="AI47" s="371">
        <v>191</v>
      </c>
      <c r="AJ47" s="371">
        <v>412</v>
      </c>
      <c r="AK47" s="372">
        <v>45376</v>
      </c>
      <c r="AL47" s="392">
        <v>44090.386064814818</v>
      </c>
      <c r="AM47" s="392">
        <v>43952.04420138889</v>
      </c>
      <c r="AN47" s="392">
        <v>43908.603564814817</v>
      </c>
      <c r="AO47" s="392">
        <v>44545.963125000002</v>
      </c>
      <c r="AP47" s="392">
        <v>44032.477210648147</v>
      </c>
      <c r="AQ47" s="392">
        <v>44553.982291666667</v>
      </c>
      <c r="AR47" s="392">
        <v>45130.464872685188</v>
      </c>
      <c r="AS47" s="371" t="s">
        <v>4259</v>
      </c>
    </row>
    <row r="48" spans="1:45" ht="72.75">
      <c r="A48" s="391" t="str">
        <f t="shared" ca="1" si="0"/>
        <v>c4d1dba9-17f45fgfjg-2ae2-a2dd</v>
      </c>
      <c r="B48" s="341">
        <v>112000000</v>
      </c>
      <c r="C48" s="371">
        <v>70689036</v>
      </c>
      <c r="D48" s="371" t="s">
        <v>4252</v>
      </c>
      <c r="E48" s="371"/>
      <c r="F48" s="371" t="s">
        <v>4271</v>
      </c>
      <c r="G48" s="371" t="s">
        <v>4411</v>
      </c>
      <c r="H48" s="371" t="s">
        <v>256</v>
      </c>
      <c r="I48" s="371" t="s">
        <v>277</v>
      </c>
      <c r="J48" s="392">
        <v>44423.512430555558</v>
      </c>
      <c r="K48" s="371" t="s">
        <v>4343</v>
      </c>
      <c r="L48" s="371"/>
      <c r="M48" s="371"/>
      <c r="N48" s="371" t="s">
        <v>4274</v>
      </c>
      <c r="O48" s="371" t="s">
        <v>3390</v>
      </c>
      <c r="P48" s="371">
        <v>0</v>
      </c>
      <c r="Q48" s="371">
        <v>1</v>
      </c>
      <c r="R48" s="371">
        <v>0</v>
      </c>
      <c r="S48" s="371">
        <v>1</v>
      </c>
      <c r="T48" s="371">
        <v>0</v>
      </c>
      <c r="U48" s="371">
        <v>0</v>
      </c>
      <c r="V48" s="392">
        <v>44888.567662037036</v>
      </c>
      <c r="W48" s="393" t="s">
        <v>4275</v>
      </c>
      <c r="X48" s="393" t="s">
        <v>4412</v>
      </c>
      <c r="Y48" s="392">
        <v>44239.606805555559</v>
      </c>
      <c r="Z48" s="393" t="s">
        <v>4413</v>
      </c>
      <c r="AA48" s="393" t="s">
        <v>4265</v>
      </c>
      <c r="AB48" s="392">
        <v>43985.432488425926</v>
      </c>
      <c r="AC48" s="392">
        <v>44221.151631944442</v>
      </c>
      <c r="AD48" s="393" t="s">
        <v>4283</v>
      </c>
      <c r="AE48" s="371">
        <v>1</v>
      </c>
      <c r="AF48" s="371">
        <v>0</v>
      </c>
      <c r="AG48" s="371"/>
      <c r="AH48" s="371"/>
      <c r="AI48" s="371">
        <v>452</v>
      </c>
      <c r="AJ48" s="371">
        <v>385</v>
      </c>
      <c r="AK48" s="372">
        <v>45500</v>
      </c>
      <c r="AL48" s="392">
        <v>44763.896805555552</v>
      </c>
      <c r="AM48" s="392">
        <v>45137.046655092592</v>
      </c>
      <c r="AN48" s="392">
        <v>44463.117384259262</v>
      </c>
      <c r="AO48" s="392">
        <v>44209.42082175926</v>
      </c>
      <c r="AP48" s="392">
        <v>45010.459594907406</v>
      </c>
      <c r="AQ48" s="392">
        <v>44340.289641203701</v>
      </c>
      <c r="AR48" s="392">
        <v>45180.380567129629</v>
      </c>
      <c r="AS48" s="371" t="s">
        <v>4259</v>
      </c>
    </row>
    <row r="49" spans="1:45" ht="72.75">
      <c r="A49" s="391" t="str">
        <f t="shared" ca="1" si="0"/>
        <v>dead7a40-51276bgfjg-ffb5-a2dd</v>
      </c>
      <c r="B49" s="341">
        <v>112000000</v>
      </c>
      <c r="C49" s="371">
        <v>86743669</v>
      </c>
      <c r="D49" s="371" t="s">
        <v>4252</v>
      </c>
      <c r="E49" s="371"/>
      <c r="F49" s="371" t="s">
        <v>276</v>
      </c>
      <c r="G49" s="371" t="s">
        <v>4414</v>
      </c>
      <c r="H49" s="371" t="s">
        <v>256</v>
      </c>
      <c r="I49" s="371" t="s">
        <v>277</v>
      </c>
      <c r="J49" s="392">
        <v>44228.344409722224</v>
      </c>
      <c r="K49" s="371" t="s">
        <v>4273</v>
      </c>
      <c r="L49" s="371"/>
      <c r="M49" s="371"/>
      <c r="N49" s="371" t="s">
        <v>4274</v>
      </c>
      <c r="O49" s="371" t="s">
        <v>3390</v>
      </c>
      <c r="P49" s="371">
        <v>1</v>
      </c>
      <c r="Q49" s="371">
        <v>1</v>
      </c>
      <c r="R49" s="371">
        <v>1</v>
      </c>
      <c r="S49" s="371">
        <v>1</v>
      </c>
      <c r="T49" s="371">
        <v>0</v>
      </c>
      <c r="U49" s="371">
        <v>1</v>
      </c>
      <c r="V49" s="392">
        <v>44095.583645833336</v>
      </c>
      <c r="W49" s="393" t="s">
        <v>284</v>
      </c>
      <c r="X49" s="393" t="s">
        <v>4415</v>
      </c>
      <c r="Y49" s="392">
        <v>45107.61109953704</v>
      </c>
      <c r="Z49" s="393" t="s">
        <v>4416</v>
      </c>
      <c r="AA49" s="393" t="s">
        <v>4329</v>
      </c>
      <c r="AB49" s="392">
        <v>45059.177442129629</v>
      </c>
      <c r="AC49" s="392">
        <v>44592.145254629628</v>
      </c>
      <c r="AD49" s="393" t="s">
        <v>4283</v>
      </c>
      <c r="AE49" s="371">
        <v>0</v>
      </c>
      <c r="AF49" s="371">
        <v>1</v>
      </c>
      <c r="AG49" s="371"/>
      <c r="AH49" s="371"/>
      <c r="AI49" s="371">
        <v>625</v>
      </c>
      <c r="AJ49" s="371">
        <v>474</v>
      </c>
      <c r="AK49" s="372">
        <v>45482</v>
      </c>
      <c r="AL49" s="392">
        <v>44213.031319444446</v>
      </c>
      <c r="AM49" s="392">
        <v>45166.725254629629</v>
      </c>
      <c r="AN49" s="392">
        <v>45286.357418981483</v>
      </c>
      <c r="AO49" s="392">
        <v>45253.845590277779</v>
      </c>
      <c r="AP49" s="392">
        <v>44536.881388888891</v>
      </c>
      <c r="AQ49" s="392">
        <v>45216.487256944441</v>
      </c>
      <c r="AR49" s="392">
        <v>43983.034872685188</v>
      </c>
      <c r="AS49" s="371" t="s">
        <v>4259</v>
      </c>
    </row>
    <row r="50" spans="1:45" ht="72.75">
      <c r="A50" s="391" t="str">
        <f t="shared" ca="1" si="0"/>
        <v>719330da-15e74cgfjg-0e41-a2dd</v>
      </c>
      <c r="B50" s="341">
        <v>112000000</v>
      </c>
      <c r="C50" s="371">
        <v>36880576</v>
      </c>
      <c r="D50" s="371" t="s">
        <v>4252</v>
      </c>
      <c r="E50" s="371"/>
      <c r="F50" s="371" t="s">
        <v>4271</v>
      </c>
      <c r="G50" s="371" t="s">
        <v>4417</v>
      </c>
      <c r="H50" s="371" t="s">
        <v>4148</v>
      </c>
      <c r="I50" s="371" t="s">
        <v>4280</v>
      </c>
      <c r="J50" s="392">
        <v>44792.015138888892</v>
      </c>
      <c r="K50" s="371" t="s">
        <v>4266</v>
      </c>
      <c r="L50" s="371"/>
      <c r="M50" s="371"/>
      <c r="N50" s="371" t="s">
        <v>4274</v>
      </c>
      <c r="O50" s="371" t="s">
        <v>4261</v>
      </c>
      <c r="P50" s="371">
        <v>1</v>
      </c>
      <c r="Q50" s="371">
        <v>1</v>
      </c>
      <c r="R50" s="371">
        <v>1</v>
      </c>
      <c r="S50" s="371">
        <v>1</v>
      </c>
      <c r="T50" s="371">
        <v>0</v>
      </c>
      <c r="U50" s="371">
        <v>0</v>
      </c>
      <c r="V50" s="392">
        <v>44147.501782407409</v>
      </c>
      <c r="W50" s="393" t="s">
        <v>4256</v>
      </c>
      <c r="X50" s="393" t="s">
        <v>4418</v>
      </c>
      <c r="Y50" s="392">
        <v>44399.695104166669</v>
      </c>
      <c r="Z50" s="393" t="s">
        <v>4419</v>
      </c>
      <c r="AA50" s="393" t="s">
        <v>282</v>
      </c>
      <c r="AB50" s="392">
        <v>45062.410185185188</v>
      </c>
      <c r="AC50" s="392">
        <v>44817.538321759261</v>
      </c>
      <c r="AD50" s="393" t="s">
        <v>4269</v>
      </c>
      <c r="AE50" s="371">
        <v>0</v>
      </c>
      <c r="AF50" s="371">
        <v>1</v>
      </c>
      <c r="AG50" s="371"/>
      <c r="AH50" s="371"/>
      <c r="AI50" s="371">
        <v>971</v>
      </c>
      <c r="AJ50" s="371">
        <v>240</v>
      </c>
      <c r="AK50" s="372">
        <v>45480</v>
      </c>
      <c r="AL50" s="392">
        <v>44145.207129629627</v>
      </c>
      <c r="AM50" s="392">
        <v>44231.94090277778</v>
      </c>
      <c r="AN50" s="392">
        <v>45010.579016203701</v>
      </c>
      <c r="AO50" s="392">
        <v>44381.454131944447</v>
      </c>
      <c r="AP50" s="392">
        <v>43996.123611111114</v>
      </c>
      <c r="AQ50" s="392">
        <v>45035.984537037039</v>
      </c>
      <c r="AR50" s="392">
        <v>44436.636944444443</v>
      </c>
      <c r="AS50" s="371" t="s">
        <v>4259</v>
      </c>
    </row>
    <row r="51" spans="1:45" ht="72.75">
      <c r="A51" s="391" t="str">
        <f t="shared" ca="1" si="0"/>
        <v>17b54824-2cgbe7gfjg-007f-a2dd</v>
      </c>
      <c r="B51" s="341">
        <v>112000000</v>
      </c>
      <c r="C51" s="371">
        <v>68502544</v>
      </c>
      <c r="D51" s="371" t="s">
        <v>4270</v>
      </c>
      <c r="E51" s="371"/>
      <c r="F51" s="371" t="s">
        <v>195</v>
      </c>
      <c r="G51" s="371" t="s">
        <v>4420</v>
      </c>
      <c r="H51" s="371" t="s">
        <v>4295</v>
      </c>
      <c r="I51" s="371" t="s">
        <v>4265</v>
      </c>
      <c r="J51" s="392">
        <v>45101.058692129627</v>
      </c>
      <c r="K51" s="371" t="s">
        <v>4254</v>
      </c>
      <c r="L51" s="371"/>
      <c r="M51" s="371"/>
      <c r="N51" s="371" t="s">
        <v>4255</v>
      </c>
      <c r="O51" s="371" t="s">
        <v>3390</v>
      </c>
      <c r="P51" s="371">
        <v>0</v>
      </c>
      <c r="Q51" s="371">
        <v>0</v>
      </c>
      <c r="R51" s="371">
        <v>0</v>
      </c>
      <c r="S51" s="371">
        <v>1</v>
      </c>
      <c r="T51" s="371">
        <v>0</v>
      </c>
      <c r="U51" s="371">
        <v>1</v>
      </c>
      <c r="V51" s="392">
        <v>44568.825497685182</v>
      </c>
      <c r="W51" s="393" t="s">
        <v>284</v>
      </c>
      <c r="X51" s="393" t="s">
        <v>4421</v>
      </c>
      <c r="Y51" s="392">
        <v>44551.360752314817</v>
      </c>
      <c r="Z51" s="393" t="s">
        <v>4422</v>
      </c>
      <c r="AA51" s="393" t="s">
        <v>4329</v>
      </c>
      <c r="AB51" s="392">
        <v>44304.005289351851</v>
      </c>
      <c r="AC51" s="392">
        <v>45280.518136574072</v>
      </c>
      <c r="AD51" s="393" t="s">
        <v>4258</v>
      </c>
      <c r="AE51" s="371">
        <v>0</v>
      </c>
      <c r="AF51" s="371">
        <v>1</v>
      </c>
      <c r="AG51" s="371"/>
      <c r="AH51" s="371"/>
      <c r="AI51" s="371">
        <v>316</v>
      </c>
      <c r="AJ51" s="371">
        <v>213</v>
      </c>
      <c r="AK51" s="372">
        <v>45478</v>
      </c>
      <c r="AL51" s="392">
        <v>44129.837858796294</v>
      </c>
      <c r="AM51" s="392">
        <v>44084.542256944442</v>
      </c>
      <c r="AN51" s="392">
        <v>45029.15016203704</v>
      </c>
      <c r="AO51" s="392">
        <v>44018.862060185187</v>
      </c>
      <c r="AP51" s="392">
        <v>44696.546423611115</v>
      </c>
      <c r="AQ51" s="392">
        <v>44887.728622685187</v>
      </c>
      <c r="AR51" s="392">
        <v>44012.712118055555</v>
      </c>
      <c r="AS51" s="371" t="s">
        <v>4259</v>
      </c>
    </row>
    <row r="52" spans="1:45" ht="72.75">
      <c r="A52" s="391" t="str">
        <f t="shared" ca="1" si="0"/>
        <v>b6b77a90-ffe2b1gfjg-d38c-a2dd</v>
      </c>
      <c r="B52" s="341">
        <v>112000000</v>
      </c>
      <c r="C52" s="371">
        <v>8236130</v>
      </c>
      <c r="D52" s="371" t="s">
        <v>4252</v>
      </c>
      <c r="E52" s="371"/>
      <c r="F52" s="371" t="s">
        <v>3387</v>
      </c>
      <c r="G52" s="371" t="s">
        <v>4423</v>
      </c>
      <c r="H52" s="371" t="s">
        <v>256</v>
      </c>
      <c r="I52" s="371" t="s">
        <v>4265</v>
      </c>
      <c r="J52" s="392">
        <v>44316.426412037035</v>
      </c>
      <c r="K52" s="371" t="s">
        <v>4305</v>
      </c>
      <c r="L52" s="371"/>
      <c r="M52" s="371"/>
      <c r="N52" s="371" t="s">
        <v>4274</v>
      </c>
      <c r="O52" s="371" t="s">
        <v>4261</v>
      </c>
      <c r="P52" s="371">
        <v>0</v>
      </c>
      <c r="Q52" s="371">
        <v>0</v>
      </c>
      <c r="R52" s="371">
        <v>0</v>
      </c>
      <c r="S52" s="371">
        <v>1</v>
      </c>
      <c r="T52" s="371">
        <v>0</v>
      </c>
      <c r="U52" s="371">
        <v>1</v>
      </c>
      <c r="V52" s="392">
        <v>44862.383622685185</v>
      </c>
      <c r="W52" s="393" t="s">
        <v>4256</v>
      </c>
      <c r="X52" s="393" t="s">
        <v>4424</v>
      </c>
      <c r="Y52" s="392">
        <v>44222.739490740743</v>
      </c>
      <c r="Z52" s="393" t="s">
        <v>4425</v>
      </c>
      <c r="AA52" s="393" t="s">
        <v>4265</v>
      </c>
      <c r="AB52" s="392">
        <v>45164.820486111108</v>
      </c>
      <c r="AC52" s="392">
        <v>44330.100983796299</v>
      </c>
      <c r="AD52" s="393" t="s">
        <v>4292</v>
      </c>
      <c r="AE52" s="371">
        <v>0</v>
      </c>
      <c r="AF52" s="371">
        <v>1</v>
      </c>
      <c r="AG52" s="371"/>
      <c r="AH52" s="371"/>
      <c r="AI52" s="371">
        <v>378</v>
      </c>
      <c r="AJ52" s="371">
        <v>35</v>
      </c>
      <c r="AK52" s="372">
        <v>45466</v>
      </c>
      <c r="AL52" s="392">
        <v>44452.633993055555</v>
      </c>
      <c r="AM52" s="392">
        <v>45059.163935185185</v>
      </c>
      <c r="AN52" s="392">
        <v>44948.936990740738</v>
      </c>
      <c r="AO52" s="392">
        <v>43861.907685185186</v>
      </c>
      <c r="AP52" s="392">
        <v>45176.963738425926</v>
      </c>
      <c r="AQ52" s="392">
        <v>44643.010370370372</v>
      </c>
      <c r="AR52" s="392">
        <v>44858.118958333333</v>
      </c>
      <c r="AS52" s="371" t="s">
        <v>4259</v>
      </c>
    </row>
    <row r="53" spans="1:45" ht="72.75">
      <c r="A53" s="391" t="str">
        <f t="shared" ca="1" si="0"/>
        <v>cc67ad6f-efdb8ggfjg-1439-a2dd</v>
      </c>
      <c r="B53" s="341">
        <v>112000000</v>
      </c>
      <c r="C53" s="371">
        <v>94020254</v>
      </c>
      <c r="D53" s="371" t="s">
        <v>4270</v>
      </c>
      <c r="E53" s="371"/>
      <c r="F53" s="371" t="s">
        <v>276</v>
      </c>
      <c r="G53" s="371" t="s">
        <v>4426</v>
      </c>
      <c r="H53" s="371" t="s">
        <v>4148</v>
      </c>
      <c r="I53" s="371" t="s">
        <v>4280</v>
      </c>
      <c r="J53" s="392">
        <v>45247.449803240743</v>
      </c>
      <c r="K53" s="371" t="s">
        <v>4254</v>
      </c>
      <c r="L53" s="371"/>
      <c r="M53" s="371"/>
      <c r="N53" s="371" t="s">
        <v>4274</v>
      </c>
      <c r="O53" s="371" t="s">
        <v>3390</v>
      </c>
      <c r="P53" s="371">
        <v>0</v>
      </c>
      <c r="Q53" s="371">
        <v>1</v>
      </c>
      <c r="R53" s="371">
        <v>0</v>
      </c>
      <c r="S53" s="371">
        <v>1</v>
      </c>
      <c r="T53" s="371">
        <v>0</v>
      </c>
      <c r="U53" s="371">
        <v>0</v>
      </c>
      <c r="V53" s="392">
        <v>44460.921388888892</v>
      </c>
      <c r="W53" s="393" t="s">
        <v>4275</v>
      </c>
      <c r="X53" s="393" t="s">
        <v>4427</v>
      </c>
      <c r="Y53" s="392">
        <v>44898.226805555554</v>
      </c>
      <c r="Z53" s="393" t="s">
        <v>4428</v>
      </c>
      <c r="AA53" s="393" t="s">
        <v>282</v>
      </c>
      <c r="AB53" s="392">
        <v>44236.408182870371</v>
      </c>
      <c r="AC53" s="392">
        <v>44784.242986111109</v>
      </c>
      <c r="AD53" s="393" t="s">
        <v>4269</v>
      </c>
      <c r="AE53" s="371">
        <v>1</v>
      </c>
      <c r="AF53" s="371">
        <v>0</v>
      </c>
      <c r="AG53" s="371"/>
      <c r="AH53" s="371"/>
      <c r="AI53" s="371">
        <v>134</v>
      </c>
      <c r="AJ53" s="371">
        <v>282</v>
      </c>
      <c r="AK53" s="372">
        <v>45464</v>
      </c>
      <c r="AL53" s="392">
        <v>44973.829513888886</v>
      </c>
      <c r="AM53" s="392">
        <v>44559.954861111109</v>
      </c>
      <c r="AN53" s="392">
        <v>44335.633923611109</v>
      </c>
      <c r="AO53" s="392">
        <v>44669.309224537035</v>
      </c>
      <c r="AP53" s="392">
        <v>45249.626770833333</v>
      </c>
      <c r="AQ53" s="392">
        <v>44563.453738425924</v>
      </c>
      <c r="AR53" s="392">
        <v>45188.538206018522</v>
      </c>
      <c r="AS53" s="371" t="s">
        <v>4259</v>
      </c>
    </row>
    <row r="54" spans="1:45" ht="72.75">
      <c r="A54" s="391" t="str">
        <f t="shared" ca="1" si="0"/>
        <v>f02d8ba8-a484cfgfjg-7b03-a2dd</v>
      </c>
      <c r="B54" s="341">
        <v>112000000</v>
      </c>
      <c r="C54" s="371">
        <v>98484642</v>
      </c>
      <c r="D54" s="371" t="s">
        <v>4252</v>
      </c>
      <c r="E54" s="371"/>
      <c r="F54" s="371" t="s">
        <v>3387</v>
      </c>
      <c r="G54" s="371" t="s">
        <v>4429</v>
      </c>
      <c r="H54" s="371" t="s">
        <v>4148</v>
      </c>
      <c r="I54" s="371" t="s">
        <v>277</v>
      </c>
      <c r="J54" s="392">
        <v>44274.33861111111</v>
      </c>
      <c r="K54" s="371" t="s">
        <v>4311</v>
      </c>
      <c r="L54" s="371"/>
      <c r="M54" s="371"/>
      <c r="N54" s="371" t="s">
        <v>4274</v>
      </c>
      <c r="O54" s="371" t="s">
        <v>3390</v>
      </c>
      <c r="P54" s="371">
        <v>1</v>
      </c>
      <c r="Q54" s="371">
        <v>1</v>
      </c>
      <c r="R54" s="371">
        <v>1</v>
      </c>
      <c r="S54" s="371">
        <v>0</v>
      </c>
      <c r="T54" s="371">
        <v>1</v>
      </c>
      <c r="U54" s="371">
        <v>1</v>
      </c>
      <c r="V54" s="392">
        <v>44273.997893518521</v>
      </c>
      <c r="W54" s="393" t="s">
        <v>284</v>
      </c>
      <c r="X54" s="393" t="s">
        <v>4430</v>
      </c>
      <c r="Y54" s="392">
        <v>44200.114930555559</v>
      </c>
      <c r="Z54" s="393" t="s">
        <v>4431</v>
      </c>
      <c r="AA54" s="393" t="s">
        <v>4329</v>
      </c>
      <c r="AB54" s="392">
        <v>44953.842164351852</v>
      </c>
      <c r="AC54" s="392">
        <v>44020.946458333332</v>
      </c>
      <c r="AD54" s="393" t="s">
        <v>4258</v>
      </c>
      <c r="AE54" s="371">
        <v>1</v>
      </c>
      <c r="AF54" s="371">
        <v>0</v>
      </c>
      <c r="AG54" s="371"/>
      <c r="AH54" s="371"/>
      <c r="AI54" s="371">
        <v>798</v>
      </c>
      <c r="AJ54" s="371">
        <v>493</v>
      </c>
      <c r="AK54" s="372">
        <v>45410</v>
      </c>
      <c r="AL54" s="392">
        <v>45074.47388888889</v>
      </c>
      <c r="AM54" s="392">
        <v>44072.864884259259</v>
      </c>
      <c r="AN54" s="392">
        <v>45174.894386574073</v>
      </c>
      <c r="AO54" s="392">
        <v>44416.64912037037</v>
      </c>
      <c r="AP54" s="392">
        <v>44968.142754629633</v>
      </c>
      <c r="AQ54" s="392">
        <v>45021.387291666666</v>
      </c>
      <c r="AR54" s="392">
        <v>44741.05369212963</v>
      </c>
      <c r="AS54" s="371" t="s">
        <v>4259</v>
      </c>
    </row>
    <row r="55" spans="1:45" ht="72.75">
      <c r="A55" s="391" t="str">
        <f t="shared" ca="1" si="0"/>
        <v>110e4ca1-g22f94gfjg-25f2-a2dd</v>
      </c>
      <c r="B55" s="341">
        <v>112000000</v>
      </c>
      <c r="C55" s="371">
        <v>8905170</v>
      </c>
      <c r="D55" s="371" t="s">
        <v>4252</v>
      </c>
      <c r="E55" s="371"/>
      <c r="F55" s="371" t="s">
        <v>276</v>
      </c>
      <c r="G55" s="371" t="s">
        <v>4432</v>
      </c>
      <c r="H55" s="371" t="s">
        <v>256</v>
      </c>
      <c r="I55" s="371" t="s">
        <v>4265</v>
      </c>
      <c r="J55" s="392">
        <v>44764.727546296293</v>
      </c>
      <c r="K55" s="371" t="s">
        <v>4433</v>
      </c>
      <c r="L55" s="371"/>
      <c r="M55" s="371"/>
      <c r="N55" s="371" t="s">
        <v>4255</v>
      </c>
      <c r="O55" s="371" t="s">
        <v>4261</v>
      </c>
      <c r="P55" s="371">
        <v>0</v>
      </c>
      <c r="Q55" s="371">
        <v>0</v>
      </c>
      <c r="R55" s="371">
        <v>0</v>
      </c>
      <c r="S55" s="371">
        <v>0</v>
      </c>
      <c r="T55" s="371">
        <v>1</v>
      </c>
      <c r="U55" s="371">
        <v>1</v>
      </c>
      <c r="V55" s="392">
        <v>43929.554571759261</v>
      </c>
      <c r="W55" s="393" t="s">
        <v>284</v>
      </c>
      <c r="X55" s="393" t="s">
        <v>4434</v>
      </c>
      <c r="Y55" s="392">
        <v>44377.506840277776</v>
      </c>
      <c r="Z55" s="393" t="s">
        <v>4435</v>
      </c>
      <c r="AA55" s="393" t="s">
        <v>4265</v>
      </c>
      <c r="AB55" s="392">
        <v>44831.237037037034</v>
      </c>
      <c r="AC55" s="392">
        <v>44444.286053240743</v>
      </c>
      <c r="AD55" s="393" t="s">
        <v>4283</v>
      </c>
      <c r="AE55" s="371">
        <v>0</v>
      </c>
      <c r="AF55" s="371">
        <v>1</v>
      </c>
      <c r="AG55" s="371"/>
      <c r="AH55" s="371"/>
      <c r="AI55" s="371">
        <v>884</v>
      </c>
      <c r="AJ55" s="371">
        <v>260</v>
      </c>
      <c r="AK55" s="372">
        <v>45464</v>
      </c>
      <c r="AL55" s="392">
        <v>44618.080370370371</v>
      </c>
      <c r="AM55" s="392">
        <v>44307.985277777778</v>
      </c>
      <c r="AN55" s="392">
        <v>43950.051435185182</v>
      </c>
      <c r="AO55" s="392">
        <v>44140.565891203703</v>
      </c>
      <c r="AP55" s="392">
        <v>44264.796122685184</v>
      </c>
      <c r="AQ55" s="392">
        <v>44426.440671296295</v>
      </c>
      <c r="AR55" s="392">
        <v>43971.622662037036</v>
      </c>
      <c r="AS55" s="371" t="s">
        <v>4259</v>
      </c>
    </row>
    <row r="56" spans="1:45" ht="72.75">
      <c r="A56" s="391" t="str">
        <f t="shared" ca="1" si="0"/>
        <v>1916d706-eac922gfjg-9511-a2dd</v>
      </c>
      <c r="B56" s="341">
        <v>112000000</v>
      </c>
      <c r="C56" s="371">
        <v>78850781</v>
      </c>
      <c r="D56" s="371" t="s">
        <v>4270</v>
      </c>
      <c r="E56" s="371"/>
      <c r="F56" s="371" t="s">
        <v>195</v>
      </c>
      <c r="G56" s="371"/>
      <c r="H56" s="371" t="s">
        <v>4253</v>
      </c>
      <c r="I56" s="371"/>
      <c r="J56" s="392">
        <v>44367.61886574074</v>
      </c>
      <c r="K56" s="371" t="s">
        <v>4320</v>
      </c>
      <c r="L56" s="371"/>
      <c r="M56" s="371"/>
      <c r="N56" s="371" t="s">
        <v>4274</v>
      </c>
      <c r="O56" s="371" t="s">
        <v>4261</v>
      </c>
      <c r="P56" s="371"/>
      <c r="Q56" s="371"/>
      <c r="R56" s="371"/>
      <c r="S56" s="371"/>
      <c r="T56" s="371">
        <v>0</v>
      </c>
      <c r="U56" s="371">
        <v>0</v>
      </c>
      <c r="V56" s="392">
        <v>44709.217280092591</v>
      </c>
      <c r="W56" s="393" t="s">
        <v>4256</v>
      </c>
      <c r="X56" s="393" t="s">
        <v>4436</v>
      </c>
      <c r="Y56" s="392">
        <v>44995.124479166669</v>
      </c>
      <c r="Z56" s="393"/>
      <c r="AA56" s="393"/>
      <c r="AB56" s="392">
        <v>44842.367372685185</v>
      </c>
      <c r="AC56" s="392">
        <v>44664.200868055559</v>
      </c>
      <c r="AD56" s="393" t="s">
        <v>4292</v>
      </c>
      <c r="AE56" s="371"/>
      <c r="AF56" s="371"/>
      <c r="AG56" s="371"/>
      <c r="AH56" s="371"/>
      <c r="AI56" s="371">
        <v>674</v>
      </c>
      <c r="AJ56" s="371">
        <v>152</v>
      </c>
      <c r="AK56" s="372">
        <v>45527</v>
      </c>
      <c r="AL56" s="392">
        <v>44606.475092592591</v>
      </c>
      <c r="AM56" s="392">
        <v>44975.103159722225</v>
      </c>
      <c r="AN56" s="392">
        <v>44391.964259259257</v>
      </c>
      <c r="AO56" s="392">
        <v>44331.72515046296</v>
      </c>
      <c r="AP56" s="392">
        <v>44042.879016203704</v>
      </c>
      <c r="AQ56" s="392">
        <v>44422.981446759259</v>
      </c>
      <c r="AR56" s="392">
        <v>44548.025810185187</v>
      </c>
      <c r="AS56" s="371" t="s">
        <v>622</v>
      </c>
    </row>
    <row r="57" spans="1:45" ht="72.75">
      <c r="A57" s="391" t="str">
        <f t="shared" ca="1" si="0"/>
        <v>6e768290-g813c6gfjg-6527-a2dd</v>
      </c>
      <c r="B57" s="341">
        <v>112000000</v>
      </c>
      <c r="C57" s="371">
        <v>3045287</v>
      </c>
      <c r="D57" s="371" t="s">
        <v>4270</v>
      </c>
      <c r="E57" s="371"/>
      <c r="F57" s="371" t="s">
        <v>195</v>
      </c>
      <c r="G57" s="371" t="s">
        <v>4437</v>
      </c>
      <c r="H57" s="371" t="s">
        <v>4319</v>
      </c>
      <c r="I57" s="371" t="s">
        <v>4265</v>
      </c>
      <c r="J57" s="392">
        <v>44486.007708333331</v>
      </c>
      <c r="K57" s="371" t="s">
        <v>4254</v>
      </c>
      <c r="L57" s="371"/>
      <c r="M57" s="371"/>
      <c r="N57" s="371" t="s">
        <v>4274</v>
      </c>
      <c r="O57" s="371" t="s">
        <v>3390</v>
      </c>
      <c r="P57" s="371">
        <v>1</v>
      </c>
      <c r="Q57" s="371">
        <v>0</v>
      </c>
      <c r="R57" s="371">
        <v>0</v>
      </c>
      <c r="S57" s="371">
        <v>1</v>
      </c>
      <c r="T57" s="371">
        <v>1</v>
      </c>
      <c r="U57" s="371">
        <v>1</v>
      </c>
      <c r="V57" s="392">
        <v>44132.355370370373</v>
      </c>
      <c r="W57" s="393" t="s">
        <v>4275</v>
      </c>
      <c r="X57" s="393" t="s">
        <v>4438</v>
      </c>
      <c r="Y57" s="392">
        <v>45289.448344907411</v>
      </c>
      <c r="Z57" s="393" t="s">
        <v>4439</v>
      </c>
      <c r="AA57" s="393" t="s">
        <v>282</v>
      </c>
      <c r="AB57" s="392">
        <v>44692.634131944447</v>
      </c>
      <c r="AC57" s="392">
        <v>44422.410104166665</v>
      </c>
      <c r="AD57" s="393" t="s">
        <v>4292</v>
      </c>
      <c r="AE57" s="371">
        <v>1</v>
      </c>
      <c r="AF57" s="371">
        <v>0</v>
      </c>
      <c r="AG57" s="371"/>
      <c r="AH57" s="371"/>
      <c r="AI57" s="371">
        <v>845</v>
      </c>
      <c r="AJ57" s="371">
        <v>381</v>
      </c>
      <c r="AK57" s="372">
        <v>45442</v>
      </c>
      <c r="AL57" s="392">
        <v>44039.581643518519</v>
      </c>
      <c r="AM57" s="392">
        <v>45067.87222222222</v>
      </c>
      <c r="AN57" s="392">
        <v>44878.310428240744</v>
      </c>
      <c r="AO57" s="392">
        <v>44975.288391203707</v>
      </c>
      <c r="AP57" s="392">
        <v>44654.719097222223</v>
      </c>
      <c r="AQ57" s="392">
        <v>45275.3750462963</v>
      </c>
      <c r="AR57" s="392">
        <v>44149.439166666663</v>
      </c>
      <c r="AS57" s="371" t="s">
        <v>4259</v>
      </c>
    </row>
    <row r="58" spans="1:45" ht="72.75">
      <c r="A58" s="391" t="str">
        <f t="shared" ca="1" si="0"/>
        <v>4569ee0f-77c1f2gfjg-582d-a2dd</v>
      </c>
      <c r="B58" s="341">
        <v>112000000</v>
      </c>
      <c r="C58" s="371">
        <v>77509840</v>
      </c>
      <c r="D58" s="371" t="s">
        <v>4298</v>
      </c>
      <c r="E58" s="371"/>
      <c r="F58" s="371" t="s">
        <v>276</v>
      </c>
      <c r="G58" s="371" t="s">
        <v>4440</v>
      </c>
      <c r="H58" s="371" t="s">
        <v>256</v>
      </c>
      <c r="I58" s="371" t="s">
        <v>4265</v>
      </c>
      <c r="J58" s="392">
        <v>44554.594085648147</v>
      </c>
      <c r="K58" s="371" t="s">
        <v>4441</v>
      </c>
      <c r="L58" s="371"/>
      <c r="M58" s="371"/>
      <c r="N58" s="371" t="s">
        <v>4274</v>
      </c>
      <c r="O58" s="371" t="s">
        <v>4261</v>
      </c>
      <c r="P58" s="371">
        <v>0</v>
      </c>
      <c r="Q58" s="371">
        <v>1</v>
      </c>
      <c r="R58" s="371">
        <v>0</v>
      </c>
      <c r="S58" s="371">
        <v>1</v>
      </c>
      <c r="T58" s="371">
        <v>1</v>
      </c>
      <c r="U58" s="371">
        <v>1</v>
      </c>
      <c r="V58" s="392">
        <v>45087.584409722222</v>
      </c>
      <c r="W58" s="393" t="s">
        <v>4256</v>
      </c>
      <c r="X58" s="393" t="s">
        <v>4442</v>
      </c>
      <c r="Y58" s="392">
        <v>44188.944282407407</v>
      </c>
      <c r="Z58" s="393" t="s">
        <v>4443</v>
      </c>
      <c r="AA58" s="393" t="s">
        <v>4265</v>
      </c>
      <c r="AB58" s="392">
        <v>44408.125081018516</v>
      </c>
      <c r="AC58" s="392">
        <v>44061.539120370369</v>
      </c>
      <c r="AD58" s="393" t="s">
        <v>4258</v>
      </c>
      <c r="AE58" s="371">
        <v>0</v>
      </c>
      <c r="AF58" s="371">
        <v>1</v>
      </c>
      <c r="AG58" s="371"/>
      <c r="AH58" s="371"/>
      <c r="AI58" s="371">
        <v>921</v>
      </c>
      <c r="AJ58" s="371">
        <v>451</v>
      </c>
      <c r="AK58" s="372">
        <v>45377</v>
      </c>
      <c r="AL58" s="392">
        <v>43843.21365740741</v>
      </c>
      <c r="AM58" s="392">
        <v>44266.81009259259</v>
      </c>
      <c r="AN58" s="392">
        <v>44652.162326388891</v>
      </c>
      <c r="AO58" s="392">
        <v>44495.118807870371</v>
      </c>
      <c r="AP58" s="392">
        <v>45170.695902777778</v>
      </c>
      <c r="AQ58" s="392">
        <v>44635.57712962963</v>
      </c>
      <c r="AR58" s="392">
        <v>44426.602916666663</v>
      </c>
      <c r="AS58" s="371" t="s">
        <v>4259</v>
      </c>
    </row>
    <row r="59" spans="1:45" ht="72.75">
      <c r="A59" s="391" t="str">
        <f t="shared" ca="1" si="0"/>
        <v>19dec133-eaf1fagfjg-e4b1-a2dd</v>
      </c>
      <c r="B59" s="341">
        <v>112000000</v>
      </c>
      <c r="C59" s="371">
        <v>70895846</v>
      </c>
      <c r="D59" s="371" t="s">
        <v>4252</v>
      </c>
      <c r="E59" s="371"/>
      <c r="F59" s="371" t="s">
        <v>4271</v>
      </c>
      <c r="G59" s="371" t="s">
        <v>4444</v>
      </c>
      <c r="H59" s="371" t="s">
        <v>4253</v>
      </c>
      <c r="I59" s="371" t="s">
        <v>4280</v>
      </c>
      <c r="J59" s="392">
        <v>44724.94939814815</v>
      </c>
      <c r="K59" s="371" t="s">
        <v>4320</v>
      </c>
      <c r="L59" s="371"/>
      <c r="M59" s="371"/>
      <c r="N59" s="371" t="s">
        <v>4274</v>
      </c>
      <c r="O59" s="371" t="s">
        <v>4261</v>
      </c>
      <c r="P59" s="371">
        <v>0</v>
      </c>
      <c r="Q59" s="371">
        <v>1</v>
      </c>
      <c r="R59" s="371">
        <v>0</v>
      </c>
      <c r="S59" s="371">
        <v>1</v>
      </c>
      <c r="T59" s="371">
        <v>1</v>
      </c>
      <c r="U59" s="371">
        <v>1</v>
      </c>
      <c r="V59" s="392">
        <v>44106.785937499997</v>
      </c>
      <c r="W59" s="393" t="s">
        <v>4275</v>
      </c>
      <c r="X59" s="393" t="s">
        <v>4445</v>
      </c>
      <c r="Y59" s="392">
        <v>44747.648217592592</v>
      </c>
      <c r="Z59" s="393" t="s">
        <v>4446</v>
      </c>
      <c r="AA59" s="393" t="s">
        <v>4265</v>
      </c>
      <c r="AB59" s="392">
        <v>44859.573680555557</v>
      </c>
      <c r="AC59" s="392">
        <v>44930.067152777781</v>
      </c>
      <c r="AD59" s="393" t="s">
        <v>4269</v>
      </c>
      <c r="AE59" s="371">
        <v>0</v>
      </c>
      <c r="AF59" s="371">
        <v>1</v>
      </c>
      <c r="AG59" s="371"/>
      <c r="AH59" s="371"/>
      <c r="AI59" s="371">
        <v>202</v>
      </c>
      <c r="AJ59" s="371">
        <v>164</v>
      </c>
      <c r="AK59" s="372">
        <v>45462</v>
      </c>
      <c r="AL59" s="392">
        <v>44719.220578703702</v>
      </c>
      <c r="AM59" s="392">
        <v>44251.531666666669</v>
      </c>
      <c r="AN59" s="392">
        <v>44983.154560185183</v>
      </c>
      <c r="AO59" s="392">
        <v>44435.471909722219</v>
      </c>
      <c r="AP59" s="392">
        <v>45143.853750000002</v>
      </c>
      <c r="AQ59" s="392">
        <v>44008.623645833337</v>
      </c>
      <c r="AR59" s="392">
        <v>45175.314699074072</v>
      </c>
      <c r="AS59" s="371" t="s">
        <v>4259</v>
      </c>
    </row>
    <row r="60" spans="1:45" ht="72.75">
      <c r="A60" s="391" t="str">
        <f t="shared" ca="1" si="0"/>
        <v>c8cfc5fb-dcb78egfjg-8a8d-a2dd</v>
      </c>
      <c r="B60" s="341">
        <v>112000000</v>
      </c>
      <c r="C60" s="371">
        <v>7402337</v>
      </c>
      <c r="D60" s="371" t="s">
        <v>4252</v>
      </c>
      <c r="E60" s="371"/>
      <c r="F60" s="371" t="s">
        <v>3387</v>
      </c>
      <c r="G60" s="371" t="s">
        <v>4447</v>
      </c>
      <c r="H60" s="371" t="s">
        <v>4148</v>
      </c>
      <c r="I60" s="371" t="s">
        <v>277</v>
      </c>
      <c r="J60" s="392">
        <v>45289.09034722222</v>
      </c>
      <c r="K60" s="371" t="s">
        <v>4266</v>
      </c>
      <c r="L60" s="371"/>
      <c r="M60" s="371"/>
      <c r="N60" s="371" t="s">
        <v>4274</v>
      </c>
      <c r="O60" s="371" t="s">
        <v>3390</v>
      </c>
      <c r="P60" s="371">
        <v>1</v>
      </c>
      <c r="Q60" s="371">
        <v>1</v>
      </c>
      <c r="R60" s="371">
        <v>1</v>
      </c>
      <c r="S60" s="371">
        <v>0</v>
      </c>
      <c r="T60" s="371">
        <v>0</v>
      </c>
      <c r="U60" s="371">
        <v>1</v>
      </c>
      <c r="V60" s="392">
        <v>44943.057812500003</v>
      </c>
      <c r="W60" s="393" t="s">
        <v>4256</v>
      </c>
      <c r="X60" s="393" t="s">
        <v>4448</v>
      </c>
      <c r="Y60" s="392">
        <v>44390.397766203707</v>
      </c>
      <c r="Z60" s="393" t="s">
        <v>4449</v>
      </c>
      <c r="AA60" s="393" t="s">
        <v>60</v>
      </c>
      <c r="AB60" s="392">
        <v>44068.160312499997</v>
      </c>
      <c r="AC60" s="392">
        <v>44749.27616898148</v>
      </c>
      <c r="AD60" s="393" t="s">
        <v>4283</v>
      </c>
      <c r="AE60" s="371">
        <v>0</v>
      </c>
      <c r="AF60" s="371">
        <v>1</v>
      </c>
      <c r="AG60" s="371"/>
      <c r="AH60" s="371"/>
      <c r="AI60" s="371">
        <v>886</v>
      </c>
      <c r="AJ60" s="371">
        <v>149</v>
      </c>
      <c r="AK60" s="372">
        <v>45439</v>
      </c>
      <c r="AL60" s="392">
        <v>45114.012129629627</v>
      </c>
      <c r="AM60" s="392">
        <v>44506.65520833333</v>
      </c>
      <c r="AN60" s="392">
        <v>44899.255590277775</v>
      </c>
      <c r="AO60" s="392">
        <v>45288.787546296298</v>
      </c>
      <c r="AP60" s="392">
        <v>44228.876840277779</v>
      </c>
      <c r="AQ60" s="392">
        <v>44813.980925925927</v>
      </c>
      <c r="AR60" s="392">
        <v>44377.316331018519</v>
      </c>
      <c r="AS60" s="371" t="s">
        <v>4259</v>
      </c>
    </row>
    <row r="61" spans="1:45" ht="72.75">
      <c r="A61" s="391" t="str">
        <f t="shared" ca="1" si="0"/>
        <v>bf35201e-53722fgfjg-4fcc-a2dd</v>
      </c>
      <c r="B61" s="341">
        <v>112000000</v>
      </c>
      <c r="C61" s="371">
        <v>59459574</v>
      </c>
      <c r="D61" s="371" t="s">
        <v>4252</v>
      </c>
      <c r="E61" s="371"/>
      <c r="F61" s="371" t="s">
        <v>4271</v>
      </c>
      <c r="G61" s="371" t="s">
        <v>4450</v>
      </c>
      <c r="H61" s="371" t="s">
        <v>4148</v>
      </c>
      <c r="I61" s="371" t="s">
        <v>4280</v>
      </c>
      <c r="J61" s="392">
        <v>44174.702453703707</v>
      </c>
      <c r="K61" s="371" t="s">
        <v>4254</v>
      </c>
      <c r="L61" s="371"/>
      <c r="M61" s="371"/>
      <c r="N61" s="371" t="s">
        <v>4274</v>
      </c>
      <c r="O61" s="371" t="s">
        <v>4261</v>
      </c>
      <c r="P61" s="371">
        <v>1</v>
      </c>
      <c r="Q61" s="371">
        <v>1</v>
      </c>
      <c r="R61" s="371">
        <v>1</v>
      </c>
      <c r="S61" s="371">
        <v>0</v>
      </c>
      <c r="T61" s="371">
        <v>1</v>
      </c>
      <c r="U61" s="371">
        <v>0</v>
      </c>
      <c r="V61" s="392">
        <v>44280.46056712963</v>
      </c>
      <c r="W61" s="393" t="s">
        <v>4256</v>
      </c>
      <c r="X61" s="393" t="s">
        <v>4451</v>
      </c>
      <c r="Y61" s="392">
        <v>44823.250763888886</v>
      </c>
      <c r="Z61" s="393" t="s">
        <v>4452</v>
      </c>
      <c r="AA61" s="393" t="s">
        <v>60</v>
      </c>
      <c r="AB61" s="392">
        <v>43988.211018518516</v>
      </c>
      <c r="AC61" s="392">
        <v>44839.053182870368</v>
      </c>
      <c r="AD61" s="393" t="s">
        <v>4269</v>
      </c>
      <c r="AE61" s="371">
        <v>0</v>
      </c>
      <c r="AF61" s="371">
        <v>1</v>
      </c>
      <c r="AG61" s="371"/>
      <c r="AH61" s="371"/>
      <c r="AI61" s="371">
        <v>764</v>
      </c>
      <c r="AJ61" s="371">
        <v>97</v>
      </c>
      <c r="AK61" s="372">
        <v>45389</v>
      </c>
      <c r="AL61" s="392">
        <v>44303.007199074076</v>
      </c>
      <c r="AM61" s="392">
        <v>44804.553356481483</v>
      </c>
      <c r="AN61" s="392">
        <v>44566.171342592592</v>
      </c>
      <c r="AO61" s="392">
        <v>45137.679039351853</v>
      </c>
      <c r="AP61" s="392">
        <v>44670.16033564815</v>
      </c>
      <c r="AQ61" s="392">
        <v>44938.326817129629</v>
      </c>
      <c r="AR61" s="392">
        <v>44054.160150462965</v>
      </c>
      <c r="AS61" s="371" t="s">
        <v>4259</v>
      </c>
    </row>
    <row r="62" spans="1:45" ht="72.75">
      <c r="A62" s="391" t="str">
        <f t="shared" ca="1" si="0"/>
        <v>b50b86df-9565f6gfjg-d16e-a2dd</v>
      </c>
      <c r="B62" s="341">
        <v>112000000</v>
      </c>
      <c r="C62" s="371">
        <v>35960549</v>
      </c>
      <c r="D62" s="371" t="s">
        <v>4270</v>
      </c>
      <c r="E62" s="371"/>
      <c r="F62" s="371" t="s">
        <v>3387</v>
      </c>
      <c r="G62" s="371" t="s">
        <v>4453</v>
      </c>
      <c r="H62" s="371" t="s">
        <v>4295</v>
      </c>
      <c r="I62" s="371" t="s">
        <v>277</v>
      </c>
      <c r="J62" s="392">
        <v>45225.892013888886</v>
      </c>
      <c r="K62" s="371" t="s">
        <v>4320</v>
      </c>
      <c r="L62" s="371"/>
      <c r="M62" s="371"/>
      <c r="N62" s="371" t="s">
        <v>4255</v>
      </c>
      <c r="O62" s="371" t="s">
        <v>3390</v>
      </c>
      <c r="P62" s="371">
        <v>0</v>
      </c>
      <c r="Q62" s="371">
        <v>1</v>
      </c>
      <c r="R62" s="371">
        <v>0</v>
      </c>
      <c r="S62" s="371">
        <v>1</v>
      </c>
      <c r="T62" s="371">
        <v>1</v>
      </c>
      <c r="U62" s="371">
        <v>0</v>
      </c>
      <c r="V62" s="392">
        <v>44780.693101851852</v>
      </c>
      <c r="W62" s="393" t="s">
        <v>4256</v>
      </c>
      <c r="X62" s="393" t="s">
        <v>4454</v>
      </c>
      <c r="Y62" s="392">
        <v>44988.680567129632</v>
      </c>
      <c r="Z62" s="393" t="s">
        <v>4455</v>
      </c>
      <c r="AA62" s="393" t="s">
        <v>4265</v>
      </c>
      <c r="AB62" s="392">
        <v>45020.11146990741</v>
      </c>
      <c r="AC62" s="392">
        <v>44727.047962962963</v>
      </c>
      <c r="AD62" s="393" t="s">
        <v>4292</v>
      </c>
      <c r="AE62" s="371">
        <v>1</v>
      </c>
      <c r="AF62" s="371">
        <v>0</v>
      </c>
      <c r="AG62" s="371"/>
      <c r="AH62" s="371"/>
      <c r="AI62" s="371">
        <v>354</v>
      </c>
      <c r="AJ62" s="371">
        <v>54</v>
      </c>
      <c r="AK62" s="372">
        <v>45372</v>
      </c>
      <c r="AL62" s="392">
        <v>44304.19427083333</v>
      </c>
      <c r="AM62" s="392">
        <v>45229.455567129633</v>
      </c>
      <c r="AN62" s="392">
        <v>43935.454652777778</v>
      </c>
      <c r="AO62" s="392">
        <v>44241.952025462961</v>
      </c>
      <c r="AP62" s="392">
        <v>44082.668009259258</v>
      </c>
      <c r="AQ62" s="392">
        <v>44005.364837962959</v>
      </c>
      <c r="AR62" s="392">
        <v>43981.31695601852</v>
      </c>
      <c r="AS62" s="371" t="s">
        <v>4259</v>
      </c>
    </row>
    <row r="63" spans="1:45" ht="72.75">
      <c r="A63" s="391" t="str">
        <f t="shared" ca="1" si="0"/>
        <v>436f008a-925g62gfjg-8aa8-a2dd</v>
      </c>
      <c r="B63" s="341">
        <v>112000000</v>
      </c>
      <c r="C63" s="371">
        <v>73797586</v>
      </c>
      <c r="D63" s="371" t="s">
        <v>4252</v>
      </c>
      <c r="E63" s="371"/>
      <c r="F63" s="371" t="s">
        <v>276</v>
      </c>
      <c r="G63" s="371"/>
      <c r="H63" s="371" t="s">
        <v>4253</v>
      </c>
      <c r="I63" s="371"/>
      <c r="J63" s="392">
        <v>44401.987962962965</v>
      </c>
      <c r="K63" s="371" t="s">
        <v>4254</v>
      </c>
      <c r="L63" s="371"/>
      <c r="M63" s="371"/>
      <c r="N63" s="371" t="s">
        <v>4274</v>
      </c>
      <c r="O63" s="371" t="s">
        <v>3390</v>
      </c>
      <c r="P63" s="371"/>
      <c r="Q63" s="371"/>
      <c r="R63" s="371"/>
      <c r="S63" s="371"/>
      <c r="T63" s="371">
        <v>1</v>
      </c>
      <c r="U63" s="371">
        <v>0</v>
      </c>
      <c r="V63" s="392">
        <v>44847.435219907406</v>
      </c>
      <c r="W63" s="393" t="s">
        <v>284</v>
      </c>
      <c r="X63" s="393" t="s">
        <v>4456</v>
      </c>
      <c r="Y63" s="392">
        <v>45286.728888888887</v>
      </c>
      <c r="Z63" s="393"/>
      <c r="AA63" s="393"/>
      <c r="AB63" s="392">
        <v>43914.800243055557</v>
      </c>
      <c r="AC63" s="392">
        <v>45041.601064814815</v>
      </c>
      <c r="AD63" s="393" t="s">
        <v>4292</v>
      </c>
      <c r="AE63" s="371"/>
      <c r="AF63" s="371"/>
      <c r="AG63" s="371"/>
      <c r="AH63" s="371"/>
      <c r="AI63" s="371">
        <v>257</v>
      </c>
      <c r="AJ63" s="371">
        <v>129</v>
      </c>
      <c r="AK63" s="372">
        <v>45408</v>
      </c>
      <c r="AL63" s="392">
        <v>44744.229780092595</v>
      </c>
      <c r="AM63" s="392">
        <v>45150.440949074073</v>
      </c>
      <c r="AN63" s="392">
        <v>44889.464444444442</v>
      </c>
      <c r="AO63" s="392">
        <v>43838.121527777781</v>
      </c>
      <c r="AP63" s="392">
        <v>44497.039571759262</v>
      </c>
      <c r="AQ63" s="392">
        <v>44934.208726851852</v>
      </c>
      <c r="AR63" s="392">
        <v>44153.897210648145</v>
      </c>
      <c r="AS63" s="371" t="s">
        <v>4259</v>
      </c>
    </row>
    <row r="64" spans="1:45" ht="72.75">
      <c r="A64" s="391" t="str">
        <f t="shared" ca="1" si="0"/>
        <v>94d4834a-f5678bgfjg-a0d0-a2dd</v>
      </c>
      <c r="B64" s="341">
        <v>112000000</v>
      </c>
      <c r="C64" s="371">
        <v>54927784</v>
      </c>
      <c r="D64" s="371" t="s">
        <v>4298</v>
      </c>
      <c r="E64" s="371"/>
      <c r="F64" s="371" t="s">
        <v>4271</v>
      </c>
      <c r="G64" s="371" t="s">
        <v>4457</v>
      </c>
      <c r="H64" s="371" t="s">
        <v>4264</v>
      </c>
      <c r="I64" s="371" t="s">
        <v>277</v>
      </c>
      <c r="J64" s="392">
        <v>43966.522569444445</v>
      </c>
      <c r="K64" s="371" t="s">
        <v>4320</v>
      </c>
      <c r="L64" s="371"/>
      <c r="M64" s="371"/>
      <c r="N64" s="371" t="s">
        <v>4274</v>
      </c>
      <c r="O64" s="371" t="s">
        <v>4261</v>
      </c>
      <c r="P64" s="371">
        <v>0</v>
      </c>
      <c r="Q64" s="371">
        <v>1</v>
      </c>
      <c r="R64" s="371">
        <v>0</v>
      </c>
      <c r="S64" s="371">
        <v>1</v>
      </c>
      <c r="T64" s="371">
        <v>0</v>
      </c>
      <c r="U64" s="371">
        <v>1</v>
      </c>
      <c r="V64" s="392">
        <v>44677.379131944443</v>
      </c>
      <c r="W64" s="393" t="s">
        <v>4275</v>
      </c>
      <c r="X64" s="393" t="s">
        <v>4458</v>
      </c>
      <c r="Y64" s="392">
        <v>44654.589513888888</v>
      </c>
      <c r="Z64" s="393" t="s">
        <v>4459</v>
      </c>
      <c r="AA64" s="393" t="s">
        <v>4265</v>
      </c>
      <c r="AB64" s="392">
        <v>44229.083912037036</v>
      </c>
      <c r="AC64" s="392">
        <v>43944.647835648146</v>
      </c>
      <c r="AD64" s="393" t="s">
        <v>4258</v>
      </c>
      <c r="AE64" s="371">
        <v>0</v>
      </c>
      <c r="AF64" s="371">
        <v>1</v>
      </c>
      <c r="AG64" s="371"/>
      <c r="AH64" s="371"/>
      <c r="AI64" s="371">
        <v>800</v>
      </c>
      <c r="AJ64" s="371">
        <v>32</v>
      </c>
      <c r="AK64" s="372">
        <v>45507</v>
      </c>
      <c r="AL64" s="392">
        <v>44027.799733796295</v>
      </c>
      <c r="AM64" s="392">
        <v>44401.663888888892</v>
      </c>
      <c r="AN64" s="392">
        <v>44620.879050925927</v>
      </c>
      <c r="AO64" s="392">
        <v>44590.674432870372</v>
      </c>
      <c r="AP64" s="392">
        <v>44326.404351851852</v>
      </c>
      <c r="AQ64" s="392">
        <v>44017.563101851854</v>
      </c>
      <c r="AR64" s="392">
        <v>45281.563506944447</v>
      </c>
      <c r="AS64" s="371" t="s">
        <v>4259</v>
      </c>
    </row>
    <row r="65" spans="1:45" ht="72.75">
      <c r="A65" s="391" t="str">
        <f t="shared" ca="1" si="0"/>
        <v>9b98929a-d3ab75gfjg-f93c-a2dd</v>
      </c>
      <c r="B65" s="341">
        <v>112000000</v>
      </c>
      <c r="C65" s="371">
        <v>7433467</v>
      </c>
      <c r="D65" s="371" t="s">
        <v>4270</v>
      </c>
      <c r="E65" s="371"/>
      <c r="F65" s="371" t="s">
        <v>4271</v>
      </c>
      <c r="G65" s="371" t="s">
        <v>4460</v>
      </c>
      <c r="H65" s="371" t="s">
        <v>4264</v>
      </c>
      <c r="I65" s="371" t="s">
        <v>4265</v>
      </c>
      <c r="J65" s="392">
        <v>44332.934618055559</v>
      </c>
      <c r="K65" s="371" t="s">
        <v>4254</v>
      </c>
      <c r="L65" s="371"/>
      <c r="M65" s="371"/>
      <c r="N65" s="371" t="s">
        <v>4274</v>
      </c>
      <c r="O65" s="371" t="s">
        <v>4261</v>
      </c>
      <c r="P65" s="371">
        <v>1</v>
      </c>
      <c r="Q65" s="371">
        <v>0</v>
      </c>
      <c r="R65" s="371">
        <v>0</v>
      </c>
      <c r="S65" s="371">
        <v>1</v>
      </c>
      <c r="T65" s="371">
        <v>1</v>
      </c>
      <c r="U65" s="371">
        <v>0</v>
      </c>
      <c r="V65" s="392">
        <v>45042.366469907407</v>
      </c>
      <c r="W65" s="393" t="s">
        <v>4256</v>
      </c>
      <c r="X65" s="393" t="s">
        <v>4461</v>
      </c>
      <c r="Y65" s="392">
        <v>44825.382453703707</v>
      </c>
      <c r="Z65" s="393" t="s">
        <v>4462</v>
      </c>
      <c r="AA65" s="393" t="s">
        <v>4265</v>
      </c>
      <c r="AB65" s="392">
        <v>44108.597037037034</v>
      </c>
      <c r="AC65" s="392">
        <v>44134.225740740738</v>
      </c>
      <c r="AD65" s="393" t="s">
        <v>4269</v>
      </c>
      <c r="AE65" s="371">
        <v>1</v>
      </c>
      <c r="AF65" s="371">
        <v>0</v>
      </c>
      <c r="AG65" s="371"/>
      <c r="AH65" s="371"/>
      <c r="AI65" s="371">
        <v>428</v>
      </c>
      <c r="AJ65" s="371">
        <v>335</v>
      </c>
      <c r="AK65" s="372">
        <v>45365</v>
      </c>
      <c r="AL65" s="392">
        <v>44133.261782407404</v>
      </c>
      <c r="AM65" s="392">
        <v>44059.561111111114</v>
      </c>
      <c r="AN65" s="392">
        <v>44836.998090277775</v>
      </c>
      <c r="AO65" s="392">
        <v>44984.837268518517</v>
      </c>
      <c r="AP65" s="392">
        <v>45115.410775462966</v>
      </c>
      <c r="AQ65" s="392">
        <v>44040.218564814815</v>
      </c>
      <c r="AR65" s="392">
        <v>44943.627453703702</v>
      </c>
      <c r="AS65" s="371" t="s">
        <v>4278</v>
      </c>
    </row>
    <row r="66" spans="1:45" ht="72.75">
      <c r="A66" s="391" t="str">
        <f t="shared" ca="1" si="0"/>
        <v>ba11512a-cg1981gfjg-3b9f-a2dd</v>
      </c>
      <c r="B66" s="341">
        <v>112000000</v>
      </c>
      <c r="C66" s="371">
        <v>23309135</v>
      </c>
      <c r="D66" s="371" t="s">
        <v>4298</v>
      </c>
      <c r="E66" s="371"/>
      <c r="F66" s="371" t="s">
        <v>4271</v>
      </c>
      <c r="G66" s="371" t="s">
        <v>4463</v>
      </c>
      <c r="H66" s="371" t="s">
        <v>4264</v>
      </c>
      <c r="I66" s="371" t="s">
        <v>277</v>
      </c>
      <c r="J66" s="392">
        <v>44492.257141203707</v>
      </c>
      <c r="K66" s="371" t="s">
        <v>4320</v>
      </c>
      <c r="L66" s="371"/>
      <c r="M66" s="371"/>
      <c r="N66" s="371" t="s">
        <v>4274</v>
      </c>
      <c r="O66" s="371" t="s">
        <v>3390</v>
      </c>
      <c r="P66" s="371">
        <v>1</v>
      </c>
      <c r="Q66" s="371">
        <v>1</v>
      </c>
      <c r="R66" s="371">
        <v>1</v>
      </c>
      <c r="S66" s="371">
        <v>1</v>
      </c>
      <c r="T66" s="371">
        <v>0</v>
      </c>
      <c r="U66" s="371">
        <v>1</v>
      </c>
      <c r="V66" s="392">
        <v>45087.557488425926</v>
      </c>
      <c r="W66" s="393" t="s">
        <v>4256</v>
      </c>
      <c r="X66" s="393" t="s">
        <v>4464</v>
      </c>
      <c r="Y66" s="392">
        <v>45204.269965277781</v>
      </c>
      <c r="Z66" s="393" t="s">
        <v>4465</v>
      </c>
      <c r="AA66" s="393" t="s">
        <v>4265</v>
      </c>
      <c r="AB66" s="392">
        <v>45008.40053240741</v>
      </c>
      <c r="AC66" s="392">
        <v>45107.554131944446</v>
      </c>
      <c r="AD66" s="393" t="s">
        <v>4283</v>
      </c>
      <c r="AE66" s="371">
        <v>1</v>
      </c>
      <c r="AF66" s="371">
        <v>0</v>
      </c>
      <c r="AG66" s="371"/>
      <c r="AH66" s="371"/>
      <c r="AI66" s="371">
        <v>54</v>
      </c>
      <c r="AJ66" s="371">
        <v>102</v>
      </c>
      <c r="AK66" s="372">
        <v>45329</v>
      </c>
      <c r="AL66" s="392">
        <v>43940.998194444444</v>
      </c>
      <c r="AM66" s="392">
        <v>44423.208715277775</v>
      </c>
      <c r="AN66" s="392">
        <v>44292.881840277776</v>
      </c>
      <c r="AO66" s="392">
        <v>44805.960821759261</v>
      </c>
      <c r="AP66" s="392">
        <v>44367.821527777778</v>
      </c>
      <c r="AQ66" s="392">
        <v>44685.146874999999</v>
      </c>
      <c r="AR66" s="392">
        <v>43936.465671296297</v>
      </c>
      <c r="AS66" s="371" t="s">
        <v>4278</v>
      </c>
    </row>
    <row r="67" spans="1:45" ht="72.75">
      <c r="A67" s="391" t="str">
        <f t="shared" ref="A67:A130" ca="1" si="1">LOWER(DEC2HEX(RANDBETWEEN(0,4294967295),8)) &amp;"-"&amp; LOWER(SUBSTITUTE(DEC2HEX(RANDBETWEEN(0,16777215),6) &amp;"gfjg","0","g")) &amp;"-"&amp; LOWER(DEC2HEX(RANDBETWEEN(0, 65535),4)) &amp; "-a2dd"</f>
        <v>1d100dfe-3b57fagfjg-d36a-a2dd</v>
      </c>
      <c r="B67" s="341">
        <v>112000000</v>
      </c>
      <c r="C67" s="371">
        <v>71216197</v>
      </c>
      <c r="D67" s="371" t="s">
        <v>4252</v>
      </c>
      <c r="E67" s="371"/>
      <c r="F67" s="371" t="s">
        <v>3387</v>
      </c>
      <c r="G67" s="371" t="s">
        <v>4466</v>
      </c>
      <c r="H67" s="371" t="s">
        <v>4264</v>
      </c>
      <c r="I67" s="371" t="s">
        <v>277</v>
      </c>
      <c r="J67" s="392">
        <v>44265.84920138889</v>
      </c>
      <c r="K67" s="371" t="s">
        <v>4254</v>
      </c>
      <c r="L67" s="371"/>
      <c r="M67" s="371"/>
      <c r="N67" s="371" t="s">
        <v>4274</v>
      </c>
      <c r="O67" s="371" t="s">
        <v>3390</v>
      </c>
      <c r="P67" s="371">
        <v>1</v>
      </c>
      <c r="Q67" s="371">
        <v>0</v>
      </c>
      <c r="R67" s="371">
        <v>0</v>
      </c>
      <c r="S67" s="371">
        <v>0</v>
      </c>
      <c r="T67" s="371">
        <v>1</v>
      </c>
      <c r="U67" s="371">
        <v>0</v>
      </c>
      <c r="V67" s="392">
        <v>43921.042928240742</v>
      </c>
      <c r="W67" s="393" t="s">
        <v>4256</v>
      </c>
      <c r="X67" s="393" t="s">
        <v>4467</v>
      </c>
      <c r="Y67" s="392">
        <v>43964.614837962959</v>
      </c>
      <c r="Z67" s="393" t="s">
        <v>4468</v>
      </c>
      <c r="AA67" s="393" t="s">
        <v>4265</v>
      </c>
      <c r="AB67" s="392">
        <v>44345.061168981483</v>
      </c>
      <c r="AC67" s="392">
        <v>43864.538611111115</v>
      </c>
      <c r="AD67" s="393" t="s">
        <v>4292</v>
      </c>
      <c r="AE67" s="371">
        <v>1</v>
      </c>
      <c r="AF67" s="371">
        <v>0</v>
      </c>
      <c r="AG67" s="371"/>
      <c r="AH67" s="371"/>
      <c r="AI67" s="371">
        <v>97</v>
      </c>
      <c r="AJ67" s="371">
        <v>496</v>
      </c>
      <c r="AK67" s="372">
        <v>45510</v>
      </c>
      <c r="AL67" s="392">
        <v>44241.708668981482</v>
      </c>
      <c r="AM67" s="392">
        <v>44109.100949074076</v>
      </c>
      <c r="AN67" s="392">
        <v>45182.120636574073</v>
      </c>
      <c r="AO67" s="392">
        <v>44642.269062500003</v>
      </c>
      <c r="AP67" s="392">
        <v>44999.910624999997</v>
      </c>
      <c r="AQ67" s="392">
        <v>44919.222222222219</v>
      </c>
      <c r="AR67" s="392">
        <v>44225.038634259261</v>
      </c>
      <c r="AS67" s="371" t="s">
        <v>4259</v>
      </c>
    </row>
    <row r="68" spans="1:45" ht="72.75">
      <c r="A68" s="391" t="str">
        <f t="shared" ca="1" si="1"/>
        <v>1e5162d1-cb1eb2gfjg-e1d9-a2dd</v>
      </c>
      <c r="B68" s="341">
        <v>112000000</v>
      </c>
      <c r="C68" s="371">
        <v>24851662</v>
      </c>
      <c r="D68" s="371" t="s">
        <v>4270</v>
      </c>
      <c r="E68" s="371"/>
      <c r="F68" s="371" t="s">
        <v>195</v>
      </c>
      <c r="G68" s="371" t="s">
        <v>4469</v>
      </c>
      <c r="H68" s="371" t="s">
        <v>256</v>
      </c>
      <c r="I68" s="371" t="s">
        <v>4265</v>
      </c>
      <c r="J68" s="392">
        <v>44719.22550925926</v>
      </c>
      <c r="K68" s="371" t="s">
        <v>4470</v>
      </c>
      <c r="L68" s="371"/>
      <c r="M68" s="371"/>
      <c r="N68" s="371" t="s">
        <v>4274</v>
      </c>
      <c r="O68" s="371" t="s">
        <v>4261</v>
      </c>
      <c r="P68" s="371">
        <v>0</v>
      </c>
      <c r="Q68" s="371">
        <v>0</v>
      </c>
      <c r="R68" s="371">
        <v>0</v>
      </c>
      <c r="S68" s="371">
        <v>1</v>
      </c>
      <c r="T68" s="371">
        <v>1</v>
      </c>
      <c r="U68" s="371">
        <v>0</v>
      </c>
      <c r="V68" s="392">
        <v>44776.639594907407</v>
      </c>
      <c r="W68" s="393" t="s">
        <v>284</v>
      </c>
      <c r="X68" s="393" t="s">
        <v>4471</v>
      </c>
      <c r="Y68" s="392">
        <v>44820.115590277775</v>
      </c>
      <c r="Z68" s="393" t="s">
        <v>4472</v>
      </c>
      <c r="AA68" s="393" t="s">
        <v>60</v>
      </c>
      <c r="AB68" s="392">
        <v>44228.912499999999</v>
      </c>
      <c r="AC68" s="392">
        <v>44197.193437499998</v>
      </c>
      <c r="AD68" s="393" t="s">
        <v>4283</v>
      </c>
      <c r="AE68" s="371">
        <v>0</v>
      </c>
      <c r="AF68" s="371">
        <v>1</v>
      </c>
      <c r="AG68" s="371"/>
      <c r="AH68" s="371"/>
      <c r="AI68" s="371">
        <v>244</v>
      </c>
      <c r="AJ68" s="371">
        <v>434</v>
      </c>
      <c r="AK68" s="372">
        <v>45329</v>
      </c>
      <c r="AL68" s="392">
        <v>44056.057800925926</v>
      </c>
      <c r="AM68" s="392">
        <v>44900.226689814815</v>
      </c>
      <c r="AN68" s="392">
        <v>44237.252708333333</v>
      </c>
      <c r="AO68" s="392">
        <v>44262.519224537034</v>
      </c>
      <c r="AP68" s="392">
        <v>45192.771435185183</v>
      </c>
      <c r="AQ68" s="392">
        <v>45142.259247685186</v>
      </c>
      <c r="AR68" s="392">
        <v>43964.927534722221</v>
      </c>
      <c r="AS68" s="371" t="s">
        <v>4278</v>
      </c>
    </row>
    <row r="69" spans="1:45" ht="72.75">
      <c r="A69" s="391" t="str">
        <f t="shared" ca="1" si="1"/>
        <v>edfc1cf6-gcc1aggfjg-ceaf-a2dd</v>
      </c>
      <c r="B69" s="341">
        <v>112000000</v>
      </c>
      <c r="C69" s="371">
        <v>71253475</v>
      </c>
      <c r="D69" s="371" t="s">
        <v>4252</v>
      </c>
      <c r="E69" s="371"/>
      <c r="F69" s="371" t="s">
        <v>3387</v>
      </c>
      <c r="G69" s="371" t="s">
        <v>4473</v>
      </c>
      <c r="H69" s="371" t="s">
        <v>4319</v>
      </c>
      <c r="I69" s="371" t="s">
        <v>277</v>
      </c>
      <c r="J69" s="392">
        <v>44421.13380787037</v>
      </c>
      <c r="K69" s="371" t="s">
        <v>4320</v>
      </c>
      <c r="L69" s="371"/>
      <c r="M69" s="371"/>
      <c r="N69" s="371" t="s">
        <v>4255</v>
      </c>
      <c r="O69" s="371" t="s">
        <v>3390</v>
      </c>
      <c r="P69" s="371">
        <v>1</v>
      </c>
      <c r="Q69" s="371">
        <v>1</v>
      </c>
      <c r="R69" s="371">
        <v>1</v>
      </c>
      <c r="S69" s="371">
        <v>0</v>
      </c>
      <c r="T69" s="371">
        <v>1</v>
      </c>
      <c r="U69" s="371">
        <v>1</v>
      </c>
      <c r="V69" s="392">
        <v>44738.077905092592</v>
      </c>
      <c r="W69" s="393" t="s">
        <v>4275</v>
      </c>
      <c r="X69" s="393" t="s">
        <v>4474</v>
      </c>
      <c r="Y69" s="392">
        <v>45183.886458333334</v>
      </c>
      <c r="Z69" s="393" t="s">
        <v>4475</v>
      </c>
      <c r="AA69" s="393" t="s">
        <v>4265</v>
      </c>
      <c r="AB69" s="392">
        <v>45145.201782407406</v>
      </c>
      <c r="AC69" s="392">
        <v>43944.412881944445</v>
      </c>
      <c r="AD69" s="393" t="s">
        <v>4258</v>
      </c>
      <c r="AE69" s="371">
        <v>0</v>
      </c>
      <c r="AF69" s="371">
        <v>1</v>
      </c>
      <c r="AG69" s="371"/>
      <c r="AH69" s="371"/>
      <c r="AI69" s="371">
        <v>156</v>
      </c>
      <c r="AJ69" s="371">
        <v>22</v>
      </c>
      <c r="AK69" s="372">
        <v>45351</v>
      </c>
      <c r="AL69" s="392">
        <v>44394.178877314815</v>
      </c>
      <c r="AM69" s="392">
        <v>43867.573541666665</v>
      </c>
      <c r="AN69" s="392">
        <v>45182.781701388885</v>
      </c>
      <c r="AO69" s="392">
        <v>44873.886689814812</v>
      </c>
      <c r="AP69" s="392">
        <v>44896.433437500003</v>
      </c>
      <c r="AQ69" s="392">
        <v>44646.326122685183</v>
      </c>
      <c r="AR69" s="392">
        <v>45186.014305555553</v>
      </c>
      <c r="AS69" s="371" t="s">
        <v>4278</v>
      </c>
    </row>
    <row r="70" spans="1:45" ht="72.75">
      <c r="A70" s="391" t="str">
        <f t="shared" ca="1" si="1"/>
        <v>1dd9e4fd-eb212fgfjg-432c-a2dd</v>
      </c>
      <c r="B70" s="341">
        <v>112000000</v>
      </c>
      <c r="C70" s="371">
        <v>63688438</v>
      </c>
      <c r="D70" s="371" t="s">
        <v>4270</v>
      </c>
      <c r="E70" s="371"/>
      <c r="F70" s="371" t="s">
        <v>3387</v>
      </c>
      <c r="G70" s="371"/>
      <c r="H70" s="371" t="s">
        <v>4148</v>
      </c>
      <c r="I70" s="371"/>
      <c r="J70" s="392">
        <v>45212.464895833335</v>
      </c>
      <c r="K70" s="371" t="s">
        <v>4285</v>
      </c>
      <c r="L70" s="371"/>
      <c r="M70" s="371"/>
      <c r="N70" s="371" t="s">
        <v>4274</v>
      </c>
      <c r="O70" s="371" t="s">
        <v>4261</v>
      </c>
      <c r="P70" s="371"/>
      <c r="Q70" s="371"/>
      <c r="R70" s="371"/>
      <c r="S70" s="371"/>
      <c r="T70" s="371">
        <v>1</v>
      </c>
      <c r="U70" s="371">
        <v>0</v>
      </c>
      <c r="V70" s="392">
        <v>44203.028819444444</v>
      </c>
      <c r="W70" s="393" t="s">
        <v>4275</v>
      </c>
      <c r="X70" s="393" t="s">
        <v>4476</v>
      </c>
      <c r="Y70" s="392">
        <v>44581.467870370368</v>
      </c>
      <c r="Z70" s="393"/>
      <c r="AA70" s="393"/>
      <c r="AB70" s="392">
        <v>43926.756168981483</v>
      </c>
      <c r="AC70" s="392">
        <v>44420.734513888892</v>
      </c>
      <c r="AD70" s="393" t="s">
        <v>4283</v>
      </c>
      <c r="AE70" s="371"/>
      <c r="AF70" s="371"/>
      <c r="AG70" s="371"/>
      <c r="AH70" s="371"/>
      <c r="AI70" s="371">
        <v>851</v>
      </c>
      <c r="AJ70" s="371">
        <v>406</v>
      </c>
      <c r="AK70" s="372">
        <v>45350</v>
      </c>
      <c r="AL70" s="392">
        <v>44154.25167824074</v>
      </c>
      <c r="AM70" s="392">
        <v>43967.278611111113</v>
      </c>
      <c r="AN70" s="392">
        <v>44573.176979166667</v>
      </c>
      <c r="AO70" s="392">
        <v>45169.551979166667</v>
      </c>
      <c r="AP70" s="392">
        <v>44946.624606481484</v>
      </c>
      <c r="AQ70" s="392">
        <v>44217.032708333332</v>
      </c>
      <c r="AR70" s="392">
        <v>44056.696087962962</v>
      </c>
      <c r="AS70" s="371" t="s">
        <v>4278</v>
      </c>
    </row>
    <row r="71" spans="1:45" ht="72.75">
      <c r="A71" s="391" t="str">
        <f t="shared" ca="1" si="1"/>
        <v>4a4ac013-a7fgb6gfjg-f7b4-a2dd</v>
      </c>
      <c r="B71" s="341">
        <v>112000000</v>
      </c>
      <c r="C71" s="371">
        <v>12536016</v>
      </c>
      <c r="D71" s="371" t="s">
        <v>4298</v>
      </c>
      <c r="E71" s="371"/>
      <c r="F71" s="371" t="s">
        <v>276</v>
      </c>
      <c r="G71" s="371"/>
      <c r="H71" s="371" t="s">
        <v>256</v>
      </c>
      <c r="I71" s="371"/>
      <c r="J71" s="392">
        <v>44267.011828703704</v>
      </c>
      <c r="K71" s="371" t="s">
        <v>4347</v>
      </c>
      <c r="L71" s="371"/>
      <c r="M71" s="371"/>
      <c r="N71" s="371" t="s">
        <v>4255</v>
      </c>
      <c r="O71" s="371" t="s">
        <v>3390</v>
      </c>
      <c r="P71" s="371"/>
      <c r="Q71" s="371"/>
      <c r="R71" s="371"/>
      <c r="S71" s="371"/>
      <c r="T71" s="371">
        <v>1</v>
      </c>
      <c r="U71" s="371">
        <v>0</v>
      </c>
      <c r="V71" s="392">
        <v>44431.763182870367</v>
      </c>
      <c r="W71" s="393" t="s">
        <v>4275</v>
      </c>
      <c r="X71" s="393" t="s">
        <v>4477</v>
      </c>
      <c r="Y71" s="392">
        <v>44407.952430555553</v>
      </c>
      <c r="Z71" s="393"/>
      <c r="AA71" s="393"/>
      <c r="AB71" s="392">
        <v>43923.742893518516</v>
      </c>
      <c r="AC71" s="392">
        <v>44908.736030092594</v>
      </c>
      <c r="AD71" s="393" t="s">
        <v>4292</v>
      </c>
      <c r="AE71" s="371"/>
      <c r="AF71" s="371"/>
      <c r="AG71" s="371"/>
      <c r="AH71" s="371"/>
      <c r="AI71" s="371">
        <v>803</v>
      </c>
      <c r="AJ71" s="371">
        <v>241</v>
      </c>
      <c r="AK71" s="372">
        <v>45372</v>
      </c>
      <c r="AL71" s="392">
        <v>45253.206064814818</v>
      </c>
      <c r="AM71" s="392">
        <v>43938.978541666664</v>
      </c>
      <c r="AN71" s="392">
        <v>44395.234409722223</v>
      </c>
      <c r="AO71" s="392">
        <v>44490.800532407404</v>
      </c>
      <c r="AP71" s="392">
        <v>44403.873090277775</v>
      </c>
      <c r="AQ71" s="392">
        <v>44045.260995370372</v>
      </c>
      <c r="AR71" s="392">
        <v>44944.86246527778</v>
      </c>
      <c r="AS71" s="371" t="s">
        <v>4259</v>
      </c>
    </row>
    <row r="72" spans="1:45" ht="72.75">
      <c r="A72" s="391" t="str">
        <f t="shared" ca="1" si="1"/>
        <v>88d17652-4fcf31gfjg-f532-a2dd</v>
      </c>
      <c r="B72" s="341">
        <v>112000000</v>
      </c>
      <c r="C72" s="371">
        <v>39596102</v>
      </c>
      <c r="D72" s="371" t="s">
        <v>4252</v>
      </c>
      <c r="E72" s="371"/>
      <c r="F72" s="371" t="s">
        <v>3387</v>
      </c>
      <c r="G72" s="371" t="s">
        <v>4478</v>
      </c>
      <c r="H72" s="371" t="s">
        <v>256</v>
      </c>
      <c r="I72" s="371" t="s">
        <v>4265</v>
      </c>
      <c r="J72" s="392">
        <v>44491.026736111111</v>
      </c>
      <c r="K72" s="371" t="s">
        <v>4479</v>
      </c>
      <c r="L72" s="371"/>
      <c r="M72" s="371"/>
      <c r="N72" s="371" t="s">
        <v>4274</v>
      </c>
      <c r="O72" s="371" t="s">
        <v>3390</v>
      </c>
      <c r="P72" s="371">
        <v>1</v>
      </c>
      <c r="Q72" s="371">
        <v>1</v>
      </c>
      <c r="R72" s="371">
        <v>1</v>
      </c>
      <c r="S72" s="371">
        <v>1</v>
      </c>
      <c r="T72" s="371">
        <v>1</v>
      </c>
      <c r="U72" s="371">
        <v>0</v>
      </c>
      <c r="V72" s="392">
        <v>43967.497106481482</v>
      </c>
      <c r="W72" s="393" t="s">
        <v>284</v>
      </c>
      <c r="X72" s="393" t="s">
        <v>4480</v>
      </c>
      <c r="Y72" s="392">
        <v>44458.738263888888</v>
      </c>
      <c r="Z72" s="393" t="s">
        <v>4481</v>
      </c>
      <c r="AA72" s="393" t="s">
        <v>4329</v>
      </c>
      <c r="AB72" s="392">
        <v>44499.503668981481</v>
      </c>
      <c r="AC72" s="392">
        <v>45262.95689814815</v>
      </c>
      <c r="AD72" s="393" t="s">
        <v>4258</v>
      </c>
      <c r="AE72" s="371">
        <v>0</v>
      </c>
      <c r="AF72" s="371">
        <v>1</v>
      </c>
      <c r="AG72" s="371"/>
      <c r="AH72" s="371"/>
      <c r="AI72" s="371">
        <v>749</v>
      </c>
      <c r="AJ72" s="371">
        <v>453</v>
      </c>
      <c r="AK72" s="372">
        <v>45466</v>
      </c>
      <c r="AL72" s="392">
        <v>43883.682743055557</v>
      </c>
      <c r="AM72" s="392">
        <v>43863.321574074071</v>
      </c>
      <c r="AN72" s="392">
        <v>45072.492997685185</v>
      </c>
      <c r="AO72" s="392">
        <v>44888.591284722221</v>
      </c>
      <c r="AP72" s="392">
        <v>44849.680972222224</v>
      </c>
      <c r="AQ72" s="392">
        <v>45268.198657407411</v>
      </c>
      <c r="AR72" s="392">
        <v>45176.747650462959</v>
      </c>
      <c r="AS72" s="371" t="s">
        <v>4259</v>
      </c>
    </row>
    <row r="73" spans="1:45" ht="72.75">
      <c r="A73" s="391" t="str">
        <f t="shared" ca="1" si="1"/>
        <v>ae2aefd9-9g1e4ggfjg-fdd1-a2dd</v>
      </c>
      <c r="B73" s="341">
        <v>112000000</v>
      </c>
      <c r="C73" s="371">
        <v>57416235</v>
      </c>
      <c r="D73" s="371" t="s">
        <v>4270</v>
      </c>
      <c r="E73" s="371"/>
      <c r="F73" s="371" t="s">
        <v>276</v>
      </c>
      <c r="G73" s="371"/>
      <c r="H73" s="371" t="s">
        <v>4148</v>
      </c>
      <c r="I73" s="371"/>
      <c r="J73" s="392">
        <v>44209.796944444446</v>
      </c>
      <c r="K73" s="371" t="s">
        <v>4320</v>
      </c>
      <c r="L73" s="371"/>
      <c r="M73" s="371"/>
      <c r="N73" s="371" t="s">
        <v>4274</v>
      </c>
      <c r="O73" s="371" t="s">
        <v>4261</v>
      </c>
      <c r="P73" s="371"/>
      <c r="Q73" s="371"/>
      <c r="R73" s="371"/>
      <c r="S73" s="371"/>
      <c r="T73" s="371">
        <v>0</v>
      </c>
      <c r="U73" s="371">
        <v>0</v>
      </c>
      <c r="V73" s="392">
        <v>43904.336180555554</v>
      </c>
      <c r="W73" s="393" t="s">
        <v>284</v>
      </c>
      <c r="X73" s="393" t="s">
        <v>4482</v>
      </c>
      <c r="Y73" s="392">
        <v>44974.124444444446</v>
      </c>
      <c r="Z73" s="393"/>
      <c r="AA73" s="393"/>
      <c r="AB73" s="392">
        <v>44804.33761574074</v>
      </c>
      <c r="AC73" s="392">
        <v>44852.245000000003</v>
      </c>
      <c r="AD73" s="393" t="s">
        <v>4258</v>
      </c>
      <c r="AE73" s="371"/>
      <c r="AF73" s="371"/>
      <c r="AG73" s="371"/>
      <c r="AH73" s="371"/>
      <c r="AI73" s="371">
        <v>650</v>
      </c>
      <c r="AJ73" s="371">
        <v>156</v>
      </c>
      <c r="AK73" s="372">
        <v>45382</v>
      </c>
      <c r="AL73" s="392">
        <v>43901.795497685183</v>
      </c>
      <c r="AM73" s="392">
        <v>44696.296215277776</v>
      </c>
      <c r="AN73" s="392">
        <v>43846.529502314814</v>
      </c>
      <c r="AO73" s="392">
        <v>44860.148773148147</v>
      </c>
      <c r="AP73" s="392">
        <v>45039.17796296296</v>
      </c>
      <c r="AQ73" s="392">
        <v>44395.639421296299</v>
      </c>
      <c r="AR73" s="392">
        <v>45180.822141203702</v>
      </c>
      <c r="AS73" s="371" t="s">
        <v>4259</v>
      </c>
    </row>
    <row r="74" spans="1:45" ht="72.75">
      <c r="A74" s="391" t="str">
        <f t="shared" ca="1" si="1"/>
        <v>5eaad4fc-31f2a1gfjg-0e8f-a2dd</v>
      </c>
      <c r="B74" s="341">
        <v>112000000</v>
      </c>
      <c r="C74" s="371">
        <v>77993112</v>
      </c>
      <c r="D74" s="371" t="s">
        <v>4252</v>
      </c>
      <c r="E74" s="371"/>
      <c r="F74" s="371" t="s">
        <v>3387</v>
      </c>
      <c r="G74" s="371"/>
      <c r="H74" s="371" t="s">
        <v>4148</v>
      </c>
      <c r="I74" s="371"/>
      <c r="J74" s="392">
        <v>45225.737835648149</v>
      </c>
      <c r="K74" s="371" t="s">
        <v>4320</v>
      </c>
      <c r="L74" s="371"/>
      <c r="M74" s="371"/>
      <c r="N74" s="371" t="s">
        <v>4274</v>
      </c>
      <c r="O74" s="371" t="s">
        <v>3390</v>
      </c>
      <c r="P74" s="371"/>
      <c r="Q74" s="371"/>
      <c r="R74" s="371"/>
      <c r="S74" s="371"/>
      <c r="T74" s="371">
        <v>1</v>
      </c>
      <c r="U74" s="371">
        <v>0</v>
      </c>
      <c r="V74" s="392">
        <v>44111.782939814817</v>
      </c>
      <c r="W74" s="393" t="s">
        <v>4256</v>
      </c>
      <c r="X74" s="393" t="s">
        <v>4483</v>
      </c>
      <c r="Y74" s="392">
        <v>45212.375277777777</v>
      </c>
      <c r="Z74" s="393"/>
      <c r="AA74" s="393"/>
      <c r="AB74" s="392">
        <v>44185.052199074074</v>
      </c>
      <c r="AC74" s="392">
        <v>45241.514733796299</v>
      </c>
      <c r="AD74" s="393" t="s">
        <v>4283</v>
      </c>
      <c r="AE74" s="371"/>
      <c r="AF74" s="371"/>
      <c r="AG74" s="371"/>
      <c r="AH74" s="371"/>
      <c r="AI74" s="371">
        <v>101</v>
      </c>
      <c r="AJ74" s="371">
        <v>402</v>
      </c>
      <c r="AK74" s="372">
        <v>45435</v>
      </c>
      <c r="AL74" s="392">
        <v>44247.02784722222</v>
      </c>
      <c r="AM74" s="392">
        <v>45282.501585648148</v>
      </c>
      <c r="AN74" s="392">
        <v>43933.764363425929</v>
      </c>
      <c r="AO74" s="392">
        <v>44082.855868055558</v>
      </c>
      <c r="AP74" s="392">
        <v>44574.624791666669</v>
      </c>
      <c r="AQ74" s="392">
        <v>44813.971585648149</v>
      </c>
      <c r="AR74" s="392">
        <v>45268.229733796295</v>
      </c>
      <c r="AS74" s="371" t="s">
        <v>4259</v>
      </c>
    </row>
    <row r="75" spans="1:45" ht="72.75">
      <c r="A75" s="391" t="str">
        <f t="shared" ca="1" si="1"/>
        <v>73bceed4-fcd4ecgfjg-ff01-a2dd</v>
      </c>
      <c r="B75" s="341">
        <v>113000000</v>
      </c>
      <c r="C75" s="371">
        <v>95894882</v>
      </c>
      <c r="D75" s="371" t="s">
        <v>4252</v>
      </c>
      <c r="E75" s="371"/>
      <c r="F75" s="371" t="s">
        <v>195</v>
      </c>
      <c r="G75" s="371" t="s">
        <v>4484</v>
      </c>
      <c r="H75" s="371" t="s">
        <v>4319</v>
      </c>
      <c r="I75" s="371" t="s">
        <v>4265</v>
      </c>
      <c r="J75" s="392">
        <v>43877.824259259258</v>
      </c>
      <c r="K75" s="371" t="s">
        <v>4320</v>
      </c>
      <c r="L75" s="371"/>
      <c r="M75" s="371"/>
      <c r="N75" s="371" t="s">
        <v>4255</v>
      </c>
      <c r="O75" s="371" t="s">
        <v>3390</v>
      </c>
      <c r="P75" s="371">
        <v>1</v>
      </c>
      <c r="Q75" s="371">
        <v>1</v>
      </c>
      <c r="R75" s="371">
        <v>1</v>
      </c>
      <c r="S75" s="371">
        <v>0</v>
      </c>
      <c r="T75" s="371">
        <v>0</v>
      </c>
      <c r="U75" s="371">
        <v>0</v>
      </c>
      <c r="V75" s="392">
        <v>45251.418680555558</v>
      </c>
      <c r="W75" s="393" t="s">
        <v>284</v>
      </c>
      <c r="X75" s="393" t="s">
        <v>4485</v>
      </c>
      <c r="Y75" s="392">
        <v>44230.909479166665</v>
      </c>
      <c r="Z75" s="393" t="s">
        <v>4486</v>
      </c>
      <c r="AA75" s="393" t="s">
        <v>282</v>
      </c>
      <c r="AB75" s="392">
        <v>44429.892939814818</v>
      </c>
      <c r="AC75" s="392">
        <v>44410.093229166669</v>
      </c>
      <c r="AD75" s="393" t="s">
        <v>4258</v>
      </c>
      <c r="AE75" s="371">
        <v>1</v>
      </c>
      <c r="AF75" s="371">
        <v>0</v>
      </c>
      <c r="AG75" s="371"/>
      <c r="AH75" s="371"/>
      <c r="AI75" s="371">
        <v>329</v>
      </c>
      <c r="AJ75" s="371">
        <v>496</v>
      </c>
      <c r="AK75" s="372">
        <v>45470</v>
      </c>
      <c r="AL75" s="392">
        <v>44425.250196759262</v>
      </c>
      <c r="AM75" s="392">
        <v>44090.544247685182</v>
      </c>
      <c r="AN75" s="392">
        <v>43889.922129629631</v>
      </c>
      <c r="AO75" s="392">
        <v>44170.207511574074</v>
      </c>
      <c r="AP75" s="392">
        <v>44110.896481481483</v>
      </c>
      <c r="AQ75" s="392">
        <v>44412.672777777778</v>
      </c>
      <c r="AR75" s="392">
        <v>44825.137060185189</v>
      </c>
      <c r="AS75" s="371" t="s">
        <v>4259</v>
      </c>
    </row>
    <row r="76" spans="1:45" ht="72.75">
      <c r="A76" s="391" t="str">
        <f t="shared" ca="1" si="1"/>
        <v>797329ea-fbadecgfjg-05bc-a2dd</v>
      </c>
      <c r="B76" s="341">
        <v>113000000</v>
      </c>
      <c r="C76" s="371">
        <v>55306914</v>
      </c>
      <c r="D76" s="371" t="s">
        <v>4298</v>
      </c>
      <c r="E76" s="371"/>
      <c r="F76" s="371" t="s">
        <v>276</v>
      </c>
      <c r="G76" s="371" t="s">
        <v>4487</v>
      </c>
      <c r="H76" s="371" t="s">
        <v>4295</v>
      </c>
      <c r="I76" s="371" t="s">
        <v>277</v>
      </c>
      <c r="J76" s="392">
        <v>44059.30023148148</v>
      </c>
      <c r="K76" s="371" t="s">
        <v>4266</v>
      </c>
      <c r="L76" s="371"/>
      <c r="M76" s="371"/>
      <c r="N76" s="371" t="s">
        <v>4255</v>
      </c>
      <c r="O76" s="371" t="s">
        <v>4261</v>
      </c>
      <c r="P76" s="371">
        <v>1</v>
      </c>
      <c r="Q76" s="371">
        <v>0</v>
      </c>
      <c r="R76" s="371">
        <v>0</v>
      </c>
      <c r="S76" s="371">
        <v>1</v>
      </c>
      <c r="T76" s="371">
        <v>1</v>
      </c>
      <c r="U76" s="371">
        <v>1</v>
      </c>
      <c r="V76" s="392">
        <v>44752.826874999999</v>
      </c>
      <c r="W76" s="393" t="s">
        <v>284</v>
      </c>
      <c r="X76" s="393" t="s">
        <v>4488</v>
      </c>
      <c r="Y76" s="392">
        <v>44903.415914351855</v>
      </c>
      <c r="Z76" s="393" t="s">
        <v>4489</v>
      </c>
      <c r="AA76" s="393" t="s">
        <v>60</v>
      </c>
      <c r="AB76" s="392">
        <v>44278.493449074071</v>
      </c>
      <c r="AC76" s="392">
        <v>45093.373831018522</v>
      </c>
      <c r="AD76" s="393" t="s">
        <v>4283</v>
      </c>
      <c r="AE76" s="371">
        <v>1</v>
      </c>
      <c r="AF76" s="371">
        <v>0</v>
      </c>
      <c r="AG76" s="371"/>
      <c r="AH76" s="371"/>
      <c r="AI76" s="371">
        <v>674</v>
      </c>
      <c r="AJ76" s="371">
        <v>56</v>
      </c>
      <c r="AK76" s="372">
        <v>45405</v>
      </c>
      <c r="AL76" s="392">
        <v>44594.742592592593</v>
      </c>
      <c r="AM76" s="392">
        <v>43990.868148148147</v>
      </c>
      <c r="AN76" s="392">
        <v>44501.110821759263</v>
      </c>
      <c r="AO76" s="392">
        <v>44573.106469907405</v>
      </c>
      <c r="AP76" s="392">
        <v>44287.497685185182</v>
      </c>
      <c r="AQ76" s="392">
        <v>44429.842094907406</v>
      </c>
      <c r="AR76" s="392">
        <v>44081.09652777778</v>
      </c>
      <c r="AS76" s="371" t="s">
        <v>4259</v>
      </c>
    </row>
    <row r="77" spans="1:45" ht="72.75">
      <c r="A77" s="391" t="str">
        <f t="shared" ca="1" si="1"/>
        <v>51ef9df8-13bf2dgfjg-b706-a2dd</v>
      </c>
      <c r="B77" s="341">
        <v>113000000</v>
      </c>
      <c r="C77" s="371">
        <v>94252620</v>
      </c>
      <c r="D77" s="371" t="s">
        <v>4252</v>
      </c>
      <c r="E77" s="371"/>
      <c r="F77" s="371" t="s">
        <v>3387</v>
      </c>
      <c r="G77" s="371" t="s">
        <v>4490</v>
      </c>
      <c r="H77" s="371" t="s">
        <v>4253</v>
      </c>
      <c r="I77" s="371" t="s">
        <v>277</v>
      </c>
      <c r="J77" s="392">
        <v>45195.89335648148</v>
      </c>
      <c r="K77" s="371" t="s">
        <v>4320</v>
      </c>
      <c r="L77" s="371"/>
      <c r="M77" s="371"/>
      <c r="N77" s="371" t="s">
        <v>4274</v>
      </c>
      <c r="O77" s="371" t="s">
        <v>3390</v>
      </c>
      <c r="P77" s="371">
        <v>1</v>
      </c>
      <c r="Q77" s="371">
        <v>0</v>
      </c>
      <c r="R77" s="371">
        <v>0</v>
      </c>
      <c r="S77" s="371">
        <v>0</v>
      </c>
      <c r="T77" s="371">
        <v>1</v>
      </c>
      <c r="U77" s="371">
        <v>1</v>
      </c>
      <c r="V77" s="392">
        <v>45162.592048611114</v>
      </c>
      <c r="W77" s="393" t="s">
        <v>284</v>
      </c>
      <c r="X77" s="393" t="s">
        <v>4491</v>
      </c>
      <c r="Y77" s="392">
        <v>44717.399629629632</v>
      </c>
      <c r="Z77" s="393" t="s">
        <v>4492</v>
      </c>
      <c r="AA77" s="393" t="s">
        <v>60</v>
      </c>
      <c r="AB77" s="392">
        <v>44532.88484953704</v>
      </c>
      <c r="AC77" s="392">
        <v>44048.175300925926</v>
      </c>
      <c r="AD77" s="393" t="s">
        <v>4258</v>
      </c>
      <c r="AE77" s="371">
        <v>1</v>
      </c>
      <c r="AF77" s="371">
        <v>0</v>
      </c>
      <c r="AG77" s="371"/>
      <c r="AH77" s="371"/>
      <c r="AI77" s="371">
        <v>513</v>
      </c>
      <c r="AJ77" s="371">
        <v>150</v>
      </c>
      <c r="AK77" s="372">
        <v>45312</v>
      </c>
      <c r="AL77" s="392">
        <v>45240.987523148149</v>
      </c>
      <c r="AM77" s="392">
        <v>44658.738391203704</v>
      </c>
      <c r="AN77" s="392">
        <v>44334.558854166666</v>
      </c>
      <c r="AO77" s="392">
        <v>44935.597673611112</v>
      </c>
      <c r="AP77" s="392">
        <v>44649.99391203704</v>
      </c>
      <c r="AQ77" s="392">
        <v>44772.339050925926</v>
      </c>
      <c r="AR77" s="392">
        <v>45083.884895833333</v>
      </c>
      <c r="AS77" s="371" t="s">
        <v>4278</v>
      </c>
    </row>
    <row r="78" spans="1:45" ht="72.75">
      <c r="A78" s="391" t="str">
        <f t="shared" ca="1" si="1"/>
        <v>cfd1a502-25e414gfjg-8887-a2dd</v>
      </c>
      <c r="B78" s="341">
        <v>113000000</v>
      </c>
      <c r="C78" s="371">
        <v>75555583</v>
      </c>
      <c r="D78" s="371" t="s">
        <v>4252</v>
      </c>
      <c r="E78" s="371"/>
      <c r="F78" s="371" t="s">
        <v>3387</v>
      </c>
      <c r="G78" s="371" t="s">
        <v>4493</v>
      </c>
      <c r="H78" s="371" t="s">
        <v>256</v>
      </c>
      <c r="I78" s="371" t="s">
        <v>4280</v>
      </c>
      <c r="J78" s="392">
        <v>45096.833495370367</v>
      </c>
      <c r="K78" s="371" t="s">
        <v>4494</v>
      </c>
      <c r="L78" s="371"/>
      <c r="M78" s="371"/>
      <c r="N78" s="371" t="s">
        <v>4274</v>
      </c>
      <c r="O78" s="371" t="s">
        <v>3390</v>
      </c>
      <c r="P78" s="371">
        <v>0</v>
      </c>
      <c r="Q78" s="371">
        <v>1</v>
      </c>
      <c r="R78" s="371">
        <v>0</v>
      </c>
      <c r="S78" s="371">
        <v>1</v>
      </c>
      <c r="T78" s="371">
        <v>1</v>
      </c>
      <c r="U78" s="371">
        <v>0</v>
      </c>
      <c r="V78" s="392">
        <v>44878.90351851852</v>
      </c>
      <c r="W78" s="393" t="s">
        <v>4275</v>
      </c>
      <c r="X78" s="393" t="s">
        <v>4495</v>
      </c>
      <c r="Y78" s="392">
        <v>44431.298645833333</v>
      </c>
      <c r="Z78" s="393" t="s">
        <v>4496</v>
      </c>
      <c r="AA78" s="393" t="s">
        <v>60</v>
      </c>
      <c r="AB78" s="392">
        <v>43994.848194444443</v>
      </c>
      <c r="AC78" s="392">
        <v>44069.862013888887</v>
      </c>
      <c r="AD78" s="393" t="s">
        <v>4258</v>
      </c>
      <c r="AE78" s="371">
        <v>0</v>
      </c>
      <c r="AF78" s="371">
        <v>1</v>
      </c>
      <c r="AG78" s="371"/>
      <c r="AH78" s="371"/>
      <c r="AI78" s="371">
        <v>751</v>
      </c>
      <c r="AJ78" s="371">
        <v>35</v>
      </c>
      <c r="AK78" s="372">
        <v>45538</v>
      </c>
      <c r="AL78" s="392">
        <v>44879.636122685188</v>
      </c>
      <c r="AM78" s="392">
        <v>44648.01935185185</v>
      </c>
      <c r="AN78" s="392">
        <v>44670.950532407405</v>
      </c>
      <c r="AO78" s="392">
        <v>45225.469895833332</v>
      </c>
      <c r="AP78" s="392">
        <v>45223.783726851849</v>
      </c>
      <c r="AQ78" s="392">
        <v>43979.738680555558</v>
      </c>
      <c r="AR78" s="392">
        <v>44134.865879629629</v>
      </c>
      <c r="AS78" s="371" t="s">
        <v>622</v>
      </c>
    </row>
    <row r="79" spans="1:45" ht="72.75">
      <c r="A79" s="391" t="str">
        <f t="shared" ca="1" si="1"/>
        <v>81975453-41a153gfjg-c36d-a2dd</v>
      </c>
      <c r="B79" s="341">
        <v>113000000</v>
      </c>
      <c r="C79" s="371">
        <v>40872173</v>
      </c>
      <c r="D79" s="371" t="s">
        <v>4252</v>
      </c>
      <c r="E79" s="371"/>
      <c r="F79" s="371" t="s">
        <v>4271</v>
      </c>
      <c r="G79" s="371" t="s">
        <v>4497</v>
      </c>
      <c r="H79" s="371" t="s">
        <v>4264</v>
      </c>
      <c r="I79" s="371" t="s">
        <v>277</v>
      </c>
      <c r="J79" s="392">
        <v>44504.259780092594</v>
      </c>
      <c r="K79" s="371" t="s">
        <v>4254</v>
      </c>
      <c r="L79" s="371"/>
      <c r="M79" s="371"/>
      <c r="N79" s="371" t="s">
        <v>4255</v>
      </c>
      <c r="O79" s="371" t="s">
        <v>4261</v>
      </c>
      <c r="P79" s="371">
        <v>1</v>
      </c>
      <c r="Q79" s="371">
        <v>1</v>
      </c>
      <c r="R79" s="371">
        <v>1</v>
      </c>
      <c r="S79" s="371">
        <v>0</v>
      </c>
      <c r="T79" s="371">
        <v>1</v>
      </c>
      <c r="U79" s="371">
        <v>1</v>
      </c>
      <c r="V79" s="392">
        <v>44144.952141203707</v>
      </c>
      <c r="W79" s="393" t="s">
        <v>4275</v>
      </c>
      <c r="X79" s="393" t="s">
        <v>4498</v>
      </c>
      <c r="Y79" s="392">
        <v>44992.816261574073</v>
      </c>
      <c r="Z79" s="393" t="s">
        <v>4499</v>
      </c>
      <c r="AA79" s="393" t="s">
        <v>60</v>
      </c>
      <c r="AB79" s="392">
        <v>45267.67591435185</v>
      </c>
      <c r="AC79" s="392">
        <v>45007.454016203701</v>
      </c>
      <c r="AD79" s="393" t="s">
        <v>4269</v>
      </c>
      <c r="AE79" s="371">
        <v>1</v>
      </c>
      <c r="AF79" s="371">
        <v>0</v>
      </c>
      <c r="AG79" s="371"/>
      <c r="AH79" s="371"/>
      <c r="AI79" s="371">
        <v>918</v>
      </c>
      <c r="AJ79" s="371">
        <v>348</v>
      </c>
      <c r="AK79" s="372">
        <v>45327</v>
      </c>
      <c r="AL79" s="392">
        <v>44536.025266203702</v>
      </c>
      <c r="AM79" s="392">
        <v>43970.943182870367</v>
      </c>
      <c r="AN79" s="392">
        <v>45141.603159722225</v>
      </c>
      <c r="AO79" s="392">
        <v>43961.096493055556</v>
      </c>
      <c r="AP79" s="392">
        <v>44236.972800925927</v>
      </c>
      <c r="AQ79" s="392">
        <v>44540.477303240739</v>
      </c>
      <c r="AR79" s="392">
        <v>44682.414363425924</v>
      </c>
      <c r="AS79" s="371" t="s">
        <v>4278</v>
      </c>
    </row>
    <row r="80" spans="1:45" ht="72.75">
      <c r="A80" s="391" t="str">
        <f t="shared" ca="1" si="1"/>
        <v>ab864080-91336egfjg-7299-a2dd</v>
      </c>
      <c r="B80" s="341">
        <v>113000000</v>
      </c>
      <c r="C80" s="371">
        <v>96495478</v>
      </c>
      <c r="D80" s="371" t="s">
        <v>4270</v>
      </c>
      <c r="E80" s="371"/>
      <c r="F80" s="371" t="s">
        <v>195</v>
      </c>
      <c r="G80" s="371" t="s">
        <v>4500</v>
      </c>
      <c r="H80" s="371" t="s">
        <v>4295</v>
      </c>
      <c r="I80" s="371" t="s">
        <v>4280</v>
      </c>
      <c r="J80" s="392">
        <v>44728.892650462964</v>
      </c>
      <c r="K80" s="371" t="s">
        <v>4266</v>
      </c>
      <c r="L80" s="371"/>
      <c r="M80" s="371"/>
      <c r="N80" s="371" t="s">
        <v>4255</v>
      </c>
      <c r="O80" s="371" t="s">
        <v>3390</v>
      </c>
      <c r="P80" s="371">
        <v>0</v>
      </c>
      <c r="Q80" s="371">
        <v>0</v>
      </c>
      <c r="R80" s="371">
        <v>0</v>
      </c>
      <c r="S80" s="371">
        <v>0</v>
      </c>
      <c r="T80" s="371">
        <v>1</v>
      </c>
      <c r="U80" s="371">
        <v>1</v>
      </c>
      <c r="V80" s="392">
        <v>45265.625104166669</v>
      </c>
      <c r="W80" s="393" t="s">
        <v>4275</v>
      </c>
      <c r="X80" s="393" t="s">
        <v>4501</v>
      </c>
      <c r="Y80" s="392">
        <v>45138.098553240743</v>
      </c>
      <c r="Z80" s="393" t="s">
        <v>4502</v>
      </c>
      <c r="AA80" s="393" t="s">
        <v>60</v>
      </c>
      <c r="AB80" s="392">
        <v>45212.55840277778</v>
      </c>
      <c r="AC80" s="392">
        <v>44709.991516203707</v>
      </c>
      <c r="AD80" s="393" t="s">
        <v>4292</v>
      </c>
      <c r="AE80" s="371">
        <v>0</v>
      </c>
      <c r="AF80" s="371">
        <v>1</v>
      </c>
      <c r="AG80" s="371"/>
      <c r="AH80" s="371"/>
      <c r="AI80" s="371">
        <v>631</v>
      </c>
      <c r="AJ80" s="371">
        <v>202</v>
      </c>
      <c r="AK80" s="372">
        <v>45353</v>
      </c>
      <c r="AL80" s="392">
        <v>43872.981909722221</v>
      </c>
      <c r="AM80" s="392">
        <v>44806.628750000003</v>
      </c>
      <c r="AN80" s="392">
        <v>44368.201643518521</v>
      </c>
      <c r="AO80" s="392">
        <v>44695.591666666667</v>
      </c>
      <c r="AP80" s="392">
        <v>44458.567407407405</v>
      </c>
      <c r="AQ80" s="392">
        <v>44114.518379629626</v>
      </c>
      <c r="AR80" s="392">
        <v>44765.250358796293</v>
      </c>
      <c r="AS80" s="371" t="s">
        <v>4278</v>
      </c>
    </row>
    <row r="81" spans="1:45" ht="72.75">
      <c r="A81" s="391" t="str">
        <f t="shared" ca="1" si="1"/>
        <v>5714450f-9bg897gfjg-c015-a2dd</v>
      </c>
      <c r="B81" s="341">
        <v>113000000</v>
      </c>
      <c r="C81" s="371">
        <v>68890779</v>
      </c>
      <c r="D81" s="371" t="s">
        <v>4298</v>
      </c>
      <c r="E81" s="371"/>
      <c r="F81" s="371" t="s">
        <v>195</v>
      </c>
      <c r="G81" s="371" t="s">
        <v>4503</v>
      </c>
      <c r="H81" s="371" t="s">
        <v>4295</v>
      </c>
      <c r="I81" s="371" t="s">
        <v>4265</v>
      </c>
      <c r="J81" s="392">
        <v>44960.887766203705</v>
      </c>
      <c r="K81" s="371" t="s">
        <v>4266</v>
      </c>
      <c r="L81" s="371"/>
      <c r="M81" s="371"/>
      <c r="N81" s="371" t="s">
        <v>4274</v>
      </c>
      <c r="O81" s="371" t="s">
        <v>4261</v>
      </c>
      <c r="P81" s="371">
        <v>1</v>
      </c>
      <c r="Q81" s="371">
        <v>1</v>
      </c>
      <c r="R81" s="371">
        <v>1</v>
      </c>
      <c r="S81" s="371">
        <v>1</v>
      </c>
      <c r="T81" s="371">
        <v>0</v>
      </c>
      <c r="U81" s="371">
        <v>1</v>
      </c>
      <c r="V81" s="392">
        <v>43947.857870370368</v>
      </c>
      <c r="W81" s="393" t="s">
        <v>4275</v>
      </c>
      <c r="X81" s="393" t="s">
        <v>4504</v>
      </c>
      <c r="Y81" s="392">
        <v>44891.566550925927</v>
      </c>
      <c r="Z81" s="393" t="s">
        <v>4505</v>
      </c>
      <c r="AA81" s="393" t="s">
        <v>282</v>
      </c>
      <c r="AB81" s="392">
        <v>45081.334467592591</v>
      </c>
      <c r="AC81" s="392">
        <v>44875.437881944446</v>
      </c>
      <c r="AD81" s="393" t="s">
        <v>4269</v>
      </c>
      <c r="AE81" s="371">
        <v>1</v>
      </c>
      <c r="AF81" s="371">
        <v>0</v>
      </c>
      <c r="AG81" s="371"/>
      <c r="AH81" s="371"/>
      <c r="AI81" s="371">
        <v>219</v>
      </c>
      <c r="AJ81" s="371">
        <v>347</v>
      </c>
      <c r="AK81" s="372">
        <v>45422</v>
      </c>
      <c r="AL81" s="392">
        <v>43884.132673611108</v>
      </c>
      <c r="AM81" s="392">
        <v>44841.895636574074</v>
      </c>
      <c r="AN81" s="392">
        <v>45008.129270833335</v>
      </c>
      <c r="AO81" s="392">
        <v>44131.187245370369</v>
      </c>
      <c r="AP81" s="392">
        <v>44374.557083333333</v>
      </c>
      <c r="AQ81" s="392">
        <v>44506.820057870369</v>
      </c>
      <c r="AR81" s="392">
        <v>44891.921435185184</v>
      </c>
      <c r="AS81" s="371" t="s">
        <v>4259</v>
      </c>
    </row>
    <row r="82" spans="1:45" ht="72.75">
      <c r="A82" s="391" t="str">
        <f t="shared" ca="1" si="1"/>
        <v>73885d1d-2a48g5gfjg-dc55-a2dd</v>
      </c>
      <c r="B82" s="341">
        <v>113000000</v>
      </c>
      <c r="C82" s="371">
        <v>4290596</v>
      </c>
      <c r="D82" s="371" t="s">
        <v>4252</v>
      </c>
      <c r="E82" s="371"/>
      <c r="F82" s="371" t="s">
        <v>195</v>
      </c>
      <c r="G82" s="371" t="s">
        <v>4506</v>
      </c>
      <c r="H82" s="371" t="s">
        <v>4264</v>
      </c>
      <c r="I82" s="371" t="s">
        <v>4280</v>
      </c>
      <c r="J82" s="392">
        <v>44473.584629629629</v>
      </c>
      <c r="K82" s="371" t="s">
        <v>4320</v>
      </c>
      <c r="L82" s="371"/>
      <c r="M82" s="371"/>
      <c r="N82" s="371" t="s">
        <v>4274</v>
      </c>
      <c r="O82" s="371" t="s">
        <v>3390</v>
      </c>
      <c r="P82" s="371">
        <v>0</v>
      </c>
      <c r="Q82" s="371">
        <v>0</v>
      </c>
      <c r="R82" s="371">
        <v>0</v>
      </c>
      <c r="S82" s="371">
        <v>0</v>
      </c>
      <c r="T82" s="371">
        <v>1</v>
      </c>
      <c r="U82" s="371">
        <v>0</v>
      </c>
      <c r="V82" s="392">
        <v>44956.137256944443</v>
      </c>
      <c r="W82" s="393" t="s">
        <v>4256</v>
      </c>
      <c r="X82" s="393" t="s">
        <v>4507</v>
      </c>
      <c r="Y82" s="392">
        <v>45240.066099537034</v>
      </c>
      <c r="Z82" s="393" t="s">
        <v>4508</v>
      </c>
      <c r="AA82" s="393" t="s">
        <v>60</v>
      </c>
      <c r="AB82" s="392">
        <v>44060.046030092592</v>
      </c>
      <c r="AC82" s="392">
        <v>44254.447222222225</v>
      </c>
      <c r="AD82" s="393" t="s">
        <v>4269</v>
      </c>
      <c r="AE82" s="371">
        <v>1</v>
      </c>
      <c r="AF82" s="371">
        <v>0</v>
      </c>
      <c r="AG82" s="371"/>
      <c r="AH82" s="371"/>
      <c r="AI82" s="371">
        <v>881</v>
      </c>
      <c r="AJ82" s="371">
        <v>258</v>
      </c>
      <c r="AK82" s="372">
        <v>45500</v>
      </c>
      <c r="AL82" s="392">
        <v>44031.525567129633</v>
      </c>
      <c r="AM82" s="392">
        <v>44082.104050925926</v>
      </c>
      <c r="AN82" s="392">
        <v>44283.620300925926</v>
      </c>
      <c r="AO82" s="392">
        <v>44585.484537037039</v>
      </c>
      <c r="AP82" s="392">
        <v>45246.008599537039</v>
      </c>
      <c r="AQ82" s="392">
        <v>44582.407442129632</v>
      </c>
      <c r="AR82" s="392">
        <v>44251.68476851852</v>
      </c>
      <c r="AS82" s="371" t="s">
        <v>4259</v>
      </c>
    </row>
    <row r="83" spans="1:45" ht="72.75">
      <c r="A83" s="391" t="str">
        <f t="shared" ca="1" si="1"/>
        <v>92b0c767-5de3d3gfjg-d24f-a2dd</v>
      </c>
      <c r="B83" s="341">
        <v>113000000</v>
      </c>
      <c r="C83" s="371">
        <v>59098335</v>
      </c>
      <c r="D83" s="371" t="s">
        <v>4252</v>
      </c>
      <c r="E83" s="371"/>
      <c r="F83" s="371" t="s">
        <v>195</v>
      </c>
      <c r="G83" s="371" t="s">
        <v>4509</v>
      </c>
      <c r="H83" s="371" t="s">
        <v>4148</v>
      </c>
      <c r="I83" s="371" t="s">
        <v>4265</v>
      </c>
      <c r="J83" s="392">
        <v>44026.071608796294</v>
      </c>
      <c r="K83" s="371" t="s">
        <v>4254</v>
      </c>
      <c r="L83" s="371"/>
      <c r="M83" s="371"/>
      <c r="N83" s="371" t="s">
        <v>4274</v>
      </c>
      <c r="O83" s="371" t="s">
        <v>4261</v>
      </c>
      <c r="P83" s="371">
        <v>0</v>
      </c>
      <c r="Q83" s="371">
        <v>1</v>
      </c>
      <c r="R83" s="371">
        <v>0</v>
      </c>
      <c r="S83" s="371">
        <v>0</v>
      </c>
      <c r="T83" s="371">
        <v>0</v>
      </c>
      <c r="U83" s="371">
        <v>0</v>
      </c>
      <c r="V83" s="392">
        <v>44002.643043981479</v>
      </c>
      <c r="W83" s="393" t="s">
        <v>4256</v>
      </c>
      <c r="X83" s="393" t="s">
        <v>4510</v>
      </c>
      <c r="Y83" s="392">
        <v>45226.131481481483</v>
      </c>
      <c r="Z83" s="393" t="s">
        <v>4511</v>
      </c>
      <c r="AA83" s="393" t="s">
        <v>4265</v>
      </c>
      <c r="AB83" s="392">
        <v>44442.4846412037</v>
      </c>
      <c r="AC83" s="392">
        <v>44068.564930555556</v>
      </c>
      <c r="AD83" s="393" t="s">
        <v>4269</v>
      </c>
      <c r="AE83" s="371">
        <v>1</v>
      </c>
      <c r="AF83" s="371">
        <v>0</v>
      </c>
      <c r="AG83" s="371"/>
      <c r="AH83" s="371"/>
      <c r="AI83" s="371">
        <v>404</v>
      </c>
      <c r="AJ83" s="371">
        <v>238</v>
      </c>
      <c r="AK83" s="372">
        <v>45332</v>
      </c>
      <c r="AL83" s="392">
        <v>44586.790833333333</v>
      </c>
      <c r="AM83" s="392">
        <v>43940.688993055555</v>
      </c>
      <c r="AN83" s="392">
        <v>45074.323784722219</v>
      </c>
      <c r="AO83" s="392">
        <v>45200.209201388891</v>
      </c>
      <c r="AP83" s="392">
        <v>43894.829687500001</v>
      </c>
      <c r="AQ83" s="392">
        <v>44427.668657407405</v>
      </c>
      <c r="AR83" s="392">
        <v>43941.690821759257</v>
      </c>
      <c r="AS83" s="371" t="s">
        <v>4278</v>
      </c>
    </row>
    <row r="84" spans="1:45" ht="72.75">
      <c r="A84" s="391" t="str">
        <f t="shared" ca="1" si="1"/>
        <v>a507ca1f-59ff5fgfjg-6c6e-a2dd</v>
      </c>
      <c r="B84" s="341">
        <v>113000000</v>
      </c>
      <c r="C84" s="371">
        <v>21389614</v>
      </c>
      <c r="D84" s="371" t="s">
        <v>4252</v>
      </c>
      <c r="E84" s="371"/>
      <c r="F84" s="371" t="s">
        <v>276</v>
      </c>
      <c r="G84" s="371" t="s">
        <v>4512</v>
      </c>
      <c r="H84" s="371" t="s">
        <v>4295</v>
      </c>
      <c r="I84" s="371" t="s">
        <v>277</v>
      </c>
      <c r="J84" s="392">
        <v>44429.499756944446</v>
      </c>
      <c r="K84" s="371" t="s">
        <v>4266</v>
      </c>
      <c r="L84" s="371"/>
      <c r="M84" s="371"/>
      <c r="N84" s="371" t="s">
        <v>4255</v>
      </c>
      <c r="O84" s="371" t="s">
        <v>3390</v>
      </c>
      <c r="P84" s="371">
        <v>1</v>
      </c>
      <c r="Q84" s="371">
        <v>1</v>
      </c>
      <c r="R84" s="371">
        <v>1</v>
      </c>
      <c r="S84" s="371">
        <v>1</v>
      </c>
      <c r="T84" s="371">
        <v>1</v>
      </c>
      <c r="U84" s="371">
        <v>0</v>
      </c>
      <c r="V84" s="392">
        <v>44252.595416666663</v>
      </c>
      <c r="W84" s="393" t="s">
        <v>4256</v>
      </c>
      <c r="X84" s="393" t="s">
        <v>4513</v>
      </c>
      <c r="Y84" s="392">
        <v>43996.695092592592</v>
      </c>
      <c r="Z84" s="393" t="s">
        <v>4514</v>
      </c>
      <c r="AA84" s="393" t="s">
        <v>60</v>
      </c>
      <c r="AB84" s="392">
        <v>44647.148599537039</v>
      </c>
      <c r="AC84" s="392">
        <v>44394.543437499997</v>
      </c>
      <c r="AD84" s="393" t="s">
        <v>4283</v>
      </c>
      <c r="AE84" s="371">
        <v>1</v>
      </c>
      <c r="AF84" s="371">
        <v>0</v>
      </c>
      <c r="AG84" s="371"/>
      <c r="AH84" s="371"/>
      <c r="AI84" s="371">
        <v>890</v>
      </c>
      <c r="AJ84" s="371">
        <v>324</v>
      </c>
      <c r="AK84" s="372">
        <v>45382</v>
      </c>
      <c r="AL84" s="392">
        <v>44190.514328703706</v>
      </c>
      <c r="AM84" s="392">
        <v>44296.927291666667</v>
      </c>
      <c r="AN84" s="392">
        <v>44360.344363425924</v>
      </c>
      <c r="AO84" s="392">
        <v>44071.763171296298</v>
      </c>
      <c r="AP84" s="392">
        <v>44661.809039351851</v>
      </c>
      <c r="AQ84" s="392">
        <v>44935.101377314815</v>
      </c>
      <c r="AR84" s="392">
        <v>44707.569236111114</v>
      </c>
      <c r="AS84" s="371" t="s">
        <v>4259</v>
      </c>
    </row>
    <row r="85" spans="1:45" ht="72.75">
      <c r="A85" s="391" t="str">
        <f t="shared" ca="1" si="1"/>
        <v>c0fd334c-77e71cgfjg-d84d-a2dd</v>
      </c>
      <c r="B85" s="341">
        <v>113000000</v>
      </c>
      <c r="C85" s="371">
        <v>93817874</v>
      </c>
      <c r="D85" s="371" t="s">
        <v>4298</v>
      </c>
      <c r="E85" s="371"/>
      <c r="F85" s="371" t="s">
        <v>4271</v>
      </c>
      <c r="G85" s="371" t="s">
        <v>4515</v>
      </c>
      <c r="H85" s="371" t="s">
        <v>4148</v>
      </c>
      <c r="I85" s="371" t="s">
        <v>277</v>
      </c>
      <c r="J85" s="392">
        <v>43866.758668981478</v>
      </c>
      <c r="K85" s="371" t="s">
        <v>4311</v>
      </c>
      <c r="L85" s="371"/>
      <c r="M85" s="371"/>
      <c r="N85" s="371" t="s">
        <v>4255</v>
      </c>
      <c r="O85" s="371" t="s">
        <v>4261</v>
      </c>
      <c r="P85" s="371">
        <v>0</v>
      </c>
      <c r="Q85" s="371">
        <v>1</v>
      </c>
      <c r="R85" s="371">
        <v>0</v>
      </c>
      <c r="S85" s="371">
        <v>1</v>
      </c>
      <c r="T85" s="371">
        <v>0</v>
      </c>
      <c r="U85" s="371">
        <v>0</v>
      </c>
      <c r="V85" s="392">
        <v>45098.988263888888</v>
      </c>
      <c r="W85" s="393" t="s">
        <v>4256</v>
      </c>
      <c r="X85" s="393" t="s">
        <v>4516</v>
      </c>
      <c r="Y85" s="392">
        <v>45013.528240740743</v>
      </c>
      <c r="Z85" s="393" t="s">
        <v>4517</v>
      </c>
      <c r="AA85" s="393" t="s">
        <v>60</v>
      </c>
      <c r="AB85" s="392">
        <v>44495.077349537038</v>
      </c>
      <c r="AC85" s="392">
        <v>43958.336111111108</v>
      </c>
      <c r="AD85" s="393" t="s">
        <v>4283</v>
      </c>
      <c r="AE85" s="371">
        <v>0</v>
      </c>
      <c r="AF85" s="371">
        <v>1</v>
      </c>
      <c r="AG85" s="371"/>
      <c r="AH85" s="371"/>
      <c r="AI85" s="371">
        <v>41</v>
      </c>
      <c r="AJ85" s="371">
        <v>139</v>
      </c>
      <c r="AK85" s="372">
        <v>45378</v>
      </c>
      <c r="AL85" s="392">
        <v>44584.356377314813</v>
      </c>
      <c r="AM85" s="392">
        <v>44509.037708333337</v>
      </c>
      <c r="AN85" s="392">
        <v>44772.467569444445</v>
      </c>
      <c r="AO85" s="392">
        <v>44384.785763888889</v>
      </c>
      <c r="AP85" s="392">
        <v>45100.732395833336</v>
      </c>
      <c r="AQ85" s="392">
        <v>44398.925011574072</v>
      </c>
      <c r="AR85" s="392">
        <v>44714.485162037039</v>
      </c>
      <c r="AS85" s="371" t="s">
        <v>4259</v>
      </c>
    </row>
    <row r="86" spans="1:45" ht="72.75">
      <c r="A86" s="391" t="str">
        <f t="shared" ca="1" si="1"/>
        <v>2d46d757-3d2d47gfjg-9e3d-a2dd</v>
      </c>
      <c r="B86" s="341">
        <v>113000000</v>
      </c>
      <c r="C86" s="371">
        <v>32042438</v>
      </c>
      <c r="D86" s="371" t="s">
        <v>4298</v>
      </c>
      <c r="E86" s="371"/>
      <c r="F86" s="371" t="s">
        <v>4271</v>
      </c>
      <c r="G86" s="371" t="s">
        <v>4518</v>
      </c>
      <c r="H86" s="371" t="s">
        <v>4253</v>
      </c>
      <c r="I86" s="371" t="s">
        <v>277</v>
      </c>
      <c r="J86" s="392">
        <v>44364.038923611108</v>
      </c>
      <c r="K86" s="371" t="s">
        <v>4254</v>
      </c>
      <c r="L86" s="371"/>
      <c r="M86" s="371"/>
      <c r="N86" s="371" t="s">
        <v>4255</v>
      </c>
      <c r="O86" s="371" t="s">
        <v>3390</v>
      </c>
      <c r="P86" s="371">
        <v>0</v>
      </c>
      <c r="Q86" s="371">
        <v>1</v>
      </c>
      <c r="R86" s="371">
        <v>0</v>
      </c>
      <c r="S86" s="371">
        <v>1</v>
      </c>
      <c r="T86" s="371">
        <v>0</v>
      </c>
      <c r="U86" s="371">
        <v>1</v>
      </c>
      <c r="V86" s="392">
        <v>44990.789490740739</v>
      </c>
      <c r="W86" s="393" t="s">
        <v>4275</v>
      </c>
      <c r="X86" s="393" t="s">
        <v>4519</v>
      </c>
      <c r="Y86" s="392">
        <v>44553.245138888888</v>
      </c>
      <c r="Z86" s="393" t="s">
        <v>4520</v>
      </c>
      <c r="AA86" s="393" t="s">
        <v>282</v>
      </c>
      <c r="AB86" s="392">
        <v>45106.234907407408</v>
      </c>
      <c r="AC86" s="392">
        <v>44004.354513888888</v>
      </c>
      <c r="AD86" s="393" t="s">
        <v>4283</v>
      </c>
      <c r="AE86" s="371">
        <v>0</v>
      </c>
      <c r="AF86" s="371">
        <v>1</v>
      </c>
      <c r="AG86" s="371"/>
      <c r="AH86" s="371"/>
      <c r="AI86" s="371">
        <v>695</v>
      </c>
      <c r="AJ86" s="371">
        <v>387</v>
      </c>
      <c r="AK86" s="372">
        <v>45347</v>
      </c>
      <c r="AL86" s="392">
        <v>45127.869803240741</v>
      </c>
      <c r="AM86" s="392">
        <v>44072.349456018521</v>
      </c>
      <c r="AN86" s="392">
        <v>44751.24962962963</v>
      </c>
      <c r="AO86" s="392">
        <v>45129.388703703706</v>
      </c>
      <c r="AP86" s="392">
        <v>44267.201331018521</v>
      </c>
      <c r="AQ86" s="392">
        <v>45182.799861111111</v>
      </c>
      <c r="AR86" s="392">
        <v>44255.536898148152</v>
      </c>
      <c r="AS86" s="371" t="s">
        <v>4278</v>
      </c>
    </row>
    <row r="87" spans="1:45" ht="72.75">
      <c r="A87" s="391" t="str">
        <f t="shared" ca="1" si="1"/>
        <v>93579a0d-76e4f2gfjg-896d-a2dd</v>
      </c>
      <c r="B87" s="341">
        <v>113000000</v>
      </c>
      <c r="C87" s="371">
        <v>70962335</v>
      </c>
      <c r="D87" s="371" t="s">
        <v>4252</v>
      </c>
      <c r="E87" s="371"/>
      <c r="F87" s="371" t="s">
        <v>4271</v>
      </c>
      <c r="G87" s="371" t="s">
        <v>4521</v>
      </c>
      <c r="H87" s="371" t="s">
        <v>4295</v>
      </c>
      <c r="I87" s="371" t="s">
        <v>277</v>
      </c>
      <c r="J87" s="392">
        <v>45097.924479166664</v>
      </c>
      <c r="K87" s="371" t="s">
        <v>4266</v>
      </c>
      <c r="L87" s="371"/>
      <c r="M87" s="371"/>
      <c r="N87" s="371" t="s">
        <v>4255</v>
      </c>
      <c r="O87" s="371" t="s">
        <v>4261</v>
      </c>
      <c r="P87" s="371">
        <v>1</v>
      </c>
      <c r="Q87" s="371">
        <v>0</v>
      </c>
      <c r="R87" s="371">
        <v>0</v>
      </c>
      <c r="S87" s="371">
        <v>0</v>
      </c>
      <c r="T87" s="371">
        <v>1</v>
      </c>
      <c r="U87" s="371">
        <v>0</v>
      </c>
      <c r="V87" s="392">
        <v>44910.525659722225</v>
      </c>
      <c r="W87" s="393" t="s">
        <v>284</v>
      </c>
      <c r="X87" s="394" t="s">
        <v>4522</v>
      </c>
      <c r="Y87" s="392">
        <v>44769.390590277777</v>
      </c>
      <c r="Z87" s="393" t="s">
        <v>4523</v>
      </c>
      <c r="AA87" s="393" t="s">
        <v>4329</v>
      </c>
      <c r="AB87" s="392">
        <v>45279.28733796296</v>
      </c>
      <c r="AC87" s="392">
        <v>44931.906226851854</v>
      </c>
      <c r="AD87" s="393" t="s">
        <v>4283</v>
      </c>
      <c r="AE87" s="371">
        <v>1</v>
      </c>
      <c r="AF87" s="371">
        <v>0</v>
      </c>
      <c r="AG87" s="371"/>
      <c r="AH87" s="371"/>
      <c r="AI87" s="371">
        <v>962</v>
      </c>
      <c r="AJ87" s="371">
        <v>121</v>
      </c>
      <c r="AK87" s="372">
        <v>45295</v>
      </c>
      <c r="AL87" s="392">
        <v>44300.957361111112</v>
      </c>
      <c r="AM87" s="392">
        <v>45142.686006944445</v>
      </c>
      <c r="AN87" s="392">
        <v>44462.348738425928</v>
      </c>
      <c r="AO87" s="392">
        <v>44461.268634259257</v>
      </c>
      <c r="AP87" s="392">
        <v>44453.987187500003</v>
      </c>
      <c r="AQ87" s="392">
        <v>44409.161261574074</v>
      </c>
      <c r="AR87" s="392">
        <v>44909.550127314818</v>
      </c>
      <c r="AS87" s="371" t="s">
        <v>4278</v>
      </c>
    </row>
    <row r="88" spans="1:45" ht="72.75">
      <c r="A88" s="391" t="str">
        <f t="shared" ca="1" si="1"/>
        <v>f957fa2f-b5d7afgfjg-2de4-a2dd</v>
      </c>
      <c r="B88" s="341">
        <v>113000000</v>
      </c>
      <c r="C88" s="371">
        <v>40721916</v>
      </c>
      <c r="D88" s="371" t="s">
        <v>4252</v>
      </c>
      <c r="E88" s="371"/>
      <c r="F88" s="371" t="s">
        <v>3387</v>
      </c>
      <c r="G88" s="371" t="s">
        <v>4524</v>
      </c>
      <c r="H88" s="371" t="s">
        <v>4253</v>
      </c>
      <c r="I88" s="371" t="s">
        <v>4265</v>
      </c>
      <c r="J88" s="392">
        <v>43910.619930555556</v>
      </c>
      <c r="K88" s="371" t="s">
        <v>4320</v>
      </c>
      <c r="L88" s="371"/>
      <c r="M88" s="371"/>
      <c r="N88" s="371" t="s">
        <v>4274</v>
      </c>
      <c r="O88" s="371" t="s">
        <v>3390</v>
      </c>
      <c r="P88" s="371">
        <v>1</v>
      </c>
      <c r="Q88" s="371">
        <v>1</v>
      </c>
      <c r="R88" s="371">
        <v>1</v>
      </c>
      <c r="S88" s="371">
        <v>1</v>
      </c>
      <c r="T88" s="371">
        <v>0</v>
      </c>
      <c r="U88" s="371">
        <v>0</v>
      </c>
      <c r="V88" s="392">
        <v>44663.513287037036</v>
      </c>
      <c r="W88" s="393" t="s">
        <v>4275</v>
      </c>
      <c r="X88" s="393" t="s">
        <v>4525</v>
      </c>
      <c r="Y88" s="392">
        <v>44243.566527777781</v>
      </c>
      <c r="Z88" s="393" t="s">
        <v>4526</v>
      </c>
      <c r="AA88" s="393" t="s">
        <v>60</v>
      </c>
      <c r="AB88" s="392">
        <v>45012.263483796298</v>
      </c>
      <c r="AC88" s="392">
        <v>44478.204050925924</v>
      </c>
      <c r="AD88" s="393" t="s">
        <v>4269</v>
      </c>
      <c r="AE88" s="371">
        <v>1</v>
      </c>
      <c r="AF88" s="371">
        <v>0</v>
      </c>
      <c r="AG88" s="371"/>
      <c r="AH88" s="371"/>
      <c r="AI88" s="371">
        <v>307</v>
      </c>
      <c r="AJ88" s="371">
        <v>268</v>
      </c>
      <c r="AK88" s="372">
        <v>45406</v>
      </c>
      <c r="AL88" s="392">
        <v>44846.582060185188</v>
      </c>
      <c r="AM88" s="392">
        <v>45098.394907407404</v>
      </c>
      <c r="AN88" s="392">
        <v>45190.093252314815</v>
      </c>
      <c r="AO88" s="392">
        <v>45075.851307870369</v>
      </c>
      <c r="AP88" s="392">
        <v>44808.87232638889</v>
      </c>
      <c r="AQ88" s="392">
        <v>44368.348634259259</v>
      </c>
      <c r="AR88" s="392">
        <v>44448.891180555554</v>
      </c>
      <c r="AS88" s="371" t="s">
        <v>4259</v>
      </c>
    </row>
    <row r="89" spans="1:45" ht="72.75">
      <c r="A89" s="391" t="str">
        <f t="shared" ca="1" si="1"/>
        <v>6a5a0f2f-3ab331gfjg-77d3-a2dd</v>
      </c>
      <c r="B89" s="341">
        <v>113000000</v>
      </c>
      <c r="C89" s="371">
        <v>81770190</v>
      </c>
      <c r="D89" s="371" t="s">
        <v>4252</v>
      </c>
      <c r="E89" s="371"/>
      <c r="F89" s="371" t="s">
        <v>195</v>
      </c>
      <c r="G89" s="371" t="s">
        <v>4527</v>
      </c>
      <c r="H89" s="371" t="s">
        <v>4253</v>
      </c>
      <c r="I89" s="371" t="s">
        <v>4265</v>
      </c>
      <c r="J89" s="392">
        <v>44977.102754629632</v>
      </c>
      <c r="K89" s="371" t="s">
        <v>4320</v>
      </c>
      <c r="L89" s="371"/>
      <c r="M89" s="371"/>
      <c r="N89" s="371" t="s">
        <v>4255</v>
      </c>
      <c r="O89" s="371" t="s">
        <v>3390</v>
      </c>
      <c r="P89" s="371">
        <v>0</v>
      </c>
      <c r="Q89" s="371">
        <v>0</v>
      </c>
      <c r="R89" s="371">
        <v>0</v>
      </c>
      <c r="S89" s="371">
        <v>1</v>
      </c>
      <c r="T89" s="371">
        <v>1</v>
      </c>
      <c r="U89" s="371">
        <v>1</v>
      </c>
      <c r="V89" s="392">
        <v>43908.383460648147</v>
      </c>
      <c r="W89" s="393" t="s">
        <v>4275</v>
      </c>
      <c r="X89" s="393" t="s">
        <v>4528</v>
      </c>
      <c r="Y89" s="392">
        <v>44333.410740740743</v>
      </c>
      <c r="Z89" s="393" t="s">
        <v>4529</v>
      </c>
      <c r="AA89" s="393" t="s">
        <v>282</v>
      </c>
      <c r="AB89" s="392">
        <v>44553.489432870374</v>
      </c>
      <c r="AC89" s="392">
        <v>44107.056481481479</v>
      </c>
      <c r="AD89" s="393" t="s">
        <v>4269</v>
      </c>
      <c r="AE89" s="371">
        <v>1</v>
      </c>
      <c r="AF89" s="371">
        <v>0</v>
      </c>
      <c r="AG89" s="371"/>
      <c r="AH89" s="371"/>
      <c r="AI89" s="371">
        <v>291</v>
      </c>
      <c r="AJ89" s="371">
        <v>253</v>
      </c>
      <c r="AK89" s="372">
        <v>45379</v>
      </c>
      <c r="AL89" s="392">
        <v>43926.318807870368</v>
      </c>
      <c r="AM89" s="392">
        <v>43871.230439814812</v>
      </c>
      <c r="AN89" s="392">
        <v>45269.146655092591</v>
      </c>
      <c r="AO89" s="392">
        <v>44936.253298611111</v>
      </c>
      <c r="AP89" s="392">
        <v>44672.236747685187</v>
      </c>
      <c r="AQ89" s="392">
        <v>44130.986585648148</v>
      </c>
      <c r="AR89" s="392">
        <v>44811.184386574074</v>
      </c>
      <c r="AS89" s="371" t="s">
        <v>4259</v>
      </c>
    </row>
    <row r="90" spans="1:45" ht="72.75">
      <c r="A90" s="391" t="str">
        <f t="shared" ca="1" si="1"/>
        <v>0f832016-7374d5gfjg-dfff-a2dd</v>
      </c>
      <c r="B90" s="341">
        <v>113000000</v>
      </c>
      <c r="C90" s="371">
        <v>2223674</v>
      </c>
      <c r="D90" s="371" t="s">
        <v>4298</v>
      </c>
      <c r="E90" s="371"/>
      <c r="F90" s="371" t="s">
        <v>4271</v>
      </c>
      <c r="G90" s="371" t="s">
        <v>4530</v>
      </c>
      <c r="H90" s="371" t="s">
        <v>4148</v>
      </c>
      <c r="I90" s="371" t="s">
        <v>4265</v>
      </c>
      <c r="J90" s="392">
        <v>44488.614629629628</v>
      </c>
      <c r="K90" s="371" t="s">
        <v>4285</v>
      </c>
      <c r="L90" s="371"/>
      <c r="M90" s="371"/>
      <c r="N90" s="371" t="s">
        <v>4255</v>
      </c>
      <c r="O90" s="371" t="s">
        <v>4261</v>
      </c>
      <c r="P90" s="371">
        <v>1</v>
      </c>
      <c r="Q90" s="371">
        <v>0</v>
      </c>
      <c r="R90" s="371">
        <v>0</v>
      </c>
      <c r="S90" s="371">
        <v>1</v>
      </c>
      <c r="T90" s="371">
        <v>1</v>
      </c>
      <c r="U90" s="371">
        <v>1</v>
      </c>
      <c r="V90" s="392">
        <v>45050.888067129628</v>
      </c>
      <c r="W90" s="393" t="s">
        <v>4275</v>
      </c>
      <c r="X90" s="393" t="s">
        <v>4531</v>
      </c>
      <c r="Y90" s="392">
        <v>43878.835023148145</v>
      </c>
      <c r="Z90" s="393" t="s">
        <v>4532</v>
      </c>
      <c r="AA90" s="393" t="s">
        <v>60</v>
      </c>
      <c r="AB90" s="392">
        <v>43890.769490740742</v>
      </c>
      <c r="AC90" s="392">
        <v>44788.43854166667</v>
      </c>
      <c r="AD90" s="393" t="s">
        <v>4283</v>
      </c>
      <c r="AE90" s="371">
        <v>1</v>
      </c>
      <c r="AF90" s="371">
        <v>0</v>
      </c>
      <c r="AG90" s="371"/>
      <c r="AH90" s="371"/>
      <c r="AI90" s="371">
        <v>521</v>
      </c>
      <c r="AJ90" s="371">
        <v>388</v>
      </c>
      <c r="AK90" s="372">
        <v>45503</v>
      </c>
      <c r="AL90" s="392">
        <v>44582.599803240744</v>
      </c>
      <c r="AM90" s="392">
        <v>44606.075706018521</v>
      </c>
      <c r="AN90" s="392">
        <v>44787.970497685186</v>
      </c>
      <c r="AO90" s="392">
        <v>43896.781608796293</v>
      </c>
      <c r="AP90" s="392">
        <v>44613.954502314817</v>
      </c>
      <c r="AQ90" s="392">
        <v>44268.101736111108</v>
      </c>
      <c r="AR90" s="392">
        <v>43840.414259259262</v>
      </c>
      <c r="AS90" s="371" t="s">
        <v>4259</v>
      </c>
    </row>
    <row r="91" spans="1:45" ht="72.75">
      <c r="A91" s="391" t="str">
        <f t="shared" ca="1" si="1"/>
        <v>535dc872-5cfabdgfjg-e8a8-a2dd</v>
      </c>
      <c r="B91" s="341">
        <v>113000000</v>
      </c>
      <c r="C91" s="371">
        <v>43720990</v>
      </c>
      <c r="D91" s="371" t="s">
        <v>4298</v>
      </c>
      <c r="E91" s="371"/>
      <c r="F91" s="371" t="s">
        <v>195</v>
      </c>
      <c r="G91" s="371" t="s">
        <v>4533</v>
      </c>
      <c r="H91" s="371" t="s">
        <v>4148</v>
      </c>
      <c r="I91" s="371" t="s">
        <v>4265</v>
      </c>
      <c r="J91" s="392">
        <v>44812.270370370374</v>
      </c>
      <c r="K91" s="371" t="s">
        <v>4311</v>
      </c>
      <c r="L91" s="371"/>
      <c r="M91" s="371"/>
      <c r="N91" s="371" t="s">
        <v>4274</v>
      </c>
      <c r="O91" s="371" t="s">
        <v>4261</v>
      </c>
      <c r="P91" s="371">
        <v>0</v>
      </c>
      <c r="Q91" s="371">
        <v>0</v>
      </c>
      <c r="R91" s="371">
        <v>0</v>
      </c>
      <c r="S91" s="371">
        <v>1</v>
      </c>
      <c r="T91" s="371">
        <v>1</v>
      </c>
      <c r="U91" s="371">
        <v>0</v>
      </c>
      <c r="V91" s="392">
        <v>44557.473738425928</v>
      </c>
      <c r="W91" s="393" t="s">
        <v>4275</v>
      </c>
      <c r="X91" s="393" t="s">
        <v>4534</v>
      </c>
      <c r="Y91" s="392">
        <v>44950.4765162037</v>
      </c>
      <c r="Z91" s="393" t="s">
        <v>4535</v>
      </c>
      <c r="AA91" s="393" t="s">
        <v>282</v>
      </c>
      <c r="AB91" s="392">
        <v>44946.237615740742</v>
      </c>
      <c r="AC91" s="392">
        <v>45276.038541666669</v>
      </c>
      <c r="AD91" s="393" t="s">
        <v>4283</v>
      </c>
      <c r="AE91" s="371">
        <v>1</v>
      </c>
      <c r="AF91" s="371">
        <v>0</v>
      </c>
      <c r="AG91" s="371"/>
      <c r="AH91" s="371"/>
      <c r="AI91" s="371">
        <v>579</v>
      </c>
      <c r="AJ91" s="371">
        <v>262</v>
      </c>
      <c r="AK91" s="372">
        <v>45501</v>
      </c>
      <c r="AL91" s="392">
        <v>44783.727627314816</v>
      </c>
      <c r="AM91" s="392">
        <v>43943.1012962963</v>
      </c>
      <c r="AN91" s="392">
        <v>45111.446331018517</v>
      </c>
      <c r="AO91" s="392">
        <v>44606.966550925928</v>
      </c>
      <c r="AP91" s="392">
        <v>44358.325740740744</v>
      </c>
      <c r="AQ91" s="392">
        <v>44296.610949074071</v>
      </c>
      <c r="AR91" s="392">
        <v>44782.653645833336</v>
      </c>
      <c r="AS91" s="371" t="s">
        <v>4259</v>
      </c>
    </row>
    <row r="92" spans="1:45" ht="72.75">
      <c r="A92" s="391" t="str">
        <f t="shared" ca="1" si="1"/>
        <v>cfc67419-agbg4ggfjg-affb-a2dd</v>
      </c>
      <c r="B92" s="341">
        <v>113000000</v>
      </c>
      <c r="C92" s="371">
        <v>10772919</v>
      </c>
      <c r="D92" s="371" t="s">
        <v>4252</v>
      </c>
      <c r="E92" s="371"/>
      <c r="F92" s="371" t="s">
        <v>4271</v>
      </c>
      <c r="G92" s="371" t="s">
        <v>4536</v>
      </c>
      <c r="H92" s="371" t="s">
        <v>4264</v>
      </c>
      <c r="I92" s="371" t="s">
        <v>4280</v>
      </c>
      <c r="J92" s="392">
        <v>45019.726620370369</v>
      </c>
      <c r="K92" s="371" t="s">
        <v>4266</v>
      </c>
      <c r="L92" s="371"/>
      <c r="M92" s="371"/>
      <c r="N92" s="371" t="s">
        <v>4274</v>
      </c>
      <c r="O92" s="371" t="s">
        <v>3390</v>
      </c>
      <c r="P92" s="371">
        <v>1</v>
      </c>
      <c r="Q92" s="371">
        <v>0</v>
      </c>
      <c r="R92" s="371">
        <v>0</v>
      </c>
      <c r="S92" s="371">
        <v>0</v>
      </c>
      <c r="T92" s="371">
        <v>1</v>
      </c>
      <c r="U92" s="371">
        <v>0</v>
      </c>
      <c r="V92" s="392">
        <v>43840.89199074074</v>
      </c>
      <c r="W92" s="393" t="s">
        <v>4275</v>
      </c>
      <c r="X92" s="393" t="s">
        <v>4537</v>
      </c>
      <c r="Y92" s="392">
        <v>43963.747141203705</v>
      </c>
      <c r="Z92" s="393" t="s">
        <v>4538</v>
      </c>
      <c r="AA92" s="393" t="s">
        <v>282</v>
      </c>
      <c r="AB92" s="392">
        <v>44147.165046296293</v>
      </c>
      <c r="AC92" s="392">
        <v>45101.703275462962</v>
      </c>
      <c r="AD92" s="393" t="s">
        <v>4292</v>
      </c>
      <c r="AE92" s="371">
        <v>0</v>
      </c>
      <c r="AF92" s="371">
        <v>1</v>
      </c>
      <c r="AG92" s="371"/>
      <c r="AH92" s="371"/>
      <c r="AI92" s="371">
        <v>703</v>
      </c>
      <c r="AJ92" s="371">
        <v>149</v>
      </c>
      <c r="AK92" s="372">
        <v>45477</v>
      </c>
      <c r="AL92" s="392">
        <v>43993.815185185187</v>
      </c>
      <c r="AM92" s="392">
        <v>43898.285011574073</v>
      </c>
      <c r="AN92" s="392">
        <v>43898.877974537034</v>
      </c>
      <c r="AO92" s="392">
        <v>45268.004803240743</v>
      </c>
      <c r="AP92" s="392">
        <v>44941.188032407408</v>
      </c>
      <c r="AQ92" s="392">
        <v>44505.534710648149</v>
      </c>
      <c r="AR92" s="392">
        <v>44739.885555555556</v>
      </c>
      <c r="AS92" s="371" t="s">
        <v>4259</v>
      </c>
    </row>
    <row r="93" spans="1:45" ht="72.75">
      <c r="A93" s="391" t="str">
        <f t="shared" ca="1" si="1"/>
        <v>18835569-6f7f59gfjg-375d-a2dd</v>
      </c>
      <c r="B93" s="341">
        <v>113000000</v>
      </c>
      <c r="C93" s="371">
        <v>73056222</v>
      </c>
      <c r="D93" s="371" t="s">
        <v>4298</v>
      </c>
      <c r="E93" s="371"/>
      <c r="F93" s="371" t="s">
        <v>195</v>
      </c>
      <c r="G93" s="371" t="s">
        <v>4539</v>
      </c>
      <c r="H93" s="371" t="s">
        <v>4148</v>
      </c>
      <c r="I93" s="371" t="s">
        <v>4265</v>
      </c>
      <c r="J93" s="392">
        <v>44161.238287037035</v>
      </c>
      <c r="K93" s="371" t="s">
        <v>4254</v>
      </c>
      <c r="L93" s="371"/>
      <c r="M93" s="371"/>
      <c r="N93" s="371" t="s">
        <v>4255</v>
      </c>
      <c r="O93" s="371" t="s">
        <v>3390</v>
      </c>
      <c r="P93" s="371">
        <v>0</v>
      </c>
      <c r="Q93" s="371">
        <v>0</v>
      </c>
      <c r="R93" s="371">
        <v>0</v>
      </c>
      <c r="S93" s="371">
        <v>0</v>
      </c>
      <c r="T93" s="371">
        <v>0</v>
      </c>
      <c r="U93" s="371">
        <v>1</v>
      </c>
      <c r="V93" s="392">
        <v>44413.21292824074</v>
      </c>
      <c r="W93" s="393" t="s">
        <v>4275</v>
      </c>
      <c r="X93" s="393" t="s">
        <v>4540</v>
      </c>
      <c r="Y93" s="392">
        <v>45084.270416666666</v>
      </c>
      <c r="Z93" s="393" t="s">
        <v>4541</v>
      </c>
      <c r="AA93" s="393" t="s">
        <v>282</v>
      </c>
      <c r="AB93" s="392">
        <v>45174.817604166667</v>
      </c>
      <c r="AC93" s="392">
        <v>45044.463877314818</v>
      </c>
      <c r="AD93" s="393" t="s">
        <v>4283</v>
      </c>
      <c r="AE93" s="371">
        <v>1</v>
      </c>
      <c r="AF93" s="371">
        <v>0</v>
      </c>
      <c r="AG93" s="371"/>
      <c r="AH93" s="371"/>
      <c r="AI93" s="371">
        <v>55</v>
      </c>
      <c r="AJ93" s="371">
        <v>160</v>
      </c>
      <c r="AK93" s="372">
        <v>45540</v>
      </c>
      <c r="AL93" s="392">
        <v>43870.019930555558</v>
      </c>
      <c r="AM93" s="392">
        <v>44515.112800925926</v>
      </c>
      <c r="AN93" s="392">
        <v>44392.333518518521</v>
      </c>
      <c r="AO93" s="392">
        <v>45023.505127314813</v>
      </c>
      <c r="AP93" s="392">
        <v>44660.915671296294</v>
      </c>
      <c r="AQ93" s="392">
        <v>44554.441377314812</v>
      </c>
      <c r="AR93" s="392">
        <v>44076.623680555553</v>
      </c>
      <c r="AS93" s="371" t="s">
        <v>622</v>
      </c>
    </row>
    <row r="94" spans="1:45" ht="72.75">
      <c r="A94" s="391" t="str">
        <f t="shared" ca="1" si="1"/>
        <v>337b0533-3g7214gfjg-a334-a2dd</v>
      </c>
      <c r="B94" s="341">
        <v>113000000</v>
      </c>
      <c r="C94" s="371">
        <v>75383634</v>
      </c>
      <c r="D94" s="371" t="s">
        <v>4252</v>
      </c>
      <c r="E94" s="371"/>
      <c r="F94" s="371" t="s">
        <v>195</v>
      </c>
      <c r="G94" s="371" t="s">
        <v>4542</v>
      </c>
      <c r="H94" s="371" t="s">
        <v>4295</v>
      </c>
      <c r="I94" s="371" t="s">
        <v>4280</v>
      </c>
      <c r="J94" s="392">
        <v>44204.18346064815</v>
      </c>
      <c r="K94" s="371" t="s">
        <v>4254</v>
      </c>
      <c r="L94" s="371"/>
      <c r="M94" s="371"/>
      <c r="N94" s="371" t="s">
        <v>4274</v>
      </c>
      <c r="O94" s="371" t="s">
        <v>3390</v>
      </c>
      <c r="P94" s="371">
        <v>0</v>
      </c>
      <c r="Q94" s="371">
        <v>1</v>
      </c>
      <c r="R94" s="371">
        <v>0</v>
      </c>
      <c r="S94" s="371">
        <v>0</v>
      </c>
      <c r="T94" s="371">
        <v>1</v>
      </c>
      <c r="U94" s="371">
        <v>0</v>
      </c>
      <c r="V94" s="392">
        <v>44164.706944444442</v>
      </c>
      <c r="W94" s="393" t="s">
        <v>284</v>
      </c>
      <c r="X94" s="393" t="s">
        <v>4543</v>
      </c>
      <c r="Y94" s="392">
        <v>44643.91915509259</v>
      </c>
      <c r="Z94" s="393" t="s">
        <v>4544</v>
      </c>
      <c r="AA94" s="393" t="s">
        <v>60</v>
      </c>
      <c r="AB94" s="392">
        <v>44434.724074074074</v>
      </c>
      <c r="AC94" s="392">
        <v>45123.190474537034</v>
      </c>
      <c r="AD94" s="393" t="s">
        <v>4292</v>
      </c>
      <c r="AE94" s="371">
        <v>1</v>
      </c>
      <c r="AF94" s="371">
        <v>0</v>
      </c>
      <c r="AG94" s="371"/>
      <c r="AH94" s="371"/>
      <c r="AI94" s="371">
        <v>130</v>
      </c>
      <c r="AJ94" s="371">
        <v>434</v>
      </c>
      <c r="AK94" s="372">
        <v>45379</v>
      </c>
      <c r="AL94" s="392">
        <v>44962.436400462961</v>
      </c>
      <c r="AM94" s="392">
        <v>44159.680983796294</v>
      </c>
      <c r="AN94" s="392">
        <v>44942.746817129628</v>
      </c>
      <c r="AO94" s="392">
        <v>43967.031400462962</v>
      </c>
      <c r="AP94" s="392">
        <v>44022.902662037035</v>
      </c>
      <c r="AQ94" s="392">
        <v>44893.962604166663</v>
      </c>
      <c r="AR94" s="392">
        <v>43864.937256944446</v>
      </c>
      <c r="AS94" s="371" t="s">
        <v>4259</v>
      </c>
    </row>
    <row r="95" spans="1:45" ht="72.75">
      <c r="A95" s="391" t="str">
        <f t="shared" ca="1" si="1"/>
        <v>4b5e979f-12bdadgfjg-5b25-a2dd</v>
      </c>
      <c r="B95" s="341">
        <v>113000000</v>
      </c>
      <c r="C95" s="371">
        <v>49333937</v>
      </c>
      <c r="D95" s="371" t="s">
        <v>4270</v>
      </c>
      <c r="E95" s="371"/>
      <c r="F95" s="371" t="s">
        <v>3387</v>
      </c>
      <c r="G95" s="371" t="s">
        <v>4545</v>
      </c>
      <c r="H95" s="371" t="s">
        <v>4148</v>
      </c>
      <c r="I95" s="371" t="s">
        <v>4280</v>
      </c>
      <c r="J95" s="392">
        <v>44762.103680555556</v>
      </c>
      <c r="K95" s="371" t="s">
        <v>4266</v>
      </c>
      <c r="L95" s="371"/>
      <c r="M95" s="371"/>
      <c r="N95" s="371" t="s">
        <v>4255</v>
      </c>
      <c r="O95" s="371" t="s">
        <v>3390</v>
      </c>
      <c r="P95" s="371">
        <v>0</v>
      </c>
      <c r="Q95" s="371">
        <v>0</v>
      </c>
      <c r="R95" s="371">
        <v>0</v>
      </c>
      <c r="S95" s="371">
        <v>1</v>
      </c>
      <c r="T95" s="371">
        <v>1</v>
      </c>
      <c r="U95" s="371">
        <v>1</v>
      </c>
      <c r="V95" s="392">
        <v>43836.213680555556</v>
      </c>
      <c r="W95" s="393" t="s">
        <v>4256</v>
      </c>
      <c r="X95" s="393" t="s">
        <v>4546</v>
      </c>
      <c r="Y95" s="392">
        <v>43924.388807870368</v>
      </c>
      <c r="Z95" s="393" t="s">
        <v>4547</v>
      </c>
      <c r="AA95" s="393" t="s">
        <v>282</v>
      </c>
      <c r="AB95" s="392">
        <v>44694.850868055553</v>
      </c>
      <c r="AC95" s="392">
        <v>44751.885439814818</v>
      </c>
      <c r="AD95" s="393" t="s">
        <v>4292</v>
      </c>
      <c r="AE95" s="371">
        <v>1</v>
      </c>
      <c r="AF95" s="371">
        <v>0</v>
      </c>
      <c r="AG95" s="371"/>
      <c r="AH95" s="371"/>
      <c r="AI95" s="371">
        <v>343</v>
      </c>
      <c r="AJ95" s="371">
        <v>212</v>
      </c>
      <c r="AK95" s="372">
        <v>45470</v>
      </c>
      <c r="AL95" s="392">
        <v>45047.362939814811</v>
      </c>
      <c r="AM95" s="392">
        <v>44585.398229166669</v>
      </c>
      <c r="AN95" s="392">
        <v>43891.733564814815</v>
      </c>
      <c r="AO95" s="392">
        <v>44275.034594907411</v>
      </c>
      <c r="AP95" s="392">
        <v>44335.77584490741</v>
      </c>
      <c r="AQ95" s="392">
        <v>44043.81181712963</v>
      </c>
      <c r="AR95" s="392">
        <v>44815.151990740742</v>
      </c>
      <c r="AS95" s="371" t="s">
        <v>4259</v>
      </c>
    </row>
    <row r="96" spans="1:45" ht="72.75">
      <c r="A96" s="391" t="str">
        <f t="shared" ca="1" si="1"/>
        <v>5a273201-495b11gfjg-3741-a2dd</v>
      </c>
      <c r="B96" s="341">
        <v>113000000</v>
      </c>
      <c r="C96" s="371">
        <v>95452718</v>
      </c>
      <c r="D96" s="371" t="s">
        <v>4298</v>
      </c>
      <c r="E96" s="371"/>
      <c r="F96" s="371" t="s">
        <v>276</v>
      </c>
      <c r="G96" s="371" t="s">
        <v>4548</v>
      </c>
      <c r="H96" s="371" t="s">
        <v>4319</v>
      </c>
      <c r="I96" s="371" t="s">
        <v>4265</v>
      </c>
      <c r="J96" s="392">
        <v>44722.892951388887</v>
      </c>
      <c r="K96" s="371" t="s">
        <v>4320</v>
      </c>
      <c r="L96" s="371"/>
      <c r="M96" s="371"/>
      <c r="N96" s="371" t="s">
        <v>4274</v>
      </c>
      <c r="O96" s="371" t="s">
        <v>4261</v>
      </c>
      <c r="P96" s="371">
        <v>1</v>
      </c>
      <c r="Q96" s="371">
        <v>1</v>
      </c>
      <c r="R96" s="371">
        <v>1</v>
      </c>
      <c r="S96" s="371">
        <v>1</v>
      </c>
      <c r="T96" s="371">
        <v>1</v>
      </c>
      <c r="U96" s="371">
        <v>0</v>
      </c>
      <c r="V96" s="392">
        <v>44085.300081018519</v>
      </c>
      <c r="W96" s="393" t="s">
        <v>284</v>
      </c>
      <c r="X96" s="393" t="s">
        <v>4549</v>
      </c>
      <c r="Y96" s="392">
        <v>44935.154074074075</v>
      </c>
      <c r="Z96" s="393" t="s">
        <v>4550</v>
      </c>
      <c r="AA96" s="393" t="s">
        <v>60</v>
      </c>
      <c r="AB96" s="392">
        <v>43951.428472222222</v>
      </c>
      <c r="AC96" s="392">
        <v>44994.499745370369</v>
      </c>
      <c r="AD96" s="393" t="s">
        <v>4292</v>
      </c>
      <c r="AE96" s="371">
        <v>1</v>
      </c>
      <c r="AF96" s="371">
        <v>0</v>
      </c>
      <c r="AG96" s="371"/>
      <c r="AH96" s="371"/>
      <c r="AI96" s="371">
        <v>500</v>
      </c>
      <c r="AJ96" s="371">
        <v>308</v>
      </c>
      <c r="AK96" s="372">
        <v>45485</v>
      </c>
      <c r="AL96" s="392">
        <v>44320.189166666663</v>
      </c>
      <c r="AM96" s="392">
        <v>44929.969849537039</v>
      </c>
      <c r="AN96" s="392">
        <v>44905.220324074071</v>
      </c>
      <c r="AO96" s="392">
        <v>45006.693993055553</v>
      </c>
      <c r="AP96" s="392">
        <v>44374.921261574076</v>
      </c>
      <c r="AQ96" s="392">
        <v>44525.246388888889</v>
      </c>
      <c r="AR96" s="392">
        <v>44434.515324074076</v>
      </c>
      <c r="AS96" s="371" t="s">
        <v>4259</v>
      </c>
    </row>
    <row r="97" spans="1:45" ht="72.75">
      <c r="A97" s="391" t="str">
        <f t="shared" ca="1" si="1"/>
        <v>2bc40d36-21617dgfjg-025f-a2dd</v>
      </c>
      <c r="B97" s="341">
        <v>113000000</v>
      </c>
      <c r="C97" s="371">
        <v>26027707</v>
      </c>
      <c r="D97" s="371" t="s">
        <v>4270</v>
      </c>
      <c r="E97" s="371"/>
      <c r="F97" s="371" t="s">
        <v>195</v>
      </c>
      <c r="G97" s="371" t="s">
        <v>4551</v>
      </c>
      <c r="H97" s="371" t="s">
        <v>256</v>
      </c>
      <c r="I97" s="371" t="s">
        <v>4280</v>
      </c>
      <c r="J97" s="392">
        <v>44087.048831018517</v>
      </c>
      <c r="K97" s="371" t="s">
        <v>4402</v>
      </c>
      <c r="L97" s="371"/>
      <c r="M97" s="371"/>
      <c r="N97" s="371" t="s">
        <v>4274</v>
      </c>
      <c r="O97" s="371" t="s">
        <v>3390</v>
      </c>
      <c r="P97" s="371">
        <v>0</v>
      </c>
      <c r="Q97" s="371">
        <v>1</v>
      </c>
      <c r="R97" s="371">
        <v>0</v>
      </c>
      <c r="S97" s="371">
        <v>0</v>
      </c>
      <c r="T97" s="371">
        <v>0</v>
      </c>
      <c r="U97" s="371">
        <v>1</v>
      </c>
      <c r="V97" s="392">
        <v>44445.408958333333</v>
      </c>
      <c r="W97" s="393" t="s">
        <v>4256</v>
      </c>
      <c r="X97" s="393" t="s">
        <v>4552</v>
      </c>
      <c r="Y97" s="392">
        <v>45184.67119212963</v>
      </c>
      <c r="Z97" s="393" t="s">
        <v>4553</v>
      </c>
      <c r="AA97" s="393" t="s">
        <v>4329</v>
      </c>
      <c r="AB97" s="392">
        <v>44134.49931712963</v>
      </c>
      <c r="AC97" s="392">
        <v>44286.217256944445</v>
      </c>
      <c r="AD97" s="393" t="s">
        <v>4283</v>
      </c>
      <c r="AE97" s="371">
        <v>0</v>
      </c>
      <c r="AF97" s="371">
        <v>1</v>
      </c>
      <c r="AG97" s="371"/>
      <c r="AH97" s="371"/>
      <c r="AI97" s="371">
        <v>193</v>
      </c>
      <c r="AJ97" s="371">
        <v>288</v>
      </c>
      <c r="AK97" s="372">
        <v>45337</v>
      </c>
      <c r="AL97" s="392">
        <v>44678.123541666668</v>
      </c>
      <c r="AM97" s="392">
        <v>45233.927210648151</v>
      </c>
      <c r="AN97" s="392">
        <v>44859.51771990741</v>
      </c>
      <c r="AO97" s="392">
        <v>44491.073055555556</v>
      </c>
      <c r="AP97" s="392">
        <v>44979.514722222222</v>
      </c>
      <c r="AQ97" s="392">
        <v>45133.231493055559</v>
      </c>
      <c r="AR97" s="392">
        <v>44025.171030092592</v>
      </c>
      <c r="AS97" s="371" t="s">
        <v>4278</v>
      </c>
    </row>
    <row r="98" spans="1:45" ht="72.75">
      <c r="A98" s="391" t="str">
        <f t="shared" ca="1" si="1"/>
        <v>cc14120e-6874b8gfjg-d969-a2dd</v>
      </c>
      <c r="B98" s="341">
        <v>113000000</v>
      </c>
      <c r="C98" s="371">
        <v>67205419</v>
      </c>
      <c r="D98" s="371" t="s">
        <v>4298</v>
      </c>
      <c r="E98" s="371"/>
      <c r="F98" s="371" t="s">
        <v>3387</v>
      </c>
      <c r="G98" s="371" t="s">
        <v>4554</v>
      </c>
      <c r="H98" s="371" t="s">
        <v>4319</v>
      </c>
      <c r="I98" s="371" t="s">
        <v>277</v>
      </c>
      <c r="J98" s="392">
        <v>44312.522210648145</v>
      </c>
      <c r="K98" s="371" t="s">
        <v>4320</v>
      </c>
      <c r="L98" s="371"/>
      <c r="M98" s="371"/>
      <c r="N98" s="371" t="s">
        <v>4274</v>
      </c>
      <c r="O98" s="371" t="s">
        <v>3390</v>
      </c>
      <c r="P98" s="371">
        <v>1</v>
      </c>
      <c r="Q98" s="371">
        <v>1</v>
      </c>
      <c r="R98" s="371">
        <v>1</v>
      </c>
      <c r="S98" s="371">
        <v>0</v>
      </c>
      <c r="T98" s="371">
        <v>0</v>
      </c>
      <c r="U98" s="371">
        <v>0</v>
      </c>
      <c r="V98" s="392">
        <v>44162.332789351851</v>
      </c>
      <c r="W98" s="393" t="s">
        <v>284</v>
      </c>
      <c r="X98" s="393" t="s">
        <v>4555</v>
      </c>
      <c r="Y98" s="392">
        <v>44040.348703703705</v>
      </c>
      <c r="Z98" s="393" t="s">
        <v>4556</v>
      </c>
      <c r="AA98" s="393" t="s">
        <v>4265</v>
      </c>
      <c r="AB98" s="392">
        <v>45178.525509259256</v>
      </c>
      <c r="AC98" s="392">
        <v>44162.063888888886</v>
      </c>
      <c r="AD98" s="393" t="s">
        <v>4292</v>
      </c>
      <c r="AE98" s="371">
        <v>0</v>
      </c>
      <c r="AF98" s="371">
        <v>1</v>
      </c>
      <c r="AG98" s="371"/>
      <c r="AH98" s="371"/>
      <c r="AI98" s="371">
        <v>448</v>
      </c>
      <c r="AJ98" s="371">
        <v>475</v>
      </c>
      <c r="AK98" s="372">
        <v>45353</v>
      </c>
      <c r="AL98" s="392">
        <v>44338.048819444448</v>
      </c>
      <c r="AM98" s="392">
        <v>44184.880648148152</v>
      </c>
      <c r="AN98" s="392">
        <v>44105.010405092595</v>
      </c>
      <c r="AO98" s="392">
        <v>45016.216516203705</v>
      </c>
      <c r="AP98" s="392">
        <v>44965.30972222222</v>
      </c>
      <c r="AQ98" s="392">
        <v>44287.384143518517</v>
      </c>
      <c r="AR98" s="392">
        <v>44577.370011574072</v>
      </c>
      <c r="AS98" s="371" t="s">
        <v>4278</v>
      </c>
    </row>
    <row r="99" spans="1:45" ht="72.75">
      <c r="A99" s="391" t="str">
        <f t="shared" ca="1" si="1"/>
        <v>9bdc9148-635a2cgfjg-6d30-a2dd</v>
      </c>
      <c r="B99" s="341">
        <v>113000000</v>
      </c>
      <c r="C99" s="371">
        <v>21763025</v>
      </c>
      <c r="D99" s="371" t="s">
        <v>4252</v>
      </c>
      <c r="E99" s="371"/>
      <c r="F99" s="371" t="s">
        <v>276</v>
      </c>
      <c r="G99" s="371" t="s">
        <v>4557</v>
      </c>
      <c r="H99" s="371" t="s">
        <v>4253</v>
      </c>
      <c r="I99" s="371" t="s">
        <v>4265</v>
      </c>
      <c r="J99" s="392">
        <v>44941.936967592592</v>
      </c>
      <c r="K99" s="371" t="s">
        <v>4320</v>
      </c>
      <c r="L99" s="371"/>
      <c r="M99" s="371"/>
      <c r="N99" s="371" t="s">
        <v>4255</v>
      </c>
      <c r="O99" s="371" t="s">
        <v>4261</v>
      </c>
      <c r="P99" s="371">
        <v>0</v>
      </c>
      <c r="Q99" s="371">
        <v>1</v>
      </c>
      <c r="R99" s="371">
        <v>0</v>
      </c>
      <c r="S99" s="371">
        <v>0</v>
      </c>
      <c r="T99" s="371">
        <v>0</v>
      </c>
      <c r="U99" s="371">
        <v>1</v>
      </c>
      <c r="V99" s="392">
        <v>43983.233472222222</v>
      </c>
      <c r="W99" s="393" t="s">
        <v>4275</v>
      </c>
      <c r="X99" s="393" t="s">
        <v>4558</v>
      </c>
      <c r="Y99" s="392">
        <v>44800.027488425927</v>
      </c>
      <c r="Z99" s="393" t="s">
        <v>4559</v>
      </c>
      <c r="AA99" s="393" t="s">
        <v>4265</v>
      </c>
      <c r="AB99" s="392">
        <v>44088.504050925927</v>
      </c>
      <c r="AC99" s="392">
        <v>44357.154918981483</v>
      </c>
      <c r="AD99" s="393" t="s">
        <v>4292</v>
      </c>
      <c r="AE99" s="371">
        <v>0</v>
      </c>
      <c r="AF99" s="371">
        <v>1</v>
      </c>
      <c r="AG99" s="371"/>
      <c r="AH99" s="371"/>
      <c r="AI99" s="371">
        <v>488</v>
      </c>
      <c r="AJ99" s="371">
        <v>207</v>
      </c>
      <c r="AK99" s="372">
        <v>45408</v>
      </c>
      <c r="AL99" s="392">
        <v>44447.434606481482</v>
      </c>
      <c r="AM99" s="392">
        <v>44339.312974537039</v>
      </c>
      <c r="AN99" s="392">
        <v>44218.821631944447</v>
      </c>
      <c r="AO99" s="392">
        <v>43839.621365740742</v>
      </c>
      <c r="AP99" s="392">
        <v>44087.647013888891</v>
      </c>
      <c r="AQ99" s="392">
        <v>43853.699224537035</v>
      </c>
      <c r="AR99" s="392">
        <v>44789.450046296297</v>
      </c>
      <c r="AS99" s="371" t="s">
        <v>4259</v>
      </c>
    </row>
    <row r="100" spans="1:45" ht="72.75">
      <c r="A100" s="391" t="str">
        <f t="shared" ca="1" si="1"/>
        <v>24a61843-c76a1agfjg-f7f5-a2dd</v>
      </c>
      <c r="B100" s="341">
        <v>113000000</v>
      </c>
      <c r="C100" s="371">
        <v>79635948</v>
      </c>
      <c r="D100" s="371" t="s">
        <v>4252</v>
      </c>
      <c r="E100" s="371"/>
      <c r="F100" s="371" t="s">
        <v>276</v>
      </c>
      <c r="G100" s="371" t="s">
        <v>4560</v>
      </c>
      <c r="H100" s="371" t="s">
        <v>4253</v>
      </c>
      <c r="I100" s="371" t="s">
        <v>4265</v>
      </c>
      <c r="J100" s="392">
        <v>44883.468425925923</v>
      </c>
      <c r="K100" s="371" t="s">
        <v>4254</v>
      </c>
      <c r="L100" s="371"/>
      <c r="M100" s="371"/>
      <c r="N100" s="371" t="s">
        <v>4255</v>
      </c>
      <c r="O100" s="371" t="s">
        <v>4261</v>
      </c>
      <c r="P100" s="371">
        <v>1</v>
      </c>
      <c r="Q100" s="371">
        <v>1</v>
      </c>
      <c r="R100" s="371">
        <v>1</v>
      </c>
      <c r="S100" s="371">
        <v>0</v>
      </c>
      <c r="T100" s="371">
        <v>1</v>
      </c>
      <c r="U100" s="371">
        <v>1</v>
      </c>
      <c r="V100" s="392">
        <v>44191.821180555555</v>
      </c>
      <c r="W100" s="393" t="s">
        <v>4256</v>
      </c>
      <c r="X100" s="393" t="s">
        <v>4561</v>
      </c>
      <c r="Y100" s="392">
        <v>44678.642997685187</v>
      </c>
      <c r="Z100" s="393" t="s">
        <v>4562</v>
      </c>
      <c r="AA100" s="393" t="s">
        <v>4329</v>
      </c>
      <c r="AB100" s="392">
        <v>44431.835868055554</v>
      </c>
      <c r="AC100" s="392">
        <v>45056.074328703704</v>
      </c>
      <c r="AD100" s="393" t="s">
        <v>4258</v>
      </c>
      <c r="AE100" s="371">
        <v>0</v>
      </c>
      <c r="AF100" s="371">
        <v>1</v>
      </c>
      <c r="AG100" s="371"/>
      <c r="AH100" s="371"/>
      <c r="AI100" s="371">
        <v>661</v>
      </c>
      <c r="AJ100" s="371">
        <v>384</v>
      </c>
      <c r="AK100" s="372">
        <v>45440</v>
      </c>
      <c r="AL100" s="392">
        <v>44320.168611111112</v>
      </c>
      <c r="AM100" s="392">
        <v>45150.806168981479</v>
      </c>
      <c r="AN100" s="392">
        <v>44952.908356481479</v>
      </c>
      <c r="AO100" s="392">
        <v>45005.994490740741</v>
      </c>
      <c r="AP100" s="392">
        <v>44283.453541666669</v>
      </c>
      <c r="AQ100" s="392">
        <v>45095.764780092592</v>
      </c>
      <c r="AR100" s="392">
        <v>44529.199444444443</v>
      </c>
      <c r="AS100" s="371" t="s">
        <v>4259</v>
      </c>
    </row>
    <row r="101" spans="1:45" ht="72.75">
      <c r="A101" s="391" t="str">
        <f t="shared" ca="1" si="1"/>
        <v>66ee755c-941853gfjg-1a1f-a2dd</v>
      </c>
      <c r="B101" s="341">
        <v>113000000</v>
      </c>
      <c r="C101" s="371">
        <v>26522141</v>
      </c>
      <c r="D101" s="371" t="s">
        <v>4252</v>
      </c>
      <c r="E101" s="371"/>
      <c r="F101" s="371" t="s">
        <v>3387</v>
      </c>
      <c r="G101" s="371"/>
      <c r="H101" s="371" t="s">
        <v>4253</v>
      </c>
      <c r="I101" s="371"/>
      <c r="J101" s="392">
        <v>44314.049293981479</v>
      </c>
      <c r="K101" s="371" t="s">
        <v>4320</v>
      </c>
      <c r="L101" s="371"/>
      <c r="M101" s="371"/>
      <c r="N101" s="371" t="s">
        <v>4274</v>
      </c>
      <c r="O101" s="371" t="s">
        <v>4261</v>
      </c>
      <c r="P101" s="371"/>
      <c r="Q101" s="371"/>
      <c r="R101" s="371"/>
      <c r="S101" s="371"/>
      <c r="T101" s="371">
        <v>1</v>
      </c>
      <c r="U101" s="371">
        <v>0</v>
      </c>
      <c r="V101" s="392">
        <v>44307.04315972222</v>
      </c>
      <c r="W101" s="393" t="s">
        <v>284</v>
      </c>
      <c r="X101" s="393" t="s">
        <v>4563</v>
      </c>
      <c r="Y101" s="392">
        <v>44514.829814814817</v>
      </c>
      <c r="Z101" s="393"/>
      <c r="AA101" s="393"/>
      <c r="AB101" s="392">
        <v>44161.157905092594</v>
      </c>
      <c r="AC101" s="392">
        <v>44731.223298611112</v>
      </c>
      <c r="AD101" s="393" t="s">
        <v>4292</v>
      </c>
      <c r="AE101" s="371"/>
      <c r="AF101" s="371"/>
      <c r="AG101" s="371"/>
      <c r="AH101" s="371"/>
      <c r="AI101" s="371">
        <v>820</v>
      </c>
      <c r="AJ101" s="371">
        <v>67</v>
      </c>
      <c r="AK101" s="372">
        <v>45465</v>
      </c>
      <c r="AL101" s="392">
        <v>45164.579444444447</v>
      </c>
      <c r="AM101" s="392">
        <v>44349.68241898148</v>
      </c>
      <c r="AN101" s="392">
        <v>45204.350925925923</v>
      </c>
      <c r="AO101" s="392">
        <v>44221.7030787037</v>
      </c>
      <c r="AP101" s="392">
        <v>43899.398414351854</v>
      </c>
      <c r="AQ101" s="392">
        <v>44689.950659722221</v>
      </c>
      <c r="AR101" s="392">
        <v>44465.815381944441</v>
      </c>
      <c r="AS101" s="371" t="s">
        <v>4259</v>
      </c>
    </row>
    <row r="102" spans="1:45" ht="72.75">
      <c r="A102" s="391" t="str">
        <f t="shared" ca="1" si="1"/>
        <v>74dc2a17-c9bae3gfjg-0ab5-a2dd</v>
      </c>
    </row>
    <row r="103" spans="1:45" ht="72.75">
      <c r="A103" s="391" t="str">
        <f t="shared" ca="1" si="1"/>
        <v>4f430f9c-ff33f2gfjg-40d5-a2dd</v>
      </c>
    </row>
    <row r="104" spans="1:45" ht="72.75">
      <c r="A104" s="391" t="str">
        <f t="shared" ca="1" si="1"/>
        <v>bee22c16-aac72bgfjg-30d7-a2dd</v>
      </c>
    </row>
    <row r="105" spans="1:45" ht="72.75">
      <c r="A105" s="391" t="str">
        <f t="shared" ca="1" si="1"/>
        <v>5505d537-b31g1fgfjg-15f7-a2dd</v>
      </c>
    </row>
    <row r="106" spans="1:45" ht="72.75">
      <c r="A106" s="391" t="str">
        <f t="shared" ca="1" si="1"/>
        <v>6911d6dc-g3646dgfjg-08c6-a2dd</v>
      </c>
    </row>
    <row r="107" spans="1:45" ht="72.75">
      <c r="A107" s="391" t="str">
        <f t="shared" ca="1" si="1"/>
        <v>4d63c01f-b5ceb2gfjg-d386-a2dd</v>
      </c>
    </row>
    <row r="108" spans="1:45" ht="72.75">
      <c r="A108" s="391" t="str">
        <f t="shared" ca="1" si="1"/>
        <v>cd48c170-631g3bgfjg-9a34-a2dd</v>
      </c>
    </row>
    <row r="109" spans="1:45" ht="72.75">
      <c r="A109" s="391" t="str">
        <f t="shared" ca="1" si="1"/>
        <v>034b6b70-g94521gfjg-d9bc-a2dd</v>
      </c>
    </row>
    <row r="110" spans="1:45" ht="72.75">
      <c r="A110" s="391" t="str">
        <f t="shared" ca="1" si="1"/>
        <v>8eb262d0-1d19fegfjg-1db5-a2dd</v>
      </c>
    </row>
    <row r="111" spans="1:45" ht="72.75">
      <c r="A111" s="391" t="str">
        <f t="shared" ca="1" si="1"/>
        <v>5552cbbd-7815gdgfjg-9f9e-a2dd</v>
      </c>
    </row>
    <row r="112" spans="1:45" ht="72.75">
      <c r="A112" s="391" t="str">
        <f t="shared" ca="1" si="1"/>
        <v>369f94d0-91daeagfjg-c7e0-a2dd</v>
      </c>
    </row>
    <row r="113" spans="1:1" ht="72.75">
      <c r="A113" s="391" t="str">
        <f t="shared" ca="1" si="1"/>
        <v>27f5dba9-54c1e4gfjg-e88d-a2dd</v>
      </c>
    </row>
    <row r="114" spans="1:1" ht="72.75">
      <c r="A114" s="391" t="str">
        <f t="shared" ca="1" si="1"/>
        <v>625003c9-418b44gfjg-0454-a2dd</v>
      </c>
    </row>
    <row r="115" spans="1:1" ht="72.75">
      <c r="A115" s="391" t="str">
        <f t="shared" ca="1" si="1"/>
        <v>cbe2114f-c518a3gfjg-8d35-a2dd</v>
      </c>
    </row>
    <row r="116" spans="1:1" ht="72.75">
      <c r="A116" s="391" t="str">
        <f t="shared" ca="1" si="1"/>
        <v>c0b372df-645b37gfjg-5db6-a2dd</v>
      </c>
    </row>
    <row r="117" spans="1:1" ht="72.75">
      <c r="A117" s="391" t="str">
        <f t="shared" ca="1" si="1"/>
        <v>b9a11f2b-34ga56gfjg-58c8-a2dd</v>
      </c>
    </row>
    <row r="118" spans="1:1" ht="72.75">
      <c r="A118" s="391" t="str">
        <f t="shared" ca="1" si="1"/>
        <v>3c0d3d87-57g5a5gfjg-8115-a2dd</v>
      </c>
    </row>
    <row r="119" spans="1:1" ht="72.75">
      <c r="A119" s="391" t="str">
        <f t="shared" ca="1" si="1"/>
        <v>7902f03c-95a58egfjg-36f9-a2dd</v>
      </c>
    </row>
    <row r="120" spans="1:1" ht="72.75">
      <c r="A120" s="391" t="str">
        <f t="shared" ca="1" si="1"/>
        <v>d9ffde09-fc6f3dgfjg-6d84-a2dd</v>
      </c>
    </row>
    <row r="121" spans="1:1" ht="72.75">
      <c r="A121" s="391" t="str">
        <f t="shared" ca="1" si="1"/>
        <v>3e5a4e29-392b1agfjg-b53d-a2dd</v>
      </c>
    </row>
    <row r="122" spans="1:1" ht="72.75">
      <c r="A122" s="391" t="str">
        <f t="shared" ca="1" si="1"/>
        <v>f19c4bac-acc61agfjg-2231-a2dd</v>
      </c>
    </row>
    <row r="123" spans="1:1" ht="72.75">
      <c r="A123" s="391" t="str">
        <f t="shared" ca="1" si="1"/>
        <v>220aa64e-c612cdgfjg-ebcf-a2dd</v>
      </c>
    </row>
    <row r="124" spans="1:1" ht="72.75">
      <c r="A124" s="391" t="str">
        <f t="shared" ca="1" si="1"/>
        <v>671430c2-4ege52gfjg-7869-a2dd</v>
      </c>
    </row>
    <row r="125" spans="1:1" ht="72.75">
      <c r="A125" s="391" t="str">
        <f t="shared" ca="1" si="1"/>
        <v>2ac76892-9c1c1dgfjg-66c4-a2dd</v>
      </c>
    </row>
    <row r="126" spans="1:1" ht="72.75">
      <c r="A126" s="391" t="str">
        <f t="shared" ca="1" si="1"/>
        <v>bdffc872-df5655gfjg-3545-a2dd</v>
      </c>
    </row>
    <row r="127" spans="1:1" ht="72.75">
      <c r="A127" s="391" t="str">
        <f t="shared" ca="1" si="1"/>
        <v>0709ec4c-gdaba3gfjg-771d-a2dd</v>
      </c>
    </row>
    <row r="128" spans="1:1" ht="72.75">
      <c r="A128" s="391" t="str">
        <f t="shared" ca="1" si="1"/>
        <v>44f89733-61gc42gfjg-b89c-a2dd</v>
      </c>
    </row>
    <row r="129" spans="1:1" ht="72.75">
      <c r="A129" s="391" t="str">
        <f t="shared" ca="1" si="1"/>
        <v>210144d8-3c5aa8gfjg-78bb-a2dd</v>
      </c>
    </row>
    <row r="130" spans="1:1" ht="72.75">
      <c r="A130" s="391" t="str">
        <f t="shared" ca="1" si="1"/>
        <v>3baa4016-ccf121gfjg-2689-a2dd</v>
      </c>
    </row>
    <row r="131" spans="1:1" ht="72.75">
      <c r="A131" s="391" t="str">
        <f t="shared" ref="A131:A194" ca="1" si="2">LOWER(DEC2HEX(RANDBETWEEN(0,4294967295),8)) &amp;"-"&amp; LOWER(SUBSTITUTE(DEC2HEX(RANDBETWEEN(0,16777215),6) &amp;"gfjg","0","g")) &amp;"-"&amp; LOWER(DEC2HEX(RANDBETWEEN(0, 65535),4)) &amp; "-a2dd"</f>
        <v>c0bb148f-5d6f6bgfjg-544e-a2dd</v>
      </c>
    </row>
    <row r="132" spans="1:1" ht="72.75">
      <c r="A132" s="391" t="str">
        <f t="shared" ca="1" si="2"/>
        <v>55bfd8ef-9c161egfjg-691d-a2dd</v>
      </c>
    </row>
    <row r="133" spans="1:1" ht="72.75">
      <c r="A133" s="391" t="str">
        <f t="shared" ca="1" si="2"/>
        <v>bc185db0-6fcd8fgfjg-1b95-a2dd</v>
      </c>
    </row>
    <row r="134" spans="1:1" ht="72.75">
      <c r="A134" s="391" t="str">
        <f t="shared" ca="1" si="2"/>
        <v>9bf021c1-3g48adgfjg-45b4-a2dd</v>
      </c>
    </row>
    <row r="135" spans="1:1" ht="72.75">
      <c r="A135" s="391" t="str">
        <f t="shared" ca="1" si="2"/>
        <v>357d54cf-aacdgegfjg-ba53-a2dd</v>
      </c>
    </row>
    <row r="136" spans="1:1" ht="72.75">
      <c r="A136" s="391" t="str">
        <f t="shared" ca="1" si="2"/>
        <v>1a5a7018-dd691dgfjg-765b-a2dd</v>
      </c>
    </row>
    <row r="137" spans="1:1" ht="72.75">
      <c r="A137" s="391" t="str">
        <f t="shared" ca="1" si="2"/>
        <v>9b1e8b91-ggf13agfjg-ebe4-a2dd</v>
      </c>
    </row>
    <row r="138" spans="1:1" ht="72.75">
      <c r="A138" s="391" t="str">
        <f t="shared" ca="1" si="2"/>
        <v>1e031cb5-ace6e5gfjg-e673-a2dd</v>
      </c>
    </row>
    <row r="139" spans="1:1" ht="72.75">
      <c r="A139" s="391" t="str">
        <f t="shared" ca="1" si="2"/>
        <v>3045c4d1-g48f1egfjg-4bc8-a2dd</v>
      </c>
    </row>
    <row r="140" spans="1:1" ht="72.75">
      <c r="A140" s="391" t="str">
        <f t="shared" ca="1" si="2"/>
        <v>872de910-e3564dgfjg-335f-a2dd</v>
      </c>
    </row>
    <row r="141" spans="1:1" ht="72.75">
      <c r="A141" s="391" t="str">
        <f t="shared" ca="1" si="2"/>
        <v>931cf568-acfc1bgfjg-ece1-a2dd</v>
      </c>
    </row>
    <row r="142" spans="1:1" ht="72.75">
      <c r="A142" s="391" t="str">
        <f t="shared" ca="1" si="2"/>
        <v>f1a99470-894914gfjg-d2d7-a2dd</v>
      </c>
    </row>
    <row r="143" spans="1:1" ht="72.75">
      <c r="A143" s="391" t="str">
        <f t="shared" ca="1" si="2"/>
        <v>f7f04a0d-3f1696gfjg-c238-a2dd</v>
      </c>
    </row>
    <row r="144" spans="1:1" ht="72.75">
      <c r="A144" s="391" t="str">
        <f t="shared" ca="1" si="2"/>
        <v>23f1853a-4318e6gfjg-5b9e-a2dd</v>
      </c>
    </row>
    <row r="145" spans="1:1" ht="72.75">
      <c r="A145" s="391" t="str">
        <f t="shared" ca="1" si="2"/>
        <v>19e31828-9ge2gbgfjg-b006-a2dd</v>
      </c>
    </row>
    <row r="146" spans="1:1" ht="72.75">
      <c r="A146" s="391" t="str">
        <f t="shared" ca="1" si="2"/>
        <v>da5f67db-fad5c1gfjg-4383-a2dd</v>
      </c>
    </row>
    <row r="147" spans="1:1" ht="72.75">
      <c r="A147" s="391" t="str">
        <f t="shared" ca="1" si="2"/>
        <v>113ea113-216541gfjg-e665-a2dd</v>
      </c>
    </row>
    <row r="148" spans="1:1" ht="72.75">
      <c r="A148" s="391" t="str">
        <f t="shared" ca="1" si="2"/>
        <v>b8a16c83-663c54gfjg-0983-a2dd</v>
      </c>
    </row>
    <row r="149" spans="1:1" ht="72.75">
      <c r="A149" s="391" t="str">
        <f t="shared" ca="1" si="2"/>
        <v>a44385c4-e19bcfgfjg-fd35-a2dd</v>
      </c>
    </row>
    <row r="150" spans="1:1" ht="72.75">
      <c r="A150" s="391" t="str">
        <f t="shared" ca="1" si="2"/>
        <v>6baf0912-4667d8gfjg-4fea-a2dd</v>
      </c>
    </row>
    <row r="151" spans="1:1" ht="72.75">
      <c r="A151" s="391" t="str">
        <f t="shared" ca="1" si="2"/>
        <v>c33f2fae-2b1bb6gfjg-33a0-a2dd</v>
      </c>
    </row>
    <row r="152" spans="1:1" ht="72.75">
      <c r="A152" s="391" t="str">
        <f t="shared" ca="1" si="2"/>
        <v>3b0629be-e5294agfjg-86f6-a2dd</v>
      </c>
    </row>
    <row r="153" spans="1:1" ht="72.75">
      <c r="A153" s="391" t="str">
        <f t="shared" ca="1" si="2"/>
        <v>4266c54b-1a4351gfjg-3cdb-a2dd</v>
      </c>
    </row>
    <row r="154" spans="1:1" ht="72.75">
      <c r="A154" s="391" t="str">
        <f t="shared" ca="1" si="2"/>
        <v>3804bd86-938abcgfjg-f5e1-a2dd</v>
      </c>
    </row>
    <row r="155" spans="1:1" ht="72.75">
      <c r="A155" s="391" t="str">
        <f t="shared" ca="1" si="2"/>
        <v>31691c49-1813a2gfjg-b2f1-a2dd</v>
      </c>
    </row>
    <row r="156" spans="1:1" ht="72.75">
      <c r="A156" s="391" t="str">
        <f t="shared" ca="1" si="2"/>
        <v>b1d159cb-bd11b4gfjg-9c20-a2dd</v>
      </c>
    </row>
    <row r="157" spans="1:1" ht="72.75">
      <c r="A157" s="391" t="str">
        <f t="shared" ca="1" si="2"/>
        <v>f15a4ac5-eea7g5gfjg-f9ea-a2dd</v>
      </c>
    </row>
    <row r="158" spans="1:1" ht="72.75">
      <c r="A158" s="391" t="str">
        <f t="shared" ca="1" si="2"/>
        <v>b35f0f52-eag27agfjg-1ac9-a2dd</v>
      </c>
    </row>
    <row r="159" spans="1:1" ht="72.75">
      <c r="A159" s="391" t="str">
        <f t="shared" ca="1" si="2"/>
        <v>b4729010-2ab219gfjg-3e02-a2dd</v>
      </c>
    </row>
    <row r="160" spans="1:1" ht="72.75">
      <c r="A160" s="391" t="str">
        <f t="shared" ca="1" si="2"/>
        <v>cd639a48-7b17d1gfjg-2f61-a2dd</v>
      </c>
    </row>
    <row r="161" spans="1:1" ht="72.75">
      <c r="A161" s="391" t="str">
        <f t="shared" ca="1" si="2"/>
        <v>8c93b1c7-2312d7gfjg-c4d4-a2dd</v>
      </c>
    </row>
    <row r="162" spans="1:1" ht="72.75">
      <c r="A162" s="391" t="str">
        <f t="shared" ca="1" si="2"/>
        <v>e66bf2b7-g9df31gfjg-80a6-a2dd</v>
      </c>
    </row>
    <row r="163" spans="1:1" ht="72.75">
      <c r="A163" s="391" t="str">
        <f t="shared" ca="1" si="2"/>
        <v>a6e9095e-3ebd13gfjg-5a4a-a2dd</v>
      </c>
    </row>
    <row r="164" spans="1:1" ht="72.75">
      <c r="A164" s="391" t="str">
        <f t="shared" ca="1" si="2"/>
        <v>597d25ee-f817gggfjg-b07e-a2dd</v>
      </c>
    </row>
    <row r="165" spans="1:1" ht="72.75">
      <c r="A165" s="391" t="str">
        <f t="shared" ca="1" si="2"/>
        <v>8eb32209-7bb3f9gfjg-3e4d-a2dd</v>
      </c>
    </row>
    <row r="166" spans="1:1" ht="72.75">
      <c r="A166" s="391" t="str">
        <f t="shared" ca="1" si="2"/>
        <v>24e3567c-4e4c6ggfjg-7b74-a2dd</v>
      </c>
    </row>
    <row r="167" spans="1:1" ht="72.75">
      <c r="A167" s="391" t="str">
        <f t="shared" ca="1" si="2"/>
        <v>2d32b4e4-4835c3gfjg-b8e9-a2dd</v>
      </c>
    </row>
    <row r="168" spans="1:1" ht="72.75">
      <c r="A168" s="391" t="str">
        <f t="shared" ca="1" si="2"/>
        <v>a64c0583-6g9dc6gfjg-18b4-a2dd</v>
      </c>
    </row>
    <row r="169" spans="1:1" ht="72.75">
      <c r="A169" s="391" t="str">
        <f t="shared" ca="1" si="2"/>
        <v>33197f86-5f1747gfjg-90b0-a2dd</v>
      </c>
    </row>
    <row r="170" spans="1:1" ht="72.75">
      <c r="A170" s="391" t="str">
        <f t="shared" ca="1" si="2"/>
        <v>4946248a-g79cg7gfjg-302f-a2dd</v>
      </c>
    </row>
    <row r="171" spans="1:1" ht="72.75">
      <c r="A171" s="391" t="str">
        <f t="shared" ca="1" si="2"/>
        <v>70aa1e86-3g273fgfjg-3c46-a2dd</v>
      </c>
    </row>
    <row r="172" spans="1:1" ht="72.75">
      <c r="A172" s="391" t="str">
        <f t="shared" ca="1" si="2"/>
        <v>f9436c15-ddf57bgfjg-7d94-a2dd</v>
      </c>
    </row>
    <row r="173" spans="1:1" ht="72.75">
      <c r="A173" s="391" t="str">
        <f t="shared" ca="1" si="2"/>
        <v>23a3d2bd-7f3fd7gfjg-de5f-a2dd</v>
      </c>
    </row>
    <row r="174" spans="1:1" ht="72.75">
      <c r="A174" s="391" t="str">
        <f t="shared" ca="1" si="2"/>
        <v>2d6e06ca-228cb9gfjg-472d-a2dd</v>
      </c>
    </row>
    <row r="175" spans="1:1" ht="72.75">
      <c r="A175" s="391" t="str">
        <f t="shared" ca="1" si="2"/>
        <v>6c525aa3-4gg3b1gfjg-f27f-a2dd</v>
      </c>
    </row>
    <row r="176" spans="1:1" ht="72.75">
      <c r="A176" s="391" t="str">
        <f t="shared" ca="1" si="2"/>
        <v>e0e1b2a6-5d93efgfjg-3451-a2dd</v>
      </c>
    </row>
    <row r="177" spans="1:1" ht="72.75">
      <c r="A177" s="391" t="str">
        <f t="shared" ca="1" si="2"/>
        <v>f338ec9b-66c94agfjg-e5be-a2dd</v>
      </c>
    </row>
    <row r="178" spans="1:1" ht="72.75">
      <c r="A178" s="391" t="str">
        <f t="shared" ca="1" si="2"/>
        <v>e087c126-263edcgfjg-46a4-a2dd</v>
      </c>
    </row>
    <row r="179" spans="1:1" ht="72.75">
      <c r="A179" s="391" t="str">
        <f t="shared" ca="1" si="2"/>
        <v>794c76ed-78de8dgfjg-df9b-a2dd</v>
      </c>
    </row>
    <row r="180" spans="1:1" ht="72.75">
      <c r="A180" s="391" t="str">
        <f t="shared" ca="1" si="2"/>
        <v>a640005b-g833c4gfjg-eb3f-a2dd</v>
      </c>
    </row>
    <row r="181" spans="1:1" ht="72.75">
      <c r="A181" s="391" t="str">
        <f t="shared" ca="1" si="2"/>
        <v>1b429020-8b1g7agfjg-43e6-a2dd</v>
      </c>
    </row>
    <row r="182" spans="1:1" ht="72.75">
      <c r="A182" s="391" t="str">
        <f t="shared" ca="1" si="2"/>
        <v>b44fe789-655gcdgfjg-aaad-a2dd</v>
      </c>
    </row>
    <row r="183" spans="1:1" ht="72.75">
      <c r="A183" s="391" t="str">
        <f t="shared" ca="1" si="2"/>
        <v>fe943b97-9gbc5egfjg-b895-a2dd</v>
      </c>
    </row>
    <row r="184" spans="1:1" ht="72.75">
      <c r="A184" s="391" t="str">
        <f t="shared" ca="1" si="2"/>
        <v>f98a20cd-c12efagfjg-57f0-a2dd</v>
      </c>
    </row>
    <row r="185" spans="1:1" ht="72.75">
      <c r="A185" s="391" t="str">
        <f t="shared" ca="1" si="2"/>
        <v>ba4b5887-6e7938gfjg-68c7-a2dd</v>
      </c>
    </row>
    <row r="186" spans="1:1" ht="72.75">
      <c r="A186" s="391" t="str">
        <f t="shared" ca="1" si="2"/>
        <v>9e3d266d-154g9dgfjg-57be-a2dd</v>
      </c>
    </row>
    <row r="187" spans="1:1" ht="72.75">
      <c r="A187" s="391" t="str">
        <f t="shared" ca="1" si="2"/>
        <v>de771a01-bf1b71gfjg-6334-a2dd</v>
      </c>
    </row>
    <row r="188" spans="1:1" ht="72.75">
      <c r="A188" s="391" t="str">
        <f t="shared" ca="1" si="2"/>
        <v>c1796bae-gc8d89gfjg-5645-a2dd</v>
      </c>
    </row>
    <row r="189" spans="1:1" ht="72.75">
      <c r="A189" s="391" t="str">
        <f t="shared" ca="1" si="2"/>
        <v>0246cc66-128ffdgfjg-b38c-a2dd</v>
      </c>
    </row>
    <row r="190" spans="1:1" ht="72.75">
      <c r="A190" s="391" t="str">
        <f t="shared" ca="1" si="2"/>
        <v>76dfc78c-2b1efagfjg-74f6-a2dd</v>
      </c>
    </row>
    <row r="191" spans="1:1" ht="72.75">
      <c r="A191" s="391" t="str">
        <f t="shared" ca="1" si="2"/>
        <v>e14031ed-bgaa6agfjg-ec6d-a2dd</v>
      </c>
    </row>
    <row r="192" spans="1:1" ht="72.75">
      <c r="A192" s="391" t="str">
        <f t="shared" ca="1" si="2"/>
        <v>42263e5b-c143dbgfjg-5592-a2dd</v>
      </c>
    </row>
    <row r="193" spans="1:1" ht="72.75">
      <c r="A193" s="391" t="str">
        <f t="shared" ca="1" si="2"/>
        <v>b7397c6a-da8271gfjg-1032-a2dd</v>
      </c>
    </row>
    <row r="194" spans="1:1" ht="72.75">
      <c r="A194" s="391" t="str">
        <f t="shared" ca="1" si="2"/>
        <v>a6bd1b9e-9ga8d2gfjg-610f-a2dd</v>
      </c>
    </row>
    <row r="195" spans="1:1" ht="72.75">
      <c r="A195" s="391" t="str">
        <f t="shared" ref="A195:A200" ca="1" si="3">LOWER(DEC2HEX(RANDBETWEEN(0,4294967295),8)) &amp;"-"&amp; LOWER(SUBSTITUTE(DEC2HEX(RANDBETWEEN(0,16777215),6) &amp;"gfjg","0","g")) &amp;"-"&amp; LOWER(DEC2HEX(RANDBETWEEN(0, 65535),4)) &amp; "-a2dd"</f>
        <v>95b522f8-g3192bgfjg-53d1-a2dd</v>
      </c>
    </row>
    <row r="196" spans="1:1" ht="72.75">
      <c r="A196" s="391" t="str">
        <f t="shared" ca="1" si="3"/>
        <v>ed7275f6-11fg17gfjg-c3ba-a2dd</v>
      </c>
    </row>
    <row r="197" spans="1:1" ht="72.75">
      <c r="A197" s="391" t="str">
        <f t="shared" ca="1" si="3"/>
        <v>4d24f151-f34867gfjg-b069-a2dd</v>
      </c>
    </row>
    <row r="198" spans="1:1" ht="72.75">
      <c r="A198" s="391" t="str">
        <f t="shared" ca="1" si="3"/>
        <v>d5d7ded0-fee59fgfjg-a240-a2dd</v>
      </c>
    </row>
    <row r="199" spans="1:1" ht="72.75">
      <c r="A199" s="391" t="str">
        <f t="shared" ca="1" si="3"/>
        <v>9b5ec384-829geegfjg-3909-a2dd</v>
      </c>
    </row>
    <row r="200" spans="1:1" ht="72.75">
      <c r="A200" s="391" t="str">
        <f t="shared" ca="1" si="3"/>
        <v>002360aa-a4f566gfjg-8ebd-a2dd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Shital Manke</dc:creator>
  <cp:keywords/>
  <dc:description/>
  <cp:lastModifiedBy/>
  <cp:revision/>
  <dcterms:created xsi:type="dcterms:W3CDTF">2024-08-12T08:57:54Z</dcterms:created>
  <dcterms:modified xsi:type="dcterms:W3CDTF">2024-09-19T17:16:17Z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