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okul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6" i="1" l="1"/>
  <c r="R30" i="1"/>
  <c r="R31" i="1"/>
  <c r="Q31" i="1"/>
  <c r="R32" i="1"/>
  <c r="Q32" i="1"/>
  <c r="P32" i="1"/>
  <c r="R33" i="1"/>
  <c r="Q33" i="1"/>
  <c r="P33" i="1"/>
  <c r="O33" i="1"/>
  <c r="S30" i="1"/>
  <c r="S31" i="1"/>
  <c r="S32" i="1"/>
  <c r="S33" i="1"/>
  <c r="S29" i="1"/>
  <c r="T29" i="1"/>
  <c r="T30" i="1"/>
  <c r="T31" i="1"/>
  <c r="T32" i="1"/>
  <c r="T33" i="1"/>
  <c r="T28" i="1"/>
  <c r="P2" i="1"/>
  <c r="W17" i="1"/>
  <c r="W18" i="1"/>
  <c r="V18" i="1"/>
  <c r="W19" i="1"/>
  <c r="V19" i="1"/>
  <c r="U19" i="1"/>
  <c r="W20" i="1"/>
  <c r="V20" i="1"/>
  <c r="U20" i="1"/>
  <c r="T20" i="1"/>
  <c r="W21" i="1"/>
  <c r="V21" i="1"/>
  <c r="U21" i="1"/>
  <c r="T21" i="1"/>
  <c r="S21" i="1"/>
  <c r="W22" i="1"/>
  <c r="V22" i="1"/>
  <c r="U22" i="1"/>
  <c r="T22" i="1"/>
  <c r="S22" i="1"/>
  <c r="R22" i="1"/>
  <c r="W23" i="1"/>
  <c r="V23" i="1"/>
  <c r="U23" i="1"/>
  <c r="T23" i="1"/>
  <c r="S23" i="1"/>
  <c r="R23" i="1"/>
  <c r="Q23" i="1"/>
  <c r="W24" i="1"/>
  <c r="V24" i="1"/>
  <c r="U24" i="1"/>
  <c r="T24" i="1"/>
  <c r="S24" i="1"/>
  <c r="R24" i="1"/>
  <c r="Q24" i="1"/>
  <c r="P24" i="1"/>
  <c r="W25" i="1"/>
  <c r="V25" i="1"/>
  <c r="U25" i="1"/>
  <c r="T25" i="1"/>
  <c r="S25" i="1"/>
  <c r="R25" i="1"/>
  <c r="Q25" i="1"/>
  <c r="P25" i="1"/>
  <c r="O25" i="1"/>
  <c r="X17" i="1"/>
  <c r="X18" i="1"/>
  <c r="X19" i="1"/>
  <c r="X20" i="1"/>
  <c r="X21" i="1"/>
  <c r="X22" i="1"/>
  <c r="X23" i="1"/>
  <c r="X24" i="1"/>
  <c r="X25" i="1"/>
  <c r="X16" i="1"/>
  <c r="Y16" i="1"/>
  <c r="Y17" i="1"/>
  <c r="Y18" i="1"/>
  <c r="Y19" i="1"/>
  <c r="Y20" i="1"/>
  <c r="Y21" i="1"/>
  <c r="Y22" i="1"/>
  <c r="Y23" i="1"/>
  <c r="Y24" i="1"/>
  <c r="Y25" i="1"/>
  <c r="Y15" i="1"/>
  <c r="O12" i="1"/>
  <c r="P12" i="1"/>
  <c r="P11" i="1"/>
  <c r="X3" i="1"/>
  <c r="W4" i="1"/>
  <c r="X4" i="1"/>
  <c r="V5" i="1"/>
  <c r="W5" i="1"/>
  <c r="X5" i="1"/>
  <c r="U6" i="1"/>
  <c r="V6" i="1"/>
  <c r="W6" i="1"/>
  <c r="X6" i="1"/>
  <c r="T7" i="1"/>
  <c r="U7" i="1"/>
  <c r="V7" i="1"/>
  <c r="W7" i="1"/>
  <c r="X7" i="1"/>
  <c r="S8" i="1"/>
  <c r="T8" i="1"/>
  <c r="U8" i="1"/>
  <c r="V8" i="1"/>
  <c r="W8" i="1"/>
  <c r="X8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Y3" i="1"/>
  <c r="Y4" i="1"/>
  <c r="Y5" i="1"/>
  <c r="Y6" i="1"/>
  <c r="Y7" i="1"/>
  <c r="Y8" i="1"/>
  <c r="Y9" i="1"/>
  <c r="Y10" i="1"/>
  <c r="Y11" i="1"/>
  <c r="Y12" i="1"/>
  <c r="Y2" i="1"/>
  <c r="P1" i="1"/>
  <c r="D11" i="1"/>
  <c r="L16" i="1"/>
  <c r="L17" i="1"/>
  <c r="K17" i="1"/>
  <c r="L18" i="1"/>
  <c r="K18" i="1"/>
  <c r="J18" i="1"/>
  <c r="L19" i="1"/>
  <c r="K19" i="1"/>
  <c r="J19" i="1"/>
  <c r="I19" i="1"/>
  <c r="I32" i="1"/>
  <c r="L20" i="1"/>
  <c r="K20" i="1"/>
  <c r="J20" i="1"/>
  <c r="I20" i="1"/>
  <c r="I33" i="1"/>
  <c r="H33" i="1"/>
  <c r="L21" i="1"/>
  <c r="K21" i="1"/>
  <c r="J21" i="1"/>
  <c r="I21" i="1"/>
  <c r="I34" i="1"/>
  <c r="H34" i="1"/>
  <c r="G34" i="1"/>
  <c r="L22" i="1"/>
  <c r="K22" i="1"/>
  <c r="J22" i="1"/>
  <c r="I22" i="1"/>
  <c r="I35" i="1"/>
  <c r="H35" i="1"/>
  <c r="G35" i="1"/>
  <c r="F35" i="1"/>
  <c r="L23" i="1"/>
  <c r="K23" i="1"/>
  <c r="J23" i="1"/>
  <c r="I23" i="1"/>
  <c r="I36" i="1"/>
  <c r="H36" i="1"/>
  <c r="G36" i="1"/>
  <c r="F36" i="1"/>
  <c r="E36" i="1"/>
  <c r="L24" i="1"/>
  <c r="K24" i="1"/>
  <c r="J24" i="1"/>
  <c r="I24" i="1"/>
  <c r="I37" i="1"/>
  <c r="H37" i="1"/>
  <c r="G37" i="1"/>
  <c r="F37" i="1"/>
  <c r="E37" i="1"/>
  <c r="D37" i="1"/>
  <c r="L25" i="1"/>
  <c r="K25" i="1"/>
  <c r="J25" i="1"/>
  <c r="I25" i="1"/>
  <c r="I38" i="1"/>
  <c r="H38" i="1"/>
  <c r="G38" i="1"/>
  <c r="F38" i="1"/>
  <c r="E38" i="1"/>
  <c r="D38" i="1"/>
  <c r="C38" i="1"/>
  <c r="D31" i="1"/>
  <c r="L51" i="1"/>
  <c r="L52" i="1"/>
  <c r="K52" i="1"/>
  <c r="L53" i="1"/>
  <c r="K53" i="1"/>
  <c r="J53" i="1"/>
  <c r="L54" i="1"/>
  <c r="K54" i="1"/>
  <c r="J54" i="1"/>
  <c r="I54" i="1"/>
  <c r="L55" i="1"/>
  <c r="K55" i="1"/>
  <c r="J55" i="1"/>
  <c r="I55" i="1"/>
  <c r="H55" i="1"/>
  <c r="L56" i="1"/>
  <c r="K56" i="1"/>
  <c r="J56" i="1"/>
  <c r="I56" i="1"/>
  <c r="H56" i="1"/>
  <c r="G56" i="1"/>
  <c r="L57" i="1"/>
  <c r="K57" i="1"/>
  <c r="J57" i="1"/>
  <c r="I57" i="1"/>
  <c r="H57" i="1"/>
  <c r="G57" i="1"/>
  <c r="F57" i="1"/>
  <c r="L58" i="1"/>
  <c r="K58" i="1"/>
  <c r="J58" i="1"/>
  <c r="I58" i="1"/>
  <c r="H58" i="1"/>
  <c r="G58" i="1"/>
  <c r="F58" i="1"/>
  <c r="E58" i="1"/>
  <c r="L59" i="1"/>
  <c r="K59" i="1"/>
  <c r="J59" i="1"/>
  <c r="I59" i="1"/>
  <c r="H59" i="1"/>
  <c r="G59" i="1"/>
  <c r="F59" i="1"/>
  <c r="E59" i="1"/>
  <c r="D59" i="1"/>
  <c r="L60" i="1"/>
  <c r="K60" i="1"/>
  <c r="J60" i="1"/>
  <c r="I60" i="1"/>
  <c r="H60" i="1"/>
  <c r="G60" i="1"/>
  <c r="F60" i="1"/>
  <c r="E60" i="1"/>
  <c r="D60" i="1"/>
  <c r="C60" i="1"/>
  <c r="E50" i="1"/>
  <c r="D57" i="1"/>
  <c r="C57" i="1"/>
  <c r="C58" i="1"/>
  <c r="J51" i="1"/>
  <c r="I51" i="1"/>
  <c r="H51" i="1"/>
  <c r="G51" i="1"/>
  <c r="I52" i="1"/>
  <c r="H52" i="1"/>
  <c r="G52" i="1"/>
  <c r="H53" i="1"/>
  <c r="G53" i="1"/>
  <c r="G54" i="1"/>
  <c r="H20" i="1"/>
  <c r="H21" i="1"/>
  <c r="G21" i="1"/>
  <c r="H22" i="1"/>
  <c r="G22" i="1"/>
  <c r="F22" i="1"/>
  <c r="H23" i="1"/>
  <c r="G23" i="1"/>
  <c r="F23" i="1"/>
  <c r="E23" i="1"/>
  <c r="H24" i="1"/>
  <c r="G24" i="1"/>
  <c r="F24" i="1"/>
  <c r="E24" i="1"/>
  <c r="D24" i="1"/>
  <c r="H25" i="1"/>
  <c r="G25" i="1"/>
  <c r="F25" i="1"/>
  <c r="E25" i="1"/>
  <c r="D25" i="1"/>
  <c r="C25" i="1"/>
  <c r="F42" i="1"/>
  <c r="F43" i="1"/>
  <c r="E43" i="1"/>
  <c r="F44" i="1"/>
  <c r="E44" i="1"/>
  <c r="D44" i="1"/>
  <c r="F45" i="1"/>
  <c r="E45" i="1"/>
  <c r="D45" i="1"/>
  <c r="C45" i="1"/>
  <c r="E49" i="1"/>
  <c r="B28" i="1"/>
  <c r="M2" i="1"/>
  <c r="M3" i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H7" i="1"/>
  <c r="H8" i="1"/>
  <c r="H9" i="1"/>
  <c r="H10" i="1"/>
  <c r="H11" i="1"/>
  <c r="H12" i="1"/>
  <c r="G8" i="1"/>
  <c r="G9" i="1"/>
  <c r="G10" i="1"/>
  <c r="G11" i="1"/>
  <c r="G12" i="1"/>
  <c r="F9" i="1"/>
  <c r="F10" i="1"/>
  <c r="F11" i="1"/>
  <c r="F12" i="1"/>
  <c r="E10" i="1"/>
  <c r="E11" i="1"/>
  <c r="E12" i="1"/>
  <c r="D12" i="1"/>
  <c r="C12" i="1"/>
  <c r="B1" i="1"/>
</calcChain>
</file>

<file path=xl/sharedStrings.xml><?xml version="1.0" encoding="utf-8"?>
<sst xmlns="http://schemas.openxmlformats.org/spreadsheetml/2006/main" count="18" uniqueCount="18">
  <si>
    <t>r(0,0)</t>
  </si>
  <si>
    <t>u</t>
  </si>
  <si>
    <t>d</t>
  </si>
  <si>
    <t>q</t>
  </si>
  <si>
    <t>p</t>
  </si>
  <si>
    <t>option strike</t>
  </si>
  <si>
    <t>price of american call option</t>
  </si>
  <si>
    <t>short rate lattice</t>
  </si>
  <si>
    <t>zcb lattice based on short rate interest lattice</t>
  </si>
  <si>
    <t>price of forward contract is</t>
  </si>
  <si>
    <t>price of futures contract is</t>
  </si>
  <si>
    <t>fixed rate</t>
  </si>
  <si>
    <t>strike</t>
  </si>
  <si>
    <t>short rate lattice modified for swaps</t>
  </si>
  <si>
    <t>pricing swaps</t>
  </si>
  <si>
    <t>pricing swaption</t>
  </si>
  <si>
    <t>notional</t>
  </si>
  <si>
    <t>swaption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</si>
</sst>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H14" workbookViewId="0">
      <selection activeCell="Q37" sqref="Q37"/>
    </sheetView>
  </sheetViews>
  <sheetFormatPr baseColWidth="10" defaultRowHeight="16" x14ac:dyDescent="0.2"/>
  <sheetData>
    <row r="1" spans="1:25" x14ac:dyDescent="0.2">
      <c r="A1" t="s">
        <v>0</v>
      </c>
      <c r="B1">
        <f>0.05</f>
        <v>0.05</v>
      </c>
      <c r="D1" t="s">
        <v>7</v>
      </c>
      <c r="O1" t="s">
        <v>11</v>
      </c>
      <c r="P1">
        <f>0.045</f>
        <v>4.4999999999999998E-2</v>
      </c>
      <c r="T1" t="s">
        <v>13</v>
      </c>
    </row>
    <row r="2" spans="1:25" x14ac:dyDescent="0.2">
      <c r="A2" t="s">
        <v>1</v>
      </c>
      <c r="B2">
        <v>1.1000000000000001</v>
      </c>
      <c r="M2">
        <f t="shared" ref="M2:M11" si="0">L3*$B$2</f>
        <v>0.12968712300500007</v>
      </c>
      <c r="O2" t="s">
        <v>12</v>
      </c>
      <c r="P2">
        <f>0</f>
        <v>0</v>
      </c>
      <c r="Y2">
        <f>M2-$P$1</f>
        <v>8.4687123005000073E-2</v>
      </c>
    </row>
    <row r="3" spans="1:25" x14ac:dyDescent="0.2">
      <c r="A3" t="s">
        <v>2</v>
      </c>
      <c r="B3">
        <v>0.9</v>
      </c>
      <c r="L3">
        <f t="shared" ref="L3:L11" si="1">K4*$B$2</f>
        <v>0.11789738455000007</v>
      </c>
      <c r="M3">
        <f t="shared" si="0"/>
        <v>0.10610764609500009</v>
      </c>
      <c r="O3" t="s">
        <v>16</v>
      </c>
      <c r="P3">
        <v>1000000</v>
      </c>
      <c r="X3">
        <f t="shared" ref="Q2:X12" si="2">L3-$P$1</f>
        <v>7.2897384550000069E-2</v>
      </c>
      <c r="Y3">
        <f t="shared" ref="Y3:Y12" si="3">M3-$P$1</f>
        <v>6.1107646095000093E-2</v>
      </c>
    </row>
    <row r="4" spans="1:25" x14ac:dyDescent="0.2">
      <c r="A4" t="s">
        <v>4</v>
      </c>
      <c r="B4">
        <v>0.5</v>
      </c>
      <c r="K4">
        <f t="shared" ref="K4:K11" si="4">J5*$B$2</f>
        <v>0.10717944050000006</v>
      </c>
      <c r="L4">
        <f t="shared" si="1"/>
        <v>9.6461496450000073E-2</v>
      </c>
      <c r="M4">
        <f t="shared" si="0"/>
        <v>8.6815346805000082E-2</v>
      </c>
      <c r="W4">
        <f t="shared" si="2"/>
        <v>6.2179440500000058E-2</v>
      </c>
      <c r="X4">
        <f t="shared" si="2"/>
        <v>5.1461496450000074E-2</v>
      </c>
      <c r="Y4">
        <f t="shared" si="3"/>
        <v>4.1815346805000084E-2</v>
      </c>
    </row>
    <row r="5" spans="1:25" x14ac:dyDescent="0.2">
      <c r="A5" t="s">
        <v>3</v>
      </c>
      <c r="B5">
        <v>0.5</v>
      </c>
      <c r="J5">
        <f t="shared" ref="J5:J11" si="5">I6*$B$2</f>
        <v>9.7435855000000043E-2</v>
      </c>
      <c r="K5">
        <f t="shared" si="4"/>
        <v>8.7692269500000058E-2</v>
      </c>
      <c r="L5">
        <f t="shared" si="1"/>
        <v>7.8923042550000072E-2</v>
      </c>
      <c r="M5">
        <f t="shared" si="0"/>
        <v>7.1030738295000048E-2</v>
      </c>
      <c r="V5">
        <f t="shared" si="2"/>
        <v>5.2435855000000045E-2</v>
      </c>
      <c r="W5">
        <f t="shared" si="2"/>
        <v>4.269226950000006E-2</v>
      </c>
      <c r="X5">
        <f t="shared" si="2"/>
        <v>3.3923042550000074E-2</v>
      </c>
      <c r="Y5">
        <f t="shared" si="3"/>
        <v>2.603073829500005E-2</v>
      </c>
    </row>
    <row r="6" spans="1:25" x14ac:dyDescent="0.2">
      <c r="I6">
        <f t="shared" ref="I6:I11" si="6">H7*$B$2</f>
        <v>8.8578050000000033E-2</v>
      </c>
      <c r="J6">
        <f t="shared" si="5"/>
        <v>7.9720245000000051E-2</v>
      </c>
      <c r="K6">
        <f t="shared" si="4"/>
        <v>7.1748220500000057E-2</v>
      </c>
      <c r="L6">
        <f t="shared" si="1"/>
        <v>6.4573398450000041E-2</v>
      </c>
      <c r="M6">
        <f t="shared" si="0"/>
        <v>5.8116058605000041E-2</v>
      </c>
      <c r="U6">
        <f t="shared" si="2"/>
        <v>4.3578050000000035E-2</v>
      </c>
      <c r="V6">
        <f t="shared" si="2"/>
        <v>3.4720245000000052E-2</v>
      </c>
      <c r="W6">
        <f t="shared" si="2"/>
        <v>2.6748220500000058E-2</v>
      </c>
      <c r="X6">
        <f t="shared" si="2"/>
        <v>1.9573398450000043E-2</v>
      </c>
      <c r="Y6">
        <f t="shared" si="3"/>
        <v>1.3116058605000043E-2</v>
      </c>
    </row>
    <row r="7" spans="1:25" x14ac:dyDescent="0.2">
      <c r="H7">
        <f>G8*$B$2</f>
        <v>8.0525500000000028E-2</v>
      </c>
      <c r="I7">
        <f t="shared" si="6"/>
        <v>7.2472950000000036E-2</v>
      </c>
      <c r="J7">
        <f t="shared" si="5"/>
        <v>6.5225655000000049E-2</v>
      </c>
      <c r="K7">
        <f t="shared" si="4"/>
        <v>5.8703089500000034E-2</v>
      </c>
      <c r="L7">
        <f t="shared" si="1"/>
        <v>5.2832780550000034E-2</v>
      </c>
      <c r="M7">
        <f t="shared" si="0"/>
        <v>4.7549502495000028E-2</v>
      </c>
      <c r="T7">
        <f t="shared" si="2"/>
        <v>3.5525500000000029E-2</v>
      </c>
      <c r="U7">
        <f t="shared" si="2"/>
        <v>2.7472950000000038E-2</v>
      </c>
      <c r="V7">
        <f t="shared" si="2"/>
        <v>2.0225655000000051E-2</v>
      </c>
      <c r="W7">
        <f t="shared" si="2"/>
        <v>1.3703089500000036E-2</v>
      </c>
      <c r="X7">
        <f t="shared" si="2"/>
        <v>7.8327805500000361E-3</v>
      </c>
      <c r="Y7">
        <f t="shared" si="3"/>
        <v>2.5495024950000292E-3</v>
      </c>
    </row>
    <row r="8" spans="1:25" x14ac:dyDescent="0.2">
      <c r="G8">
        <f>F9*$B$2</f>
        <v>7.320500000000002E-2</v>
      </c>
      <c r="H8">
        <f>G9*$B$2</f>
        <v>6.5884500000000026E-2</v>
      </c>
      <c r="I8">
        <f t="shared" si="6"/>
        <v>5.9296050000000038E-2</v>
      </c>
      <c r="J8">
        <f t="shared" si="5"/>
        <v>5.3366445000000026E-2</v>
      </c>
      <c r="K8">
        <f t="shared" si="4"/>
        <v>4.8029800500000025E-2</v>
      </c>
      <c r="L8">
        <f t="shared" si="1"/>
        <v>4.3226820450000022E-2</v>
      </c>
      <c r="M8">
        <f t="shared" si="0"/>
        <v>3.8904138405000024E-2</v>
      </c>
      <c r="S8">
        <f t="shared" si="2"/>
        <v>2.8205000000000022E-2</v>
      </c>
      <c r="T8">
        <f t="shared" si="2"/>
        <v>2.0884500000000028E-2</v>
      </c>
      <c r="U8">
        <f t="shared" si="2"/>
        <v>1.4296050000000039E-2</v>
      </c>
      <c r="V8">
        <f t="shared" si="2"/>
        <v>8.3664450000000279E-3</v>
      </c>
      <c r="W8">
        <f t="shared" si="2"/>
        <v>3.0298005000000267E-3</v>
      </c>
      <c r="X8">
        <f t="shared" si="2"/>
        <v>-1.7731795499999758E-3</v>
      </c>
      <c r="Y8">
        <f t="shared" si="3"/>
        <v>-6.0958615949999739E-3</v>
      </c>
    </row>
    <row r="9" spans="1:25" x14ac:dyDescent="0.2">
      <c r="F9">
        <f>E10*$B$2</f>
        <v>6.6550000000000012E-2</v>
      </c>
      <c r="G9">
        <f>F10*$B$2</f>
        <v>5.9895000000000018E-2</v>
      </c>
      <c r="H9">
        <f>G10*$B$2</f>
        <v>5.390550000000003E-2</v>
      </c>
      <c r="I9">
        <f t="shared" si="6"/>
        <v>4.8514950000000022E-2</v>
      </c>
      <c r="J9">
        <f t="shared" si="5"/>
        <v>4.3663455000000018E-2</v>
      </c>
      <c r="K9">
        <f t="shared" si="4"/>
        <v>3.9297109500000017E-2</v>
      </c>
      <c r="L9">
        <f t="shared" si="1"/>
        <v>3.5367398550000019E-2</v>
      </c>
      <c r="M9">
        <f t="shared" si="0"/>
        <v>3.1830658695000021E-2</v>
      </c>
      <c r="R9">
        <f t="shared" si="2"/>
        <v>2.1550000000000014E-2</v>
      </c>
      <c r="S9">
        <f t="shared" si="2"/>
        <v>1.4895000000000019E-2</v>
      </c>
      <c r="T9">
        <f t="shared" si="2"/>
        <v>8.9055000000000314E-3</v>
      </c>
      <c r="U9">
        <f t="shared" si="2"/>
        <v>3.5149500000000236E-3</v>
      </c>
      <c r="V9">
        <f t="shared" si="2"/>
        <v>-1.3365449999999807E-3</v>
      </c>
      <c r="W9">
        <f t="shared" si="2"/>
        <v>-5.702890499999981E-3</v>
      </c>
      <c r="X9">
        <f t="shared" si="2"/>
        <v>-9.6326014499999793E-3</v>
      </c>
      <c r="Y9">
        <f t="shared" si="3"/>
        <v>-1.3169341304999978E-2</v>
      </c>
    </row>
    <row r="10" spans="1:25" x14ac:dyDescent="0.2">
      <c r="E10">
        <f>D11*$B$2</f>
        <v>6.0500000000000012E-2</v>
      </c>
      <c r="F10">
        <f>E11*$B$2</f>
        <v>5.4450000000000012E-2</v>
      </c>
      <c r="G10">
        <f>F11*$B$2</f>
        <v>4.9005000000000021E-2</v>
      </c>
      <c r="H10">
        <f>G11*$B$2</f>
        <v>4.4104500000000019E-2</v>
      </c>
      <c r="I10">
        <f t="shared" si="6"/>
        <v>3.9694050000000015E-2</v>
      </c>
      <c r="J10">
        <f t="shared" si="5"/>
        <v>3.5724645000000013E-2</v>
      </c>
      <c r="K10">
        <f t="shared" si="4"/>
        <v>3.2152180500000016E-2</v>
      </c>
      <c r="L10">
        <f t="shared" si="1"/>
        <v>2.8936962450000017E-2</v>
      </c>
      <c r="M10">
        <f t="shared" si="0"/>
        <v>2.6043266205000016E-2</v>
      </c>
      <c r="Q10">
        <f t="shared" si="2"/>
        <v>1.5500000000000014E-2</v>
      </c>
      <c r="R10">
        <f t="shared" si="2"/>
        <v>9.4500000000000139E-3</v>
      </c>
      <c r="S10">
        <f t="shared" si="2"/>
        <v>4.0050000000000224E-3</v>
      </c>
      <c r="T10">
        <f t="shared" si="2"/>
        <v>-8.9549999999997965E-4</v>
      </c>
      <c r="U10">
        <f t="shared" si="2"/>
        <v>-5.3059499999999829E-3</v>
      </c>
      <c r="V10">
        <f t="shared" si="2"/>
        <v>-9.2753549999999851E-3</v>
      </c>
      <c r="W10">
        <f t="shared" si="2"/>
        <v>-1.2847819499999982E-2</v>
      </c>
      <c r="X10">
        <f t="shared" si="2"/>
        <v>-1.6063037549999982E-2</v>
      </c>
      <c r="Y10">
        <f t="shared" si="3"/>
        <v>-1.8956733794999982E-2</v>
      </c>
    </row>
    <row r="11" spans="1:25" x14ac:dyDescent="0.2">
      <c r="D11">
        <f>C12*$B$2</f>
        <v>5.5000000000000007E-2</v>
      </c>
      <c r="E11">
        <f>D12*$B$2</f>
        <v>4.9500000000000009E-2</v>
      </c>
      <c r="F11">
        <f>E12*$B$2</f>
        <v>4.4550000000000013E-2</v>
      </c>
      <c r="G11">
        <f>F12*$B$2</f>
        <v>4.0095000000000013E-2</v>
      </c>
      <c r="H11">
        <f>G12*$B$2</f>
        <v>3.6085500000000013E-2</v>
      </c>
      <c r="I11">
        <f t="shared" si="6"/>
        <v>3.2476950000000011E-2</v>
      </c>
      <c r="J11">
        <f t="shared" si="5"/>
        <v>2.9229255000000013E-2</v>
      </c>
      <c r="K11">
        <f t="shared" si="4"/>
        <v>2.6306329500000013E-2</v>
      </c>
      <c r="L11">
        <f t="shared" si="1"/>
        <v>2.3675696550000014E-2</v>
      </c>
      <c r="M11">
        <f t="shared" si="0"/>
        <v>2.1308126895000012E-2</v>
      </c>
      <c r="P11">
        <f t="shared" ref="P10:P12" si="7">D11-$P$1</f>
        <v>1.0000000000000009E-2</v>
      </c>
      <c r="Q11">
        <f t="shared" si="2"/>
        <v>4.5000000000000109E-3</v>
      </c>
      <c r="R11">
        <f t="shared" si="2"/>
        <v>-4.4999999999998513E-4</v>
      </c>
      <c r="S11">
        <f t="shared" si="2"/>
        <v>-4.9049999999999858E-3</v>
      </c>
      <c r="T11">
        <f t="shared" si="2"/>
        <v>-8.9144999999999849E-3</v>
      </c>
      <c r="U11">
        <f t="shared" si="2"/>
        <v>-1.2523049999999987E-2</v>
      </c>
      <c r="V11">
        <f t="shared" si="2"/>
        <v>-1.5770744999999985E-2</v>
      </c>
      <c r="W11">
        <f t="shared" si="2"/>
        <v>-1.8693670499999985E-2</v>
      </c>
      <c r="X11">
        <f t="shared" si="2"/>
        <v>-2.1324303449999985E-2</v>
      </c>
      <c r="Y11">
        <f t="shared" si="3"/>
        <v>-2.3691873104999987E-2</v>
      </c>
    </row>
    <row r="12" spans="1:25" x14ac:dyDescent="0.2">
      <c r="C12">
        <f>B1</f>
        <v>0.05</v>
      </c>
      <c r="D12">
        <f t="shared" ref="D12:M12" si="8">C12*$B$3</f>
        <v>4.5000000000000005E-2</v>
      </c>
      <c r="E12">
        <f t="shared" si="8"/>
        <v>4.0500000000000008E-2</v>
      </c>
      <c r="F12">
        <f t="shared" si="8"/>
        <v>3.645000000000001E-2</v>
      </c>
      <c r="G12">
        <f t="shared" si="8"/>
        <v>3.2805000000000008E-2</v>
      </c>
      <c r="H12">
        <f t="shared" si="8"/>
        <v>2.9524500000000009E-2</v>
      </c>
      <c r="I12">
        <f t="shared" si="8"/>
        <v>2.657205000000001E-2</v>
      </c>
      <c r="J12">
        <f t="shared" si="8"/>
        <v>2.3914845000000011E-2</v>
      </c>
      <c r="K12">
        <f t="shared" si="8"/>
        <v>2.1523360500000012E-2</v>
      </c>
      <c r="L12">
        <f t="shared" si="8"/>
        <v>1.937102445000001E-2</v>
      </c>
      <c r="M12">
        <f t="shared" si="8"/>
        <v>1.7433922005000008E-2</v>
      </c>
      <c r="O12">
        <f>C12-$P$1</f>
        <v>5.0000000000000044E-3</v>
      </c>
      <c r="P12">
        <f>D12-$P$1</f>
        <v>0</v>
      </c>
      <c r="Q12">
        <f t="shared" si="2"/>
        <v>-4.4999999999999901E-3</v>
      </c>
      <c r="R12">
        <f t="shared" si="2"/>
        <v>-8.5499999999999882E-3</v>
      </c>
      <c r="S12">
        <f t="shared" si="2"/>
        <v>-1.2194999999999991E-2</v>
      </c>
      <c r="T12">
        <f t="shared" si="2"/>
        <v>-1.5475499999999989E-2</v>
      </c>
      <c r="U12">
        <f t="shared" si="2"/>
        <v>-1.8427949999999988E-2</v>
      </c>
      <c r="V12">
        <f t="shared" si="2"/>
        <v>-2.1085154999999987E-2</v>
      </c>
      <c r="W12">
        <f t="shared" si="2"/>
        <v>-2.3476639499999986E-2</v>
      </c>
      <c r="X12">
        <f t="shared" si="2"/>
        <v>-2.5628975549999988E-2</v>
      </c>
      <c r="Y12">
        <f t="shared" si="3"/>
        <v>-2.756607799499999E-2</v>
      </c>
    </row>
    <row r="13" spans="1:25" x14ac:dyDescent="0.2"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O13">
        <v>0</v>
      </c>
      <c r="P13">
        <v>1</v>
      </c>
      <c r="Q13">
        <v>2</v>
      </c>
      <c r="R13">
        <v>3</v>
      </c>
      <c r="S13">
        <v>4</v>
      </c>
      <c r="T13">
        <v>5</v>
      </c>
      <c r="U13">
        <v>6</v>
      </c>
      <c r="V13">
        <v>7</v>
      </c>
      <c r="W13">
        <v>8</v>
      </c>
      <c r="X13">
        <v>9</v>
      </c>
      <c r="Y13">
        <v>10</v>
      </c>
    </row>
    <row r="14" spans="1:25" x14ac:dyDescent="0.2">
      <c r="T14" t="s">
        <v>14</v>
      </c>
    </row>
    <row r="15" spans="1:25" x14ac:dyDescent="0.2">
      <c r="D15" t="s">
        <v>8</v>
      </c>
      <c r="M15">
        <v>100</v>
      </c>
      <c r="Y15">
        <f>Y2/(1+M2)</f>
        <v>7.4965113154277535E-2</v>
      </c>
    </row>
    <row r="16" spans="1:25" x14ac:dyDescent="0.2">
      <c r="L16">
        <f>($B$4*M15 + $B$5*M16)/(1+L3)</f>
        <v>89.453648771397866</v>
      </c>
      <c r="M16">
        <v>100</v>
      </c>
      <c r="X16">
        <f>(L3-$P$1 + Y15*$B$4 +Y16*$B$5 )/(1+L3)</f>
        <v>0.12344851383735675</v>
      </c>
      <c r="Y16">
        <f t="shared" ref="Y16:Y25" si="9">Y3/(1+M3)</f>
        <v>5.5245659236453512E-2</v>
      </c>
    </row>
    <row r="17" spans="1:25" x14ac:dyDescent="0.2">
      <c r="K17">
        <f t="shared" ref="C17:K25" si="10">($B$4*L16 + $B$5*L17)/(1+K4)</f>
        <v>81.583939847428169</v>
      </c>
      <c r="L17">
        <f t="shared" ref="L17:L24" si="11">($B$4*M16 + $B$5*M17)/(1+L4)</f>
        <v>91.202472976724465</v>
      </c>
      <c r="M17">
        <v>100</v>
      </c>
      <c r="W17">
        <f t="shared" ref="O16:W25" si="12">(K4-$P$1 + X16*$B$4 +X17*$B$5 )/(1+K4)</f>
        <v>0.15240500877804122</v>
      </c>
      <c r="X17">
        <f t="shared" ref="X17:X25" si="13">(L4-$P$1 + Y16*$B$4 +Y17*$B$5 )/(1+L4)</f>
        <v>8.9671989859181664E-2</v>
      </c>
      <c r="Y17">
        <f t="shared" si="9"/>
        <v>3.8475116244841477E-2</v>
      </c>
    </row>
    <row r="18" spans="1:25" x14ac:dyDescent="0.2">
      <c r="J18">
        <f t="shared" si="10"/>
        <v>75.683223860718243</v>
      </c>
      <c r="K18">
        <f t="shared" si="10"/>
        <v>84.531027126059286</v>
      </c>
      <c r="L18">
        <f t="shared" si="11"/>
        <v>92.685016499094502</v>
      </c>
      <c r="M18">
        <v>100</v>
      </c>
      <c r="V18">
        <f t="shared" si="12"/>
        <v>0.16655898055703111</v>
      </c>
      <c r="W18">
        <f t="shared" si="12"/>
        <v>0.10829887569302632</v>
      </c>
      <c r="X18">
        <f t="shared" si="13"/>
        <v>6.0535170914510578E-2</v>
      </c>
      <c r="Y18">
        <f t="shared" si="9"/>
        <v>2.4304380223894431E-2</v>
      </c>
    </row>
    <row r="19" spans="1:25" x14ac:dyDescent="0.2">
      <c r="I19">
        <f t="shared" si="10"/>
        <v>71.260629251758132</v>
      </c>
      <c r="J19">
        <f t="shared" si="10"/>
        <v>79.462289804585396</v>
      </c>
      <c r="K19">
        <f t="shared" si="10"/>
        <v>87.063058906076606</v>
      </c>
      <c r="L19">
        <f t="shared" si="11"/>
        <v>93.934340408654037</v>
      </c>
      <c r="M19">
        <v>100</v>
      </c>
      <c r="U19">
        <f t="shared" si="12"/>
        <v>0.16919075674915002</v>
      </c>
      <c r="V19">
        <f t="shared" si="12"/>
        <v>0.11463960756299697</v>
      </c>
      <c r="W19">
        <f t="shared" si="12"/>
        <v>6.981804463621949E-2</v>
      </c>
      <c r="X19">
        <f t="shared" si="13"/>
        <v>3.562311828080493E-2</v>
      </c>
      <c r="Y19">
        <f t="shared" si="9"/>
        <v>1.2395671059271139E-2</v>
      </c>
    </row>
    <row r="20" spans="1:25" x14ac:dyDescent="0.2">
      <c r="H20">
        <f t="shared" si="10"/>
        <v>67.968561148156567</v>
      </c>
      <c r="I20">
        <f t="shared" si="10"/>
        <v>75.622897786026769</v>
      </c>
      <c r="J20">
        <f t="shared" si="10"/>
        <v>82.744734747671842</v>
      </c>
      <c r="K20">
        <f t="shared" si="10"/>
        <v>89.220569632703416</v>
      </c>
      <c r="L20">
        <f t="shared" si="11"/>
        <v>94.981845025531968</v>
      </c>
      <c r="M20">
        <v>100</v>
      </c>
      <c r="T20">
        <f t="shared" si="12"/>
        <v>0.16262730779389337</v>
      </c>
      <c r="U20">
        <f t="shared" si="12"/>
        <v>0.111204149386151</v>
      </c>
      <c r="V20">
        <f t="shared" si="12"/>
        <v>6.8941376725815087E-2</v>
      </c>
      <c r="W20">
        <f t="shared" si="12"/>
        <v>3.660689172249669E-2</v>
      </c>
      <c r="X20">
        <f t="shared" si="13"/>
        <v>1.4482361446393454E-2</v>
      </c>
      <c r="Y20">
        <f t="shared" si="9"/>
        <v>2.433777581801866E-3</v>
      </c>
    </row>
    <row r="21" spans="1:25" x14ac:dyDescent="0.2">
      <c r="G21">
        <f t="shared" si="10"/>
        <v>65.55598201203054</v>
      </c>
      <c r="H21">
        <f t="shared" si="10"/>
        <v>72.741454202285908</v>
      </c>
      <c r="I21">
        <f t="shared" si="10"/>
        <v>79.44507929732606</v>
      </c>
      <c r="J21">
        <f t="shared" si="10"/>
        <v>85.566982635516666</v>
      </c>
      <c r="K21">
        <f t="shared" si="10"/>
        <v>91.046206983598438</v>
      </c>
      <c r="L21">
        <f t="shared" si="11"/>
        <v>95.856431257072757</v>
      </c>
      <c r="M21">
        <v>100</v>
      </c>
      <c r="S21">
        <f t="shared" si="12"/>
        <v>0.14855503601739206</v>
      </c>
      <c r="T21">
        <f t="shared" si="12"/>
        <v>9.9822707064197089E-2</v>
      </c>
      <c r="U21">
        <f t="shared" si="12"/>
        <v>5.9825803029385331E-2</v>
      </c>
      <c r="V21">
        <f t="shared" si="12"/>
        <v>2.9212996948396661E-2</v>
      </c>
      <c r="W21">
        <f t="shared" si="12"/>
        <v>8.2041997641601316E-3</v>
      </c>
      <c r="X21">
        <f t="shared" si="13"/>
        <v>-3.3454707622037304E-3</v>
      </c>
      <c r="Y21">
        <f t="shared" si="9"/>
        <v>-5.8675881341263853E-3</v>
      </c>
    </row>
    <row r="22" spans="1:25" x14ac:dyDescent="0.2">
      <c r="F22">
        <f t="shared" si="10"/>
        <v>63.838111174377453</v>
      </c>
      <c r="G22">
        <f t="shared" si="10"/>
        <v>70.617092934034005</v>
      </c>
      <c r="H22">
        <f t="shared" si="10"/>
        <v>76.95195322835005</v>
      </c>
      <c r="I22">
        <f t="shared" si="10"/>
        <v>82.755094188875688</v>
      </c>
      <c r="J22">
        <f t="shared" si="10"/>
        <v>87.972924255871916</v>
      </c>
      <c r="K22">
        <f t="shared" si="10"/>
        <v>92.58204516707471</v>
      </c>
      <c r="L22">
        <f t="shared" si="11"/>
        <v>96.584072610405642</v>
      </c>
      <c r="M22">
        <v>100</v>
      </c>
      <c r="R22">
        <f t="shared" si="12"/>
        <v>0.12822311985493165</v>
      </c>
      <c r="S22">
        <f t="shared" si="12"/>
        <v>8.1857700945162676E-2</v>
      </c>
      <c r="T22">
        <f t="shared" si="12"/>
        <v>4.390842882234923E-2</v>
      </c>
      <c r="U22">
        <f t="shared" si="12"/>
        <v>1.4913866235079357E-2</v>
      </c>
      <c r="V22">
        <f t="shared" si="12"/>
        <v>-4.9680735288348656E-3</v>
      </c>
      <c r="W22">
        <f t="shared" si="12"/>
        <v>-1.5901103331755845E-2</v>
      </c>
      <c r="X22">
        <f t="shared" si="13"/>
        <v>-1.8300689698905647E-2</v>
      </c>
      <c r="Y22">
        <f t="shared" si="9"/>
        <v>-1.2763083936327111E-2</v>
      </c>
    </row>
    <row r="23" spans="1:25" x14ac:dyDescent="0.2">
      <c r="E23">
        <f t="shared" si="10"/>
        <v>62.67640230365749</v>
      </c>
      <c r="F23">
        <f t="shared" si="10"/>
        <v>69.098538111680071</v>
      </c>
      <c r="G23">
        <f t="shared" si="10"/>
        <v>75.104814089688105</v>
      </c>
      <c r="H23">
        <f t="shared" si="10"/>
        <v>80.618697779956463</v>
      </c>
      <c r="I23">
        <f t="shared" si="10"/>
        <v>85.593596083509425</v>
      </c>
      <c r="J23">
        <f t="shared" si="10"/>
        <v>90.009380876384199</v>
      </c>
      <c r="K23">
        <f t="shared" si="10"/>
        <v>93.867822942650918</v>
      </c>
      <c r="L23">
        <f t="shared" si="11"/>
        <v>97.18768364768448</v>
      </c>
      <c r="M23">
        <v>100</v>
      </c>
      <c r="Q23">
        <f t="shared" si="12"/>
        <v>0.10257810259845355</v>
      </c>
      <c r="R23">
        <f t="shared" si="12"/>
        <v>5.8345035756388303E-2</v>
      </c>
      <c r="S23">
        <f t="shared" si="12"/>
        <v>2.2286144961484594E-2</v>
      </c>
      <c r="T23">
        <f t="shared" si="12"/>
        <v>-5.1618738317049835E-3</v>
      </c>
      <c r="U23">
        <f t="shared" si="12"/>
        <v>-2.390193762731023E-2</v>
      </c>
      <c r="V23">
        <f t="shared" si="12"/>
        <v>-3.4121431140336292E-2</v>
      </c>
      <c r="W23">
        <f t="shared" si="12"/>
        <v>-3.6229000977677686E-2</v>
      </c>
      <c r="X23">
        <f t="shared" si="13"/>
        <v>-3.0791356013987692E-2</v>
      </c>
      <c r="Y23">
        <f t="shared" si="9"/>
        <v>-1.8475569617170989E-2</v>
      </c>
    </row>
    <row r="24" spans="1:25" x14ac:dyDescent="0.2">
      <c r="D24">
        <f t="shared" si="10"/>
        <v>61.965082423810998</v>
      </c>
      <c r="E24">
        <f t="shared" si="10"/>
        <v>68.069921610583719</v>
      </c>
      <c r="F24">
        <f t="shared" si="10"/>
        <v>73.780227348935156</v>
      </c>
      <c r="G24">
        <f t="shared" si="10"/>
        <v>79.029458864972355</v>
      </c>
      <c r="H24">
        <f t="shared" si="10"/>
        <v>83.777592256370355</v>
      </c>
      <c r="I24">
        <f t="shared" si="10"/>
        <v>88.007901039965802</v>
      </c>
      <c r="J24">
        <f t="shared" si="10"/>
        <v>91.722877606907218</v>
      </c>
      <c r="K24">
        <f t="shared" si="10"/>
        <v>94.939915028975662</v>
      </c>
      <c r="L24">
        <f t="shared" si="11"/>
        <v>97.687187785175325</v>
      </c>
      <c r="M24">
        <v>100</v>
      </c>
      <c r="P24">
        <f t="shared" si="12"/>
        <v>7.2354418948619784E-2</v>
      </c>
      <c r="Q24">
        <f t="shared" si="12"/>
        <v>3.0089721383134167E-2</v>
      </c>
      <c r="R24">
        <f t="shared" si="12"/>
        <v>-4.186710573189696E-3</v>
      </c>
      <c r="S24">
        <f t="shared" si="12"/>
        <v>-3.0132602019935218E-2</v>
      </c>
      <c r="T24">
        <f t="shared" si="12"/>
        <v>-4.7709663564144092E-2</v>
      </c>
      <c r="U24">
        <f t="shared" si="12"/>
        <v>-5.7131643630065829E-2</v>
      </c>
      <c r="V24">
        <f t="shared" si="12"/>
        <v>-5.8806679186978322E-2</v>
      </c>
      <c r="W24">
        <f t="shared" si="12"/>
        <v>-5.328061823959776E-2</v>
      </c>
      <c r="X24">
        <f t="shared" si="13"/>
        <v>-4.118577446395702E-2</v>
      </c>
      <c r="Y24">
        <f t="shared" si="9"/>
        <v>-2.3197576207513851E-2</v>
      </c>
    </row>
    <row r="25" spans="1:25" x14ac:dyDescent="0.2">
      <c r="C25">
        <f t="shared" si="10"/>
        <v>61.621958117541546</v>
      </c>
      <c r="D25">
        <f t="shared" si="10"/>
        <v>67.441029623026253</v>
      </c>
      <c r="E25">
        <f t="shared" si="10"/>
        <v>72.881830301541115</v>
      </c>
      <c r="F25">
        <f t="shared" si="10"/>
        <v>77.886861508571897</v>
      </c>
      <c r="G25">
        <f t="shared" si="10"/>
        <v>82.422216356146365</v>
      </c>
      <c r="H25">
        <f t="shared" si="10"/>
        <v>86.474562071049121</v>
      </c>
      <c r="I25">
        <f t="shared" si="10"/>
        <v>90.047459517865818</v>
      </c>
      <c r="J25">
        <f t="shared" si="10"/>
        <v>93.15753262218783</v>
      </c>
      <c r="K25">
        <f t="shared" si="10"/>
        <v>95.830846121884122</v>
      </c>
      <c r="L25">
        <f>($B$4*M24 + $B$5*M25)/(1+L12)</f>
        <v>98.099708154795579</v>
      </c>
      <c r="M25">
        <v>100</v>
      </c>
      <c r="O25">
        <f t="shared" si="12"/>
        <v>3.8136146824068587E-2</v>
      </c>
      <c r="P25">
        <f t="shared" si="12"/>
        <v>-2.2685106180757577E-3</v>
      </c>
      <c r="Q25">
        <f t="shared" si="12"/>
        <v>-3.4830908574912514E-2</v>
      </c>
      <c r="R25">
        <f t="shared" si="12"/>
        <v>-5.9296410171203261E-2</v>
      </c>
      <c r="S25">
        <f t="shared" si="12"/>
        <v>-7.5682926623952054E-2</v>
      </c>
      <c r="T25">
        <f t="shared" si="12"/>
        <v>-8.423174649955753E-2</v>
      </c>
      <c r="U25">
        <f t="shared" si="12"/>
        <v>-8.5354649768101643E-2</v>
      </c>
      <c r="V25">
        <f t="shared" si="12"/>
        <v>-7.9582816391965974E-2</v>
      </c>
      <c r="W25">
        <f t="shared" si="12"/>
        <v>-6.752112598168887E-2</v>
      </c>
      <c r="X25">
        <f t="shared" si="13"/>
        <v>-4.9809761571160377E-2</v>
      </c>
      <c r="Y25">
        <f t="shared" si="9"/>
        <v>-2.7093728053294179E-2</v>
      </c>
    </row>
    <row r="26" spans="1:25" x14ac:dyDescent="0.2"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O26">
        <v>0</v>
      </c>
      <c r="P26">
        <v>1</v>
      </c>
      <c r="Q26">
        <v>2</v>
      </c>
      <c r="R26">
        <v>3</v>
      </c>
      <c r="S26">
        <v>4</v>
      </c>
      <c r="T26">
        <v>5</v>
      </c>
      <c r="U26">
        <v>6</v>
      </c>
      <c r="V26">
        <v>7</v>
      </c>
      <c r="W26">
        <v>8</v>
      </c>
      <c r="X26">
        <v>9</v>
      </c>
      <c r="Y26">
        <v>10</v>
      </c>
    </row>
    <row r="27" spans="1:25" x14ac:dyDescent="0.2">
      <c r="T27" t="s">
        <v>15</v>
      </c>
    </row>
    <row r="28" spans="1:25" x14ac:dyDescent="0.2">
      <c r="A28" t="s">
        <v>5</v>
      </c>
      <c r="B28">
        <f>80</f>
        <v>80</v>
      </c>
      <c r="T28">
        <f>MAX(T20,0)</f>
        <v>0.16262730779389337</v>
      </c>
    </row>
    <row r="29" spans="1:25" x14ac:dyDescent="0.2">
      <c r="S29">
        <f>(T28*$B$4 + T29*$B$5)/(1+G8)</f>
        <v>0.12227394340228123</v>
      </c>
      <c r="T29">
        <f t="shared" ref="T29:T33" si="14">MAX(T21,0)</f>
        <v>9.9822707064197089E-2</v>
      </c>
    </row>
    <row r="30" spans="1:25" x14ac:dyDescent="0.2">
      <c r="R30">
        <f t="shared" ref="O29:R33" si="15">(S29*$B$4 + S30*$B$5)/(1+F9)</f>
        <v>8.9108980115754063E-2</v>
      </c>
      <c r="S30">
        <f t="shared" ref="S30:S33" si="16">(T29*$B$4 + T30*$B$5)/(1+G9)</f>
        <v>6.7804422082633806E-2</v>
      </c>
      <c r="T30">
        <f t="shared" si="14"/>
        <v>4.390842882234923E-2</v>
      </c>
    </row>
    <row r="31" spans="1:25" x14ac:dyDescent="0.2">
      <c r="A31" t="s">
        <v>6</v>
      </c>
      <c r="D31">
        <f>C38</f>
        <v>2.3572151638290477</v>
      </c>
      <c r="Q31">
        <f t="shared" si="15"/>
        <v>6.1850298897362301E-2</v>
      </c>
      <c r="R31">
        <f t="shared" si="15"/>
        <v>4.2075503845551379E-2</v>
      </c>
      <c r="S31">
        <f t="shared" si="16"/>
        <v>2.0928607977249505E-2</v>
      </c>
      <c r="T31">
        <f t="shared" si="14"/>
        <v>0</v>
      </c>
    </row>
    <row r="32" spans="1:25" x14ac:dyDescent="0.2">
      <c r="I32">
        <f>MAX(I19-$B$28,0)</f>
        <v>0</v>
      </c>
      <c r="P32">
        <f t="shared" si="15"/>
        <v>4.1075141453199307E-2</v>
      </c>
      <c r="Q32">
        <f t="shared" si="15"/>
        <v>2.4818249568888232E-2</v>
      </c>
      <c r="R32">
        <f t="shared" si="15"/>
        <v>1.0018001999545022E-2</v>
      </c>
      <c r="S32">
        <f t="shared" si="16"/>
        <v>0</v>
      </c>
      <c r="T32">
        <f t="shared" si="14"/>
        <v>0</v>
      </c>
    </row>
    <row r="33" spans="3:20" x14ac:dyDescent="0.2">
      <c r="H33">
        <f>($B$4*I32 + $B$5*I33)/(1+H7)</f>
        <v>0</v>
      </c>
      <c r="I33">
        <f t="shared" ref="I33:I38" si="17">MAX(I20-$B$28,0)</f>
        <v>0</v>
      </c>
      <c r="O33">
        <f t="shared" si="15"/>
        <v>2.6311079490192284E-2</v>
      </c>
      <c r="P33">
        <f t="shared" si="15"/>
        <v>1.4178125476204492E-2</v>
      </c>
      <c r="Q33">
        <f t="shared" si="15"/>
        <v>4.8140326763791551E-3</v>
      </c>
      <c r="R33">
        <f t="shared" si="15"/>
        <v>0</v>
      </c>
      <c r="S33">
        <f t="shared" si="16"/>
        <v>0</v>
      </c>
      <c r="T33">
        <f t="shared" si="14"/>
        <v>0</v>
      </c>
    </row>
    <row r="34" spans="3:20" x14ac:dyDescent="0.2">
      <c r="G34">
        <f t="shared" ref="C34:G38" si="18">($B$4*H33 + $B$5*H34)/(1+G8)</f>
        <v>0</v>
      </c>
      <c r="H34">
        <f t="shared" ref="H34:H38" si="19">($B$4*I33 + $B$5*I34)/(1+H8)</f>
        <v>0</v>
      </c>
      <c r="I34">
        <f t="shared" si="17"/>
        <v>0</v>
      </c>
      <c r="O34">
        <v>0</v>
      </c>
      <c r="P34">
        <v>1</v>
      </c>
      <c r="Q34">
        <v>2</v>
      </c>
      <c r="R34">
        <v>3</v>
      </c>
      <c r="S34">
        <v>4</v>
      </c>
      <c r="T34">
        <v>5</v>
      </c>
    </row>
    <row r="35" spans="3:20" x14ac:dyDescent="0.2">
      <c r="F35">
        <f t="shared" si="18"/>
        <v>0.28906847369166572</v>
      </c>
      <c r="G35">
        <f t="shared" si="18"/>
        <v>0.61661196123169226</v>
      </c>
      <c r="H35">
        <f t="shared" si="19"/>
        <v>1.3070878692993291</v>
      </c>
      <c r="I35">
        <f t="shared" si="17"/>
        <v>2.7550941888756881</v>
      </c>
    </row>
    <row r="36" spans="3:20" x14ac:dyDescent="0.2">
      <c r="E36">
        <f t="shared" si="18"/>
        <v>0.83945525536807564</v>
      </c>
      <c r="F36">
        <f t="shared" si="18"/>
        <v>1.4914161229440226</v>
      </c>
      <c r="G36">
        <f t="shared" si="18"/>
        <v>2.5286355004449574</v>
      </c>
      <c r="H36">
        <f t="shared" si="19"/>
        <v>3.9980146969891965</v>
      </c>
      <c r="I36">
        <f t="shared" si="17"/>
        <v>5.5935960835094249</v>
      </c>
      <c r="O36" t="s">
        <v>17</v>
      </c>
      <c r="Q36">
        <f>$P$3*O33</f>
        <v>26311.079490192285</v>
      </c>
    </row>
    <row r="37" spans="3:20" x14ac:dyDescent="0.2">
      <c r="D37">
        <f t="shared" si="18"/>
        <v>1.5566517549538208</v>
      </c>
      <c r="E37">
        <f t="shared" si="18"/>
        <v>2.4450799475844862</v>
      </c>
      <c r="F37">
        <f t="shared" si="18"/>
        <v>3.6408066870358144</v>
      </c>
      <c r="G37">
        <f t="shared" si="18"/>
        <v>5.0773737494415636</v>
      </c>
      <c r="H37">
        <f t="shared" si="19"/>
        <v>6.5638874028616492</v>
      </c>
      <c r="I37">
        <f t="shared" si="17"/>
        <v>8.0079010399658017</v>
      </c>
    </row>
    <row r="38" spans="3:20" x14ac:dyDescent="0.2">
      <c r="C38">
        <f t="shared" si="18"/>
        <v>2.3572151638290477</v>
      </c>
      <c r="D38">
        <f t="shared" si="18"/>
        <v>3.3935000890871803</v>
      </c>
      <c r="E38">
        <f t="shared" si="18"/>
        <v>4.6473352386077202</v>
      </c>
      <c r="F38">
        <f t="shared" si="18"/>
        <v>6.0302979445068514</v>
      </c>
      <c r="G38">
        <f t="shared" si="18"/>
        <v>7.4228308597266901</v>
      </c>
      <c r="H38">
        <f t="shared" si="19"/>
        <v>8.7687862492983992</v>
      </c>
      <c r="I38">
        <f t="shared" si="17"/>
        <v>10.047459517865818</v>
      </c>
    </row>
    <row r="39" spans="3:20" x14ac:dyDescent="0.2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</row>
    <row r="41" spans="3:20" x14ac:dyDescent="0.2">
      <c r="G41">
        <v>1</v>
      </c>
    </row>
    <row r="42" spans="3:20" x14ac:dyDescent="0.2">
      <c r="F42">
        <f>($B$4*G41 + $B$5*G42)/(1+F9)</f>
        <v>0.93760255027893669</v>
      </c>
      <c r="G42">
        <v>1</v>
      </c>
    </row>
    <row r="43" spans="3:20" x14ac:dyDescent="0.2">
      <c r="E43">
        <f t="shared" ref="C43:E45" si="20">($B$4*F42 + $B$5*F43)/(1+E10)</f>
        <v>0.88918635333959573</v>
      </c>
      <c r="F43">
        <f t="shared" ref="F43:F45" si="21">($B$4*G42 + $B$5*G43)/(1+F10)</f>
        <v>0.94836170515434581</v>
      </c>
      <c r="G43">
        <v>1</v>
      </c>
    </row>
    <row r="44" spans="3:20" x14ac:dyDescent="0.2">
      <c r="D44">
        <f t="shared" si="20"/>
        <v>0.85170639050908592</v>
      </c>
      <c r="E44">
        <f t="shared" si="20"/>
        <v>0.90791413063457538</v>
      </c>
      <c r="F44">
        <f t="shared" si="21"/>
        <v>0.95735005504762805</v>
      </c>
      <c r="G44">
        <v>1</v>
      </c>
    </row>
    <row r="45" spans="3:20" x14ac:dyDescent="0.2">
      <c r="C45">
        <f t="shared" si="20"/>
        <v>0.82288957356046755</v>
      </c>
      <c r="D45">
        <f t="shared" si="20"/>
        <v>0.87636171396789597</v>
      </c>
      <c r="E45">
        <f t="shared" si="20"/>
        <v>0.92368185155832705</v>
      </c>
      <c r="F45">
        <f t="shared" si="21"/>
        <v>0.9648318780452505</v>
      </c>
      <c r="G45">
        <v>1</v>
      </c>
    </row>
    <row r="46" spans="3:20" x14ac:dyDescent="0.2">
      <c r="C46">
        <v>0</v>
      </c>
      <c r="D46">
        <v>1</v>
      </c>
      <c r="E46">
        <v>2</v>
      </c>
      <c r="F46">
        <v>3</v>
      </c>
      <c r="G46">
        <v>4</v>
      </c>
      <c r="H46">
        <v>5</v>
      </c>
      <c r="I46">
        <v>6</v>
      </c>
      <c r="J46">
        <v>7</v>
      </c>
      <c r="K46">
        <v>8</v>
      </c>
      <c r="L46">
        <v>9</v>
      </c>
      <c r="M46">
        <v>10</v>
      </c>
    </row>
    <row r="49" spans="2:13" x14ac:dyDescent="0.2">
      <c r="B49" t="s">
        <v>9</v>
      </c>
      <c r="E49">
        <f>C25/C45</f>
        <v>74.88484493844841</v>
      </c>
    </row>
    <row r="50" spans="2:13" x14ac:dyDescent="0.2">
      <c r="B50" t="s">
        <v>10</v>
      </c>
      <c r="E50">
        <f>C60</f>
        <v>74.82458063139569</v>
      </c>
      <c r="M50">
        <v>100</v>
      </c>
    </row>
    <row r="51" spans="2:13" x14ac:dyDescent="0.2">
      <c r="G51">
        <f t="shared" ref="G51:K60" si="22">($B$4*H50+$B$5*H51)/(1+G3)</f>
        <v>0</v>
      </c>
      <c r="H51">
        <f t="shared" si="22"/>
        <v>0</v>
      </c>
      <c r="I51">
        <f t="shared" si="22"/>
        <v>0</v>
      </c>
      <c r="J51">
        <f t="shared" si="22"/>
        <v>0</v>
      </c>
      <c r="L51">
        <f>($B$4*M50+$B$5*M51)/(1+L3)</f>
        <v>89.453648771397866</v>
      </c>
      <c r="M51">
        <v>100</v>
      </c>
    </row>
    <row r="52" spans="2:13" x14ac:dyDescent="0.2">
      <c r="G52">
        <f t="shared" si="22"/>
        <v>0</v>
      </c>
      <c r="H52">
        <f t="shared" si="22"/>
        <v>0</v>
      </c>
      <c r="I52">
        <f t="shared" si="22"/>
        <v>0</v>
      </c>
      <c r="K52">
        <f t="shared" si="22"/>
        <v>81.583939847428169</v>
      </c>
      <c r="L52">
        <f t="shared" ref="L52:L60" si="23">($B$4*M51+$B$5*M52)/(1+L4)</f>
        <v>91.202472976724465</v>
      </c>
      <c r="M52">
        <v>100</v>
      </c>
    </row>
    <row r="53" spans="2:13" x14ac:dyDescent="0.2">
      <c r="G53">
        <f t="shared" si="22"/>
        <v>0</v>
      </c>
      <c r="H53">
        <f t="shared" si="22"/>
        <v>0</v>
      </c>
      <c r="J53">
        <f t="shared" si="22"/>
        <v>75.683223860718243</v>
      </c>
      <c r="K53">
        <f t="shared" si="22"/>
        <v>84.531027126059286</v>
      </c>
      <c r="L53">
        <f t="shared" si="23"/>
        <v>92.685016499094502</v>
      </c>
      <c r="M53">
        <v>100</v>
      </c>
    </row>
    <row r="54" spans="2:13" x14ac:dyDescent="0.2">
      <c r="G54">
        <f t="shared" si="22"/>
        <v>0</v>
      </c>
      <c r="I54">
        <f t="shared" si="22"/>
        <v>71.260629251758132</v>
      </c>
      <c r="J54">
        <f t="shared" si="22"/>
        <v>79.462289804585396</v>
      </c>
      <c r="K54">
        <f t="shared" si="22"/>
        <v>87.063058906076606</v>
      </c>
      <c r="L54">
        <f t="shared" si="23"/>
        <v>93.934340408654037</v>
      </c>
      <c r="M54">
        <v>100</v>
      </c>
    </row>
    <row r="55" spans="2:13" x14ac:dyDescent="0.2">
      <c r="H55">
        <f t="shared" si="22"/>
        <v>67.968561148156567</v>
      </c>
      <c r="I55">
        <f t="shared" si="22"/>
        <v>75.622897786026769</v>
      </c>
      <c r="J55">
        <f t="shared" si="22"/>
        <v>82.744734747671842</v>
      </c>
      <c r="K55">
        <f t="shared" si="22"/>
        <v>89.220569632703416</v>
      </c>
      <c r="L55">
        <f t="shared" si="23"/>
        <v>94.981845025531968</v>
      </c>
      <c r="M55">
        <v>100</v>
      </c>
    </row>
    <row r="56" spans="2:13" x14ac:dyDescent="0.2">
      <c r="G56">
        <f t="shared" si="22"/>
        <v>65.55598201203054</v>
      </c>
      <c r="H56">
        <f t="shared" si="22"/>
        <v>72.741454202285908</v>
      </c>
      <c r="I56">
        <f t="shared" si="22"/>
        <v>79.44507929732606</v>
      </c>
      <c r="J56">
        <f t="shared" si="22"/>
        <v>85.566982635516666</v>
      </c>
      <c r="K56">
        <f t="shared" si="22"/>
        <v>91.046206983598438</v>
      </c>
      <c r="L56">
        <f t="shared" si="23"/>
        <v>95.856431257072757</v>
      </c>
      <c r="M56">
        <v>100</v>
      </c>
    </row>
    <row r="57" spans="2:13" x14ac:dyDescent="0.2">
      <c r="C57">
        <f t="shared" ref="C57:E60" si="24">$B$4*D56+$B$5*D57</f>
        <v>0</v>
      </c>
      <c r="D57">
        <f t="shared" si="24"/>
        <v>0</v>
      </c>
      <c r="F57">
        <f>$B$4*G56+$B$5*G57</f>
        <v>68.08653747303228</v>
      </c>
      <c r="G57">
        <f t="shared" si="22"/>
        <v>70.617092934034005</v>
      </c>
      <c r="H57">
        <f t="shared" si="22"/>
        <v>76.95195322835005</v>
      </c>
      <c r="I57">
        <f t="shared" si="22"/>
        <v>82.755094188875688</v>
      </c>
      <c r="J57">
        <f t="shared" si="22"/>
        <v>87.972924255871916</v>
      </c>
      <c r="K57">
        <f t="shared" si="22"/>
        <v>92.58204516707471</v>
      </c>
      <c r="L57">
        <f t="shared" si="23"/>
        <v>96.584072610405642</v>
      </c>
      <c r="M57">
        <v>100</v>
      </c>
    </row>
    <row r="58" spans="2:13" x14ac:dyDescent="0.2">
      <c r="C58">
        <f t="shared" si="24"/>
        <v>0</v>
      </c>
      <c r="E58">
        <f t="shared" si="24"/>
        <v>70.473745492446668</v>
      </c>
      <c r="F58">
        <f t="shared" ref="F58:F60" si="25">$B$4*G57+$B$5*G58</f>
        <v>72.860953511861055</v>
      </c>
      <c r="G58">
        <f t="shared" si="22"/>
        <v>75.104814089688105</v>
      </c>
      <c r="H58">
        <f t="shared" si="22"/>
        <v>80.618697779956463</v>
      </c>
      <c r="I58">
        <f t="shared" si="22"/>
        <v>85.593596083509425</v>
      </c>
      <c r="J58">
        <f t="shared" si="22"/>
        <v>90.009380876384199</v>
      </c>
      <c r="K58">
        <f t="shared" si="22"/>
        <v>93.867822942650918</v>
      </c>
      <c r="L58">
        <f t="shared" si="23"/>
        <v>97.18768364768448</v>
      </c>
      <c r="M58">
        <v>100</v>
      </c>
    </row>
    <row r="59" spans="2:13" x14ac:dyDescent="0.2">
      <c r="D59">
        <f t="shared" si="24"/>
        <v>72.71889524352116</v>
      </c>
      <c r="E59">
        <f t="shared" si="24"/>
        <v>74.964044994595639</v>
      </c>
      <c r="F59">
        <f t="shared" si="25"/>
        <v>77.067136477330223</v>
      </c>
      <c r="G59">
        <f t="shared" si="22"/>
        <v>79.029458864972355</v>
      </c>
      <c r="H59">
        <f t="shared" si="22"/>
        <v>83.777592256370355</v>
      </c>
      <c r="I59">
        <f t="shared" si="22"/>
        <v>88.007901039965802</v>
      </c>
      <c r="J59">
        <f t="shared" si="22"/>
        <v>91.722877606907218</v>
      </c>
      <c r="K59">
        <f t="shared" si="22"/>
        <v>94.939915028975662</v>
      </c>
      <c r="L59">
        <f t="shared" si="23"/>
        <v>97.687187785175325</v>
      </c>
      <c r="M59">
        <v>100</v>
      </c>
    </row>
    <row r="60" spans="2:13" x14ac:dyDescent="0.2">
      <c r="C60">
        <f t="shared" si="24"/>
        <v>74.82458063139569</v>
      </c>
      <c r="D60">
        <f t="shared" si="24"/>
        <v>76.930266019270221</v>
      </c>
      <c r="E60">
        <f t="shared" si="24"/>
        <v>78.896487043944788</v>
      </c>
      <c r="F60">
        <f t="shared" si="25"/>
        <v>80.725837610559353</v>
      </c>
      <c r="G60">
        <f t="shared" si="22"/>
        <v>82.422216356146365</v>
      </c>
      <c r="H60">
        <f t="shared" si="22"/>
        <v>86.474562071049121</v>
      </c>
      <c r="I60">
        <f t="shared" si="22"/>
        <v>90.047459517865818</v>
      </c>
      <c r="J60">
        <f t="shared" si="22"/>
        <v>93.15753262218783</v>
      </c>
      <c r="K60">
        <f t="shared" si="22"/>
        <v>95.830846121884122</v>
      </c>
      <c r="L60">
        <f t="shared" si="23"/>
        <v>98.099708154795579</v>
      </c>
      <c r="M60">
        <v>100</v>
      </c>
    </row>
    <row r="61" spans="2:13" x14ac:dyDescent="0.2">
      <c r="C61">
        <v>0</v>
      </c>
      <c r="D61">
        <v>1</v>
      </c>
      <c r="E61">
        <v>2</v>
      </c>
      <c r="F61">
        <v>3</v>
      </c>
      <c r="G61">
        <v>4</v>
      </c>
      <c r="H61">
        <v>5</v>
      </c>
      <c r="I61">
        <v>6</v>
      </c>
      <c r="J61">
        <v>7</v>
      </c>
      <c r="K61">
        <v>8</v>
      </c>
      <c r="L61">
        <v>9</v>
      </c>
      <c r="M6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2016-10-13T21:00:30Z</dcterms:created>
  <dcterms:modified xsi:type="dcterms:W3CDTF">2016-10-31T16:18:59Z</dcterms:modified>
</cp:coreProperties>
</file>