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gokul/Desktop/GithubRepos/Reports-and-Papers/"/>
    </mc:Choice>
  </mc:AlternateContent>
  <bookViews>
    <workbookView xWindow="0" yWindow="460" windowWidth="25600" windowHeight="15460" tabRatio="500"/>
  </bookViews>
  <sheets>
    <sheet name="Sheet1" sheetId="1" r:id="rId1"/>
    <sheet name="Sheet2" sheetId="2" r:id="rId2"/>
  </sheets>
  <definedNames>
    <definedName name="_xlnm.Print_Area" localSheetId="0">Sheet1!$A$1:$S$86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2" l="1"/>
  <c r="B1" i="2"/>
  <c r="B9" i="2"/>
  <c r="B7" i="2"/>
  <c r="B2" i="2"/>
  <c r="B3" i="2"/>
  <c r="C9" i="2"/>
  <c r="D9" i="2"/>
  <c r="E9" i="2"/>
  <c r="F9" i="2"/>
  <c r="G9" i="2"/>
  <c r="J25" i="2"/>
  <c r="B5" i="2"/>
  <c r="E1" i="2"/>
  <c r="G8" i="2"/>
  <c r="J24" i="2"/>
  <c r="E2" i="2"/>
  <c r="I25" i="2"/>
  <c r="F8" i="2"/>
  <c r="G7" i="2"/>
  <c r="J23" i="2"/>
  <c r="I24" i="2"/>
  <c r="H25" i="2"/>
  <c r="E8" i="2"/>
  <c r="F7" i="2"/>
  <c r="G6" i="2"/>
  <c r="J22" i="2"/>
  <c r="I23" i="2"/>
  <c r="H24" i="2"/>
  <c r="G25" i="2"/>
  <c r="D8" i="2"/>
  <c r="E7" i="2"/>
  <c r="F6" i="2"/>
  <c r="G5" i="2"/>
  <c r="J21" i="2"/>
  <c r="I22" i="2"/>
  <c r="H23" i="2"/>
  <c r="G24" i="2"/>
  <c r="F25" i="2"/>
  <c r="C8" i="2"/>
  <c r="D7" i="2"/>
  <c r="E6" i="2"/>
  <c r="F5" i="2"/>
  <c r="G4" i="2"/>
  <c r="J20" i="2"/>
  <c r="I21" i="2"/>
  <c r="H22" i="2"/>
  <c r="G23" i="2"/>
  <c r="F24" i="2"/>
  <c r="E25" i="2"/>
  <c r="J15" i="2"/>
  <c r="J16" i="2"/>
  <c r="I16" i="2"/>
  <c r="J17" i="2"/>
  <c r="I17" i="2"/>
  <c r="H17" i="2"/>
  <c r="D23" i="2"/>
  <c r="J14" i="2"/>
  <c r="I15" i="2"/>
  <c r="H16" i="2"/>
  <c r="D22" i="2"/>
  <c r="C23" i="2"/>
  <c r="J13" i="2"/>
  <c r="I14" i="2"/>
  <c r="H15" i="2"/>
  <c r="D21" i="2"/>
  <c r="C22" i="2"/>
  <c r="B23" i="2"/>
  <c r="J12" i="2"/>
  <c r="I13" i="2"/>
  <c r="H14" i="2"/>
  <c r="D20" i="2"/>
  <c r="C21" i="2"/>
  <c r="B22" i="2"/>
  <c r="A23" i="2"/>
  <c r="G17" i="2"/>
  <c r="G16" i="2"/>
  <c r="F17" i="2"/>
  <c r="G15" i="2"/>
  <c r="F16" i="2"/>
  <c r="E17" i="2"/>
  <c r="B13" i="2"/>
  <c r="B6" i="2"/>
  <c r="D13" i="2"/>
  <c r="A15" i="2"/>
  <c r="E3" i="1"/>
  <c r="E4" i="1"/>
  <c r="E6" i="1"/>
  <c r="B27" i="1"/>
  <c r="C27" i="1"/>
  <c r="D27" i="1"/>
  <c r="E27" i="1"/>
  <c r="F27" i="1"/>
  <c r="G27" i="1"/>
  <c r="H27" i="1"/>
  <c r="I27" i="1"/>
  <c r="J27" i="1"/>
  <c r="K27" i="1"/>
  <c r="L27" i="1"/>
  <c r="M26" i="1"/>
  <c r="N25" i="1"/>
  <c r="O24" i="1"/>
  <c r="P23" i="1"/>
  <c r="Q22" i="1"/>
  <c r="B9" i="1"/>
  <c r="Q41" i="1"/>
  <c r="E7" i="1"/>
  <c r="M27" i="1"/>
  <c r="N26" i="1"/>
  <c r="O25" i="1"/>
  <c r="P24" i="1"/>
  <c r="Q23" i="1"/>
  <c r="Q42" i="1"/>
  <c r="E2" i="1"/>
  <c r="P42" i="1"/>
  <c r="N27" i="1"/>
  <c r="O26" i="1"/>
  <c r="P25" i="1"/>
  <c r="Q24" i="1"/>
  <c r="Q43" i="1"/>
  <c r="P43" i="1"/>
  <c r="O43" i="1"/>
  <c r="O27" i="1"/>
  <c r="P26" i="1"/>
  <c r="Q25" i="1"/>
  <c r="Q44" i="1"/>
  <c r="P44" i="1"/>
  <c r="O44" i="1"/>
  <c r="N44" i="1"/>
  <c r="P27" i="1"/>
  <c r="Q26" i="1"/>
  <c r="Q45" i="1"/>
  <c r="P45" i="1"/>
  <c r="O45" i="1"/>
  <c r="N45" i="1"/>
  <c r="M45" i="1"/>
  <c r="Q27" i="1"/>
  <c r="Q46" i="1"/>
  <c r="P46" i="1"/>
  <c r="O46" i="1"/>
  <c r="N46" i="1"/>
  <c r="M46" i="1"/>
  <c r="L46" i="1"/>
  <c r="Q59" i="1"/>
  <c r="Q60" i="1"/>
  <c r="P60" i="1"/>
  <c r="Q61" i="1"/>
  <c r="P61" i="1"/>
  <c r="O61" i="1"/>
  <c r="Q62" i="1"/>
  <c r="P62" i="1"/>
  <c r="O62" i="1"/>
  <c r="N62" i="1"/>
  <c r="Q63" i="1"/>
  <c r="P63" i="1"/>
  <c r="O63" i="1"/>
  <c r="N63" i="1"/>
  <c r="M63" i="1"/>
  <c r="Q64" i="1"/>
  <c r="P64" i="1"/>
  <c r="O64" i="1"/>
  <c r="N64" i="1"/>
  <c r="M64" i="1"/>
  <c r="L64" i="1"/>
  <c r="L77" i="1"/>
  <c r="L26" i="1"/>
  <c r="M25" i="1"/>
  <c r="N24" i="1"/>
  <c r="O23" i="1"/>
  <c r="P22" i="1"/>
  <c r="Q21" i="1"/>
  <c r="Q40" i="1"/>
  <c r="P41" i="1"/>
  <c r="O42" i="1"/>
  <c r="N43" i="1"/>
  <c r="M44" i="1"/>
  <c r="L45" i="1"/>
  <c r="Q58" i="1"/>
  <c r="P59" i="1"/>
  <c r="O60" i="1"/>
  <c r="N61" i="1"/>
  <c r="M62" i="1"/>
  <c r="L63" i="1"/>
  <c r="L76" i="1"/>
  <c r="K77" i="1"/>
  <c r="K26" i="1"/>
  <c r="L25" i="1"/>
  <c r="M24" i="1"/>
  <c r="N23" i="1"/>
  <c r="O22" i="1"/>
  <c r="P21" i="1"/>
  <c r="Q20" i="1"/>
  <c r="Q39" i="1"/>
  <c r="P40" i="1"/>
  <c r="O41" i="1"/>
  <c r="N42" i="1"/>
  <c r="M43" i="1"/>
  <c r="L44" i="1"/>
  <c r="Q57" i="1"/>
  <c r="P58" i="1"/>
  <c r="O59" i="1"/>
  <c r="N60" i="1"/>
  <c r="M61" i="1"/>
  <c r="L62" i="1"/>
  <c r="L75" i="1"/>
  <c r="K76" i="1"/>
  <c r="J77" i="1"/>
  <c r="J26" i="1"/>
  <c r="K25" i="1"/>
  <c r="L24" i="1"/>
  <c r="M23" i="1"/>
  <c r="N22" i="1"/>
  <c r="O21" i="1"/>
  <c r="P20" i="1"/>
  <c r="Q19" i="1"/>
  <c r="Q38" i="1"/>
  <c r="P39" i="1"/>
  <c r="O40" i="1"/>
  <c r="N41" i="1"/>
  <c r="M42" i="1"/>
  <c r="L43" i="1"/>
  <c r="Q56" i="1"/>
  <c r="P57" i="1"/>
  <c r="O58" i="1"/>
  <c r="N59" i="1"/>
  <c r="M60" i="1"/>
  <c r="L61" i="1"/>
  <c r="L74" i="1"/>
  <c r="K75" i="1"/>
  <c r="J76" i="1"/>
  <c r="I77" i="1"/>
  <c r="I26" i="1"/>
  <c r="J25" i="1"/>
  <c r="K24" i="1"/>
  <c r="L23" i="1"/>
  <c r="M22" i="1"/>
  <c r="N21" i="1"/>
  <c r="O20" i="1"/>
  <c r="P19" i="1"/>
  <c r="Q18" i="1"/>
  <c r="Q37" i="1"/>
  <c r="P38" i="1"/>
  <c r="O39" i="1"/>
  <c r="N40" i="1"/>
  <c r="M41" i="1"/>
  <c r="L42" i="1"/>
  <c r="Q55" i="1"/>
  <c r="P56" i="1"/>
  <c r="O57" i="1"/>
  <c r="N58" i="1"/>
  <c r="M59" i="1"/>
  <c r="L60" i="1"/>
  <c r="L73" i="1"/>
  <c r="K74" i="1"/>
  <c r="J75" i="1"/>
  <c r="I76" i="1"/>
  <c r="H77" i="1"/>
  <c r="H26" i="1"/>
  <c r="I25" i="1"/>
  <c r="J24" i="1"/>
  <c r="K23" i="1"/>
  <c r="L22" i="1"/>
  <c r="M21" i="1"/>
  <c r="N20" i="1"/>
  <c r="O19" i="1"/>
  <c r="P18" i="1"/>
  <c r="Q17" i="1"/>
  <c r="Q36" i="1"/>
  <c r="P37" i="1"/>
  <c r="O38" i="1"/>
  <c r="N39" i="1"/>
  <c r="M40" i="1"/>
  <c r="L41" i="1"/>
  <c r="Q54" i="1"/>
  <c r="P55" i="1"/>
  <c r="O56" i="1"/>
  <c r="N57" i="1"/>
  <c r="M58" i="1"/>
  <c r="L59" i="1"/>
  <c r="L72" i="1"/>
  <c r="K73" i="1"/>
  <c r="J74" i="1"/>
  <c r="I75" i="1"/>
  <c r="H76" i="1"/>
  <c r="G77" i="1"/>
  <c r="G26" i="1"/>
  <c r="H25" i="1"/>
  <c r="I24" i="1"/>
  <c r="J23" i="1"/>
  <c r="K22" i="1"/>
  <c r="L21" i="1"/>
  <c r="M20" i="1"/>
  <c r="N19" i="1"/>
  <c r="O18" i="1"/>
  <c r="P17" i="1"/>
  <c r="Q16" i="1"/>
  <c r="Q35" i="1"/>
  <c r="P36" i="1"/>
  <c r="O37" i="1"/>
  <c r="N38" i="1"/>
  <c r="M39" i="1"/>
  <c r="L40" i="1"/>
  <c r="Q53" i="1"/>
  <c r="P54" i="1"/>
  <c r="O55" i="1"/>
  <c r="N56" i="1"/>
  <c r="M57" i="1"/>
  <c r="L58" i="1"/>
  <c r="L71" i="1"/>
  <c r="K72" i="1"/>
  <c r="J73" i="1"/>
  <c r="I74" i="1"/>
  <c r="H75" i="1"/>
  <c r="G76" i="1"/>
  <c r="F77" i="1"/>
  <c r="F26" i="1"/>
  <c r="G25" i="1"/>
  <c r="H24" i="1"/>
  <c r="I23" i="1"/>
  <c r="J22" i="1"/>
  <c r="K21" i="1"/>
  <c r="L20" i="1"/>
  <c r="M19" i="1"/>
  <c r="N18" i="1"/>
  <c r="O17" i="1"/>
  <c r="P16" i="1"/>
  <c r="Q15" i="1"/>
  <c r="Q34" i="1"/>
  <c r="P35" i="1"/>
  <c r="O36" i="1"/>
  <c r="N37" i="1"/>
  <c r="M38" i="1"/>
  <c r="L39" i="1"/>
  <c r="Q52" i="1"/>
  <c r="P53" i="1"/>
  <c r="O54" i="1"/>
  <c r="N55" i="1"/>
  <c r="M56" i="1"/>
  <c r="L57" i="1"/>
  <c r="L70" i="1"/>
  <c r="K71" i="1"/>
  <c r="J72" i="1"/>
  <c r="I73" i="1"/>
  <c r="H74" i="1"/>
  <c r="G75" i="1"/>
  <c r="F76" i="1"/>
  <c r="E77" i="1"/>
  <c r="E26" i="1"/>
  <c r="F25" i="1"/>
  <c r="G24" i="1"/>
  <c r="H23" i="1"/>
  <c r="I22" i="1"/>
  <c r="J21" i="1"/>
  <c r="K20" i="1"/>
  <c r="L19" i="1"/>
  <c r="M18" i="1"/>
  <c r="N17" i="1"/>
  <c r="O16" i="1"/>
  <c r="P15" i="1"/>
  <c r="Q14" i="1"/>
  <c r="Q33" i="1"/>
  <c r="P34" i="1"/>
  <c r="O35" i="1"/>
  <c r="N36" i="1"/>
  <c r="M37" i="1"/>
  <c r="L38" i="1"/>
  <c r="Q51" i="1"/>
  <c r="P52" i="1"/>
  <c r="O53" i="1"/>
  <c r="N54" i="1"/>
  <c r="M55" i="1"/>
  <c r="L56" i="1"/>
  <c r="L69" i="1"/>
  <c r="K70" i="1"/>
  <c r="J71" i="1"/>
  <c r="I72" i="1"/>
  <c r="H73" i="1"/>
  <c r="G74" i="1"/>
  <c r="F75" i="1"/>
  <c r="E76" i="1"/>
  <c r="D77" i="1"/>
  <c r="D26" i="1"/>
  <c r="E25" i="1"/>
  <c r="F24" i="1"/>
  <c r="G23" i="1"/>
  <c r="H22" i="1"/>
  <c r="I21" i="1"/>
  <c r="J20" i="1"/>
  <c r="K19" i="1"/>
  <c r="L18" i="1"/>
  <c r="M17" i="1"/>
  <c r="N16" i="1"/>
  <c r="O15" i="1"/>
  <c r="P14" i="1"/>
  <c r="Q13" i="1"/>
  <c r="Q32" i="1"/>
  <c r="P33" i="1"/>
  <c r="O34" i="1"/>
  <c r="N35" i="1"/>
  <c r="M36" i="1"/>
  <c r="L37" i="1"/>
  <c r="Q50" i="1"/>
  <c r="P51" i="1"/>
  <c r="O52" i="1"/>
  <c r="N53" i="1"/>
  <c r="M54" i="1"/>
  <c r="L55" i="1"/>
  <c r="L68" i="1"/>
  <c r="K69" i="1"/>
  <c r="J70" i="1"/>
  <c r="I71" i="1"/>
  <c r="H72" i="1"/>
  <c r="G73" i="1"/>
  <c r="F74" i="1"/>
  <c r="E75" i="1"/>
  <c r="D76" i="1"/>
  <c r="C77" i="1"/>
  <c r="C26" i="1"/>
  <c r="D25" i="1"/>
  <c r="E24" i="1"/>
  <c r="F23" i="1"/>
  <c r="G22" i="1"/>
  <c r="H21" i="1"/>
  <c r="I20" i="1"/>
  <c r="J19" i="1"/>
  <c r="K18" i="1"/>
  <c r="L17" i="1"/>
  <c r="M16" i="1"/>
  <c r="N15" i="1"/>
  <c r="O14" i="1"/>
  <c r="P13" i="1"/>
  <c r="Q12" i="1"/>
  <c r="Q31" i="1"/>
  <c r="P32" i="1"/>
  <c r="O33" i="1"/>
  <c r="N34" i="1"/>
  <c r="M35" i="1"/>
  <c r="L36" i="1"/>
  <c r="Q49" i="1"/>
  <c r="P50" i="1"/>
  <c r="O51" i="1"/>
  <c r="N52" i="1"/>
  <c r="M53" i="1"/>
  <c r="L54" i="1"/>
  <c r="L67" i="1"/>
  <c r="K68" i="1"/>
  <c r="J69" i="1"/>
  <c r="I70" i="1"/>
  <c r="H71" i="1"/>
  <c r="G72" i="1"/>
  <c r="F73" i="1"/>
  <c r="E74" i="1"/>
  <c r="D75" i="1"/>
  <c r="C76" i="1"/>
  <c r="B77" i="1"/>
  <c r="K64" i="1"/>
  <c r="K63" i="1"/>
  <c r="J64" i="1"/>
  <c r="K62" i="1"/>
  <c r="J63" i="1"/>
  <c r="I64" i="1"/>
  <c r="K61" i="1"/>
  <c r="J62" i="1"/>
  <c r="I63" i="1"/>
  <c r="H64" i="1"/>
  <c r="K60" i="1"/>
  <c r="J61" i="1"/>
  <c r="I62" i="1"/>
  <c r="H63" i="1"/>
  <c r="G64" i="1"/>
  <c r="K59" i="1"/>
  <c r="J60" i="1"/>
  <c r="I61" i="1"/>
  <c r="H62" i="1"/>
  <c r="G63" i="1"/>
  <c r="F64" i="1"/>
  <c r="K58" i="1"/>
  <c r="J59" i="1"/>
  <c r="I60" i="1"/>
  <c r="H61" i="1"/>
  <c r="G62" i="1"/>
  <c r="F63" i="1"/>
  <c r="E64" i="1"/>
  <c r="K57" i="1"/>
  <c r="J58" i="1"/>
  <c r="I59" i="1"/>
  <c r="H60" i="1"/>
  <c r="G61" i="1"/>
  <c r="F62" i="1"/>
  <c r="E63" i="1"/>
  <c r="D64" i="1"/>
  <c r="K56" i="1"/>
  <c r="J57" i="1"/>
  <c r="I58" i="1"/>
  <c r="H59" i="1"/>
  <c r="G60" i="1"/>
  <c r="F61" i="1"/>
  <c r="E62" i="1"/>
  <c r="D63" i="1"/>
  <c r="C64" i="1"/>
  <c r="K55" i="1"/>
  <c r="J56" i="1"/>
  <c r="I57" i="1"/>
  <c r="H58" i="1"/>
  <c r="G59" i="1"/>
  <c r="F60" i="1"/>
  <c r="E61" i="1"/>
  <c r="D62" i="1"/>
  <c r="C63" i="1"/>
  <c r="B64" i="1"/>
  <c r="K46" i="1"/>
  <c r="K45" i="1"/>
  <c r="J46" i="1"/>
  <c r="K44" i="1"/>
  <c r="J45" i="1"/>
  <c r="I46" i="1"/>
  <c r="K43" i="1"/>
  <c r="J44" i="1"/>
  <c r="I45" i="1"/>
  <c r="H46" i="1"/>
  <c r="K42" i="1"/>
  <c r="J43" i="1"/>
  <c r="I44" i="1"/>
  <c r="H45" i="1"/>
  <c r="G46" i="1"/>
  <c r="K41" i="1"/>
  <c r="J42" i="1"/>
  <c r="I43" i="1"/>
  <c r="H44" i="1"/>
  <c r="G45" i="1"/>
  <c r="F46" i="1"/>
  <c r="K40" i="1"/>
  <c r="J41" i="1"/>
  <c r="I42" i="1"/>
  <c r="H43" i="1"/>
  <c r="G44" i="1"/>
  <c r="F45" i="1"/>
  <c r="E46" i="1"/>
  <c r="K39" i="1"/>
  <c r="J40" i="1"/>
  <c r="I41" i="1"/>
  <c r="H42" i="1"/>
  <c r="G43" i="1"/>
  <c r="F44" i="1"/>
  <c r="E45" i="1"/>
  <c r="D46" i="1"/>
  <c r="K38" i="1"/>
  <c r="J39" i="1"/>
  <c r="I40" i="1"/>
  <c r="H41" i="1"/>
  <c r="G42" i="1"/>
  <c r="F43" i="1"/>
  <c r="E44" i="1"/>
  <c r="D45" i="1"/>
  <c r="C46" i="1"/>
  <c r="K37" i="1"/>
  <c r="J38" i="1"/>
  <c r="I39" i="1"/>
  <c r="H40" i="1"/>
  <c r="G41" i="1"/>
  <c r="F42" i="1"/>
  <c r="E43" i="1"/>
  <c r="D44" i="1"/>
  <c r="C45" i="1"/>
  <c r="B46" i="1"/>
</calcChain>
</file>

<file path=xl/sharedStrings.xml><?xml version="1.0" encoding="utf-8"?>
<sst xmlns="http://schemas.openxmlformats.org/spreadsheetml/2006/main" count="27" uniqueCount="23">
  <si>
    <t>n</t>
  </si>
  <si>
    <t>Rn</t>
  </si>
  <si>
    <t>S0</t>
  </si>
  <si>
    <t>p</t>
  </si>
  <si>
    <t>T</t>
  </si>
  <si>
    <t>un</t>
  </si>
  <si>
    <t>dn</t>
  </si>
  <si>
    <t>u</t>
  </si>
  <si>
    <t>r</t>
  </si>
  <si>
    <t>sig</t>
  </si>
  <si>
    <t>q</t>
  </si>
  <si>
    <t>pn</t>
  </si>
  <si>
    <t>d</t>
  </si>
  <si>
    <t>c</t>
  </si>
  <si>
    <t xml:space="preserve">qn </t>
  </si>
  <si>
    <t>strike</t>
  </si>
  <si>
    <t>Stock Movement</t>
  </si>
  <si>
    <t>number of periods</t>
  </si>
  <si>
    <t>Put Call Parity</t>
  </si>
  <si>
    <t>Call option</t>
  </si>
  <si>
    <t>Put option</t>
  </si>
  <si>
    <t>Call Option</t>
  </si>
  <si>
    <t>Put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</si>
</sst>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2:V78"/>
  <sheetViews>
    <sheetView tabSelected="1" zoomScale="116" zoomScaleNormal="116" zoomScalePageLayoutView="116" workbookViewId="0"/>
  </sheetViews>
  <sheetFormatPr baseColWidth="10" defaultColWidth="14.5" defaultRowHeight="15.75" customHeight="1" x14ac:dyDescent="0.15"/>
  <sheetData>
    <row r="2" spans="1:20" ht="15.75" customHeight="1" x14ac:dyDescent="0.15">
      <c r="A2" s="1" t="s">
        <v>0</v>
      </c>
      <c r="B2" s="1">
        <v>15</v>
      </c>
      <c r="D2" s="1" t="s">
        <v>1</v>
      </c>
      <c r="E2">
        <f>EXP($B$5*$B$3/$B$2)</f>
        <v>1.0003333888950623</v>
      </c>
      <c r="G2" s="1"/>
    </row>
    <row r="3" spans="1:20" ht="15.75" customHeight="1" x14ac:dyDescent="0.15">
      <c r="A3" s="1" t="s">
        <v>4</v>
      </c>
      <c r="B3" s="1">
        <v>0.25</v>
      </c>
      <c r="D3" s="1" t="s">
        <v>5</v>
      </c>
      <c r="E3">
        <f>EXP($B$6*SQRT($B$3/$B$2))</f>
        <v>1.0394896104013376</v>
      </c>
      <c r="G3" s="1"/>
    </row>
    <row r="4" spans="1:20" ht="15.75" customHeight="1" x14ac:dyDescent="0.15">
      <c r="A4" s="1" t="s">
        <v>2</v>
      </c>
      <c r="B4" s="1">
        <v>100</v>
      </c>
      <c r="D4" s="1" t="s">
        <v>6</v>
      </c>
      <c r="E4">
        <f>1/$E$3</f>
        <v>0.96201057710803761</v>
      </c>
      <c r="G4" s="1"/>
    </row>
    <row r="5" spans="1:20" ht="15.75" customHeight="1" x14ac:dyDescent="0.15">
      <c r="A5" s="1" t="s">
        <v>8</v>
      </c>
      <c r="B5" s="1">
        <v>0.02</v>
      </c>
      <c r="G5" s="1"/>
    </row>
    <row r="6" spans="1:20" ht="15.75" customHeight="1" x14ac:dyDescent="0.15">
      <c r="A6" s="1" t="s">
        <v>9</v>
      </c>
      <c r="B6" s="1">
        <v>0.3</v>
      </c>
      <c r="D6" s="1" t="s">
        <v>11</v>
      </c>
      <c r="E6">
        <f>(EXP(($B$5-$B$7)*$B$3/$B$2)-$E$4)/($E$3-$E$4)</f>
        <v>0.49247005062451049</v>
      </c>
      <c r="I6" s="1"/>
    </row>
    <row r="7" spans="1:20" ht="15.75" customHeight="1" x14ac:dyDescent="0.15">
      <c r="A7" s="1" t="s">
        <v>13</v>
      </c>
      <c r="B7" s="1">
        <v>0.01</v>
      </c>
      <c r="D7" s="1" t="s">
        <v>14</v>
      </c>
      <c r="E7">
        <f>1-$E$6</f>
        <v>0.50752994937548945</v>
      </c>
      <c r="I7" s="1"/>
    </row>
    <row r="9" spans="1:20" ht="15.75" customHeight="1" x14ac:dyDescent="0.15">
      <c r="A9" s="1" t="s">
        <v>15</v>
      </c>
      <c r="B9" s="1">
        <f>110</f>
        <v>110</v>
      </c>
      <c r="F9" s="1"/>
    </row>
    <row r="10" spans="1:20" ht="15.75" customHeight="1" x14ac:dyDescent="0.1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5.75" customHeight="1" x14ac:dyDescent="0.15">
      <c r="A11" s="1"/>
      <c r="E11" s="1" t="s">
        <v>16</v>
      </c>
    </row>
    <row r="12" spans="1:20" ht="15.75" customHeight="1" x14ac:dyDescent="0.15">
      <c r="A12" s="1">
        <v>15</v>
      </c>
      <c r="Q12">
        <f>P13*$E$3</f>
        <v>178.77315075823685</v>
      </c>
    </row>
    <row r="13" spans="1:20" ht="15.75" customHeight="1" x14ac:dyDescent="0.15">
      <c r="A13" s="1">
        <v>14</v>
      </c>
      <c r="P13">
        <f t="shared" ref="P13:Q13" si="0">O14*$E$3</f>
        <v>171.98166193235366</v>
      </c>
      <c r="Q13">
        <f t="shared" si="0"/>
        <v>165.44817784754298</v>
      </c>
    </row>
    <row r="14" spans="1:20" ht="15.75" customHeight="1" x14ac:dyDescent="0.15">
      <c r="A14" s="1">
        <v>13</v>
      </c>
      <c r="O14">
        <f t="shared" ref="O14:Q14" si="1">N15*$E$3</f>
        <v>165.44817784754298</v>
      </c>
      <c r="P14">
        <f t="shared" si="1"/>
        <v>159.16289705258808</v>
      </c>
      <c r="Q14">
        <f t="shared" si="1"/>
        <v>153.11639044774745</v>
      </c>
    </row>
    <row r="15" spans="1:20" ht="15.75" customHeight="1" x14ac:dyDescent="0.15">
      <c r="A15" s="1">
        <v>12</v>
      </c>
      <c r="N15">
        <f t="shared" ref="N15:Q15" si="2">M16*$E$3</f>
        <v>159.16289705258808</v>
      </c>
      <c r="O15">
        <f t="shared" si="2"/>
        <v>153.11639044774745</v>
      </c>
      <c r="P15">
        <f t="shared" si="2"/>
        <v>147.29958713933715</v>
      </c>
      <c r="Q15">
        <f t="shared" si="2"/>
        <v>141.70376083168938</v>
      </c>
    </row>
    <row r="16" spans="1:20" ht="15.75" customHeight="1" x14ac:dyDescent="0.15">
      <c r="A16" s="1">
        <v>11</v>
      </c>
      <c r="M16">
        <f t="shared" ref="M16:Q16" si="3">L17*$E$3</f>
        <v>153.11639044774745</v>
      </c>
      <c r="N16">
        <f t="shared" si="3"/>
        <v>147.29958713933715</v>
      </c>
      <c r="O16">
        <f t="shared" si="3"/>
        <v>141.70376083168941</v>
      </c>
      <c r="P16">
        <f t="shared" si="3"/>
        <v>136.32051673607285</v>
      </c>
      <c r="Q16">
        <f t="shared" si="3"/>
        <v>131.14177897693534</v>
      </c>
    </row>
    <row r="17" spans="1:22" ht="15.75" customHeight="1" x14ac:dyDescent="0.15">
      <c r="A17" s="1">
        <v>10</v>
      </c>
      <c r="L17">
        <f t="shared" ref="L17:Q17" si="4">K18*$E$3</f>
        <v>147.29958713933715</v>
      </c>
      <c r="M17">
        <f t="shared" si="4"/>
        <v>141.70376083168941</v>
      </c>
      <c r="N17">
        <f t="shared" si="4"/>
        <v>136.32051673607288</v>
      </c>
      <c r="O17">
        <f t="shared" si="4"/>
        <v>131.14177897693534</v>
      </c>
      <c r="P17">
        <f t="shared" si="4"/>
        <v>126.15977847657628</v>
      </c>
      <c r="Q17">
        <f t="shared" si="4"/>
        <v>121.36704130007332</v>
      </c>
    </row>
    <row r="18" spans="1:22" ht="15.75" customHeight="1" x14ac:dyDescent="0.15">
      <c r="A18" s="1">
        <v>9</v>
      </c>
      <c r="K18">
        <f t="shared" ref="K18:Q18" si="5">J19*$E$3</f>
        <v>141.70376083168941</v>
      </c>
      <c r="L18">
        <f t="shared" si="5"/>
        <v>136.32051673607288</v>
      </c>
      <c r="M18">
        <f t="shared" si="5"/>
        <v>131.14177897693537</v>
      </c>
      <c r="N18">
        <f t="shared" si="5"/>
        <v>126.15977847657629</v>
      </c>
      <c r="O18">
        <f t="shared" si="5"/>
        <v>121.36704130007334</v>
      </c>
      <c r="P18">
        <f t="shared" si="5"/>
        <v>116.75637744297858</v>
      </c>
      <c r="Q18">
        <f t="shared" si="5"/>
        <v>112.32087004496367</v>
      </c>
    </row>
    <row r="19" spans="1:22" ht="15.75" customHeight="1" x14ac:dyDescent="0.15">
      <c r="A19" s="1">
        <v>8</v>
      </c>
      <c r="J19">
        <f t="shared" ref="J19:Q19" si="6">I20*$E$3</f>
        <v>136.32051673607288</v>
      </c>
      <c r="K19">
        <f t="shared" si="6"/>
        <v>131.14177897693537</v>
      </c>
      <c r="L19">
        <f t="shared" si="6"/>
        <v>126.15977847657631</v>
      </c>
      <c r="M19">
        <f t="shared" si="6"/>
        <v>121.36704130007335</v>
      </c>
      <c r="N19">
        <f t="shared" si="6"/>
        <v>116.75637744297859</v>
      </c>
      <c r="O19">
        <f t="shared" si="6"/>
        <v>112.32087004496368</v>
      </c>
      <c r="P19">
        <f t="shared" si="6"/>
        <v>108.0538650132324</v>
      </c>
      <c r="Q19">
        <f t="shared" si="6"/>
        <v>103.9489610401337</v>
      </c>
    </row>
    <row r="20" spans="1:22" ht="15.75" customHeight="1" x14ac:dyDescent="0.15">
      <c r="A20" s="1">
        <v>7</v>
      </c>
      <c r="I20">
        <f t="shared" ref="I20:Q20" si="7">H21*$E$3</f>
        <v>131.14177897693537</v>
      </c>
      <c r="J20">
        <f t="shared" si="7"/>
        <v>126.15977847657631</v>
      </c>
      <c r="K20">
        <f t="shared" si="7"/>
        <v>121.36704130007337</v>
      </c>
      <c r="L20">
        <f t="shared" si="7"/>
        <v>116.7563774429786</v>
      </c>
      <c r="M20">
        <f t="shared" si="7"/>
        <v>112.3208700449637</v>
      </c>
      <c r="N20">
        <f t="shared" si="7"/>
        <v>108.05386501323241</v>
      </c>
      <c r="O20">
        <f t="shared" si="7"/>
        <v>103.9489610401337</v>
      </c>
      <c r="P20">
        <f t="shared" si="7"/>
        <v>99.999999999999943</v>
      </c>
      <c r="Q20">
        <f t="shared" si="7"/>
        <v>96.20105771080371</v>
      </c>
    </row>
    <row r="21" spans="1:22" ht="15.75" customHeight="1" x14ac:dyDescent="0.15">
      <c r="A21" s="1">
        <v>6</v>
      </c>
      <c r="H21">
        <f t="shared" ref="H21:Q21" si="8">G22*$E$3</f>
        <v>126.15977847657631</v>
      </c>
      <c r="I21">
        <f t="shared" si="8"/>
        <v>121.36704130007337</v>
      </c>
      <c r="J21">
        <f t="shared" si="8"/>
        <v>116.75637744297862</v>
      </c>
      <c r="K21">
        <f t="shared" si="8"/>
        <v>112.32087004496371</v>
      </c>
      <c r="L21">
        <f t="shared" si="8"/>
        <v>108.05386501323242</v>
      </c>
      <c r="M21">
        <f t="shared" si="8"/>
        <v>103.94896104013371</v>
      </c>
      <c r="N21">
        <f t="shared" si="8"/>
        <v>99.999999999999943</v>
      </c>
      <c r="O21">
        <f t="shared" si="8"/>
        <v>96.20105771080371</v>
      </c>
      <c r="P21">
        <f t="shared" si="8"/>
        <v>92.546435046773908</v>
      </c>
      <c r="Q21">
        <f t="shared" si="8"/>
        <v>89.03064938863848</v>
      </c>
    </row>
    <row r="22" spans="1:22" ht="15.75" customHeight="1" x14ac:dyDescent="0.15">
      <c r="A22" s="1">
        <v>5</v>
      </c>
      <c r="G22">
        <f t="shared" ref="G22:Q22" si="9">F23*$E$3</f>
        <v>121.36704130007337</v>
      </c>
      <c r="H22">
        <f t="shared" si="9"/>
        <v>116.75637744297862</v>
      </c>
      <c r="I22">
        <f t="shared" si="9"/>
        <v>112.32087004496373</v>
      </c>
      <c r="J22">
        <f t="shared" si="9"/>
        <v>108.05386501323244</v>
      </c>
      <c r="K22">
        <f t="shared" si="9"/>
        <v>103.94896104013372</v>
      </c>
      <c r="L22">
        <f t="shared" si="9"/>
        <v>99.999999999999957</v>
      </c>
      <c r="M22">
        <f t="shared" si="9"/>
        <v>96.20105771080371</v>
      </c>
      <c r="N22">
        <f t="shared" si="9"/>
        <v>92.546435046773908</v>
      </c>
      <c r="O22">
        <f t="shared" si="9"/>
        <v>89.030649388638494</v>
      </c>
      <c r="P22">
        <f t="shared" si="9"/>
        <v>85.648426398667468</v>
      </c>
      <c r="Q22">
        <f t="shared" si="9"/>
        <v>82.394692108177381</v>
      </c>
    </row>
    <row r="23" spans="1:22" ht="15.75" customHeight="1" x14ac:dyDescent="0.15">
      <c r="A23" s="1">
        <v>4</v>
      </c>
      <c r="F23">
        <f t="shared" ref="F23:Q23" si="10">E24*$E$3</f>
        <v>116.75637744297862</v>
      </c>
      <c r="G23">
        <f t="shared" si="10"/>
        <v>112.32087004496373</v>
      </c>
      <c r="H23">
        <f t="shared" si="10"/>
        <v>108.05386501323245</v>
      </c>
      <c r="I23">
        <f t="shared" si="10"/>
        <v>103.94896104013374</v>
      </c>
      <c r="J23">
        <f t="shared" si="10"/>
        <v>99.999999999999972</v>
      </c>
      <c r="K23">
        <f t="shared" si="10"/>
        <v>96.201057710803724</v>
      </c>
      <c r="L23">
        <f t="shared" si="10"/>
        <v>92.546435046773908</v>
      </c>
      <c r="M23">
        <f t="shared" si="10"/>
        <v>89.030649388638494</v>
      </c>
      <c r="N23">
        <f t="shared" si="10"/>
        <v>85.648426398667482</v>
      </c>
      <c r="O23">
        <f t="shared" si="10"/>
        <v>82.394692108177381</v>
      </c>
      <c r="P23">
        <f t="shared" si="10"/>
        <v>79.264565305626803</v>
      </c>
      <c r="Q23">
        <f t="shared" si="10"/>
        <v>76.253350213883763</v>
      </c>
    </row>
    <row r="24" spans="1:22" ht="15.75" customHeight="1" x14ac:dyDescent="0.15">
      <c r="A24" s="1">
        <v>3</v>
      </c>
      <c r="E24">
        <f t="shared" ref="E24:Q24" si="11">D25*$E$3</f>
        <v>112.32087004496373</v>
      </c>
      <c r="F24">
        <f t="shared" si="11"/>
        <v>108.05386501323245</v>
      </c>
      <c r="G24">
        <f t="shared" si="11"/>
        <v>103.94896104013375</v>
      </c>
      <c r="H24">
        <f t="shared" si="11"/>
        <v>99.999999999999986</v>
      </c>
      <c r="I24">
        <f t="shared" si="11"/>
        <v>96.201057710803738</v>
      </c>
      <c r="J24">
        <f t="shared" si="11"/>
        <v>92.546435046773922</v>
      </c>
      <c r="K24">
        <f t="shared" si="11"/>
        <v>89.030649388638494</v>
      </c>
      <c r="L24">
        <f t="shared" si="11"/>
        <v>85.648426398667482</v>
      </c>
      <c r="M24">
        <f t="shared" si="11"/>
        <v>82.394692108177395</v>
      </c>
      <c r="N24">
        <f t="shared" si="11"/>
        <v>79.264565305626803</v>
      </c>
      <c r="O24">
        <f t="shared" si="11"/>
        <v>76.253350213883778</v>
      </c>
      <c r="P24">
        <f t="shared" si="11"/>
        <v>73.356529445679627</v>
      </c>
      <c r="Q24">
        <f t="shared" si="11"/>
        <v>70.56975722668102</v>
      </c>
      <c r="R24" s="1"/>
      <c r="S24" s="1"/>
      <c r="T24" s="1"/>
      <c r="U24" s="1"/>
      <c r="V24" s="1"/>
    </row>
    <row r="25" spans="1:22" ht="15.75" customHeight="1" x14ac:dyDescent="0.15">
      <c r="A25" s="1">
        <v>2</v>
      </c>
      <c r="D25">
        <f t="shared" ref="D25:Q25" si="12">C26*$E$3</f>
        <v>108.05386501323245</v>
      </c>
      <c r="E25">
        <f t="shared" si="12"/>
        <v>103.94896104013375</v>
      </c>
      <c r="F25">
        <f t="shared" si="12"/>
        <v>100</v>
      </c>
      <c r="G25">
        <f t="shared" si="12"/>
        <v>96.201057710803752</v>
      </c>
      <c r="H25">
        <f t="shared" si="12"/>
        <v>92.546435046773937</v>
      </c>
      <c r="I25">
        <f t="shared" si="12"/>
        <v>89.030649388638508</v>
      </c>
      <c r="J25">
        <f t="shared" si="12"/>
        <v>85.648426398667482</v>
      </c>
      <c r="K25">
        <f t="shared" si="12"/>
        <v>82.394692108177395</v>
      </c>
      <c r="L25">
        <f t="shared" si="12"/>
        <v>79.264565305626817</v>
      </c>
      <c r="M25">
        <f t="shared" si="12"/>
        <v>76.253350213883778</v>
      </c>
      <c r="N25">
        <f t="shared" si="12"/>
        <v>73.356529445679641</v>
      </c>
      <c r="O25">
        <f t="shared" si="12"/>
        <v>70.56975722668102</v>
      </c>
      <c r="P25">
        <f t="shared" si="12"/>
        <v>67.888852876013516</v>
      </c>
      <c r="Q25">
        <f t="shared" si="12"/>
        <v>65.309794534456429</v>
      </c>
    </row>
    <row r="26" spans="1:22" ht="15.75" customHeight="1" x14ac:dyDescent="0.15">
      <c r="A26" s="1">
        <v>1</v>
      </c>
      <c r="C26">
        <f t="shared" ref="C26:Q26" si="13">B27*$E$3</f>
        <v>103.94896104013375</v>
      </c>
      <c r="D26">
        <f t="shared" si="13"/>
        <v>100</v>
      </c>
      <c r="E26">
        <f t="shared" si="13"/>
        <v>96.201057710803767</v>
      </c>
      <c r="F26">
        <f t="shared" si="13"/>
        <v>92.546435046773951</v>
      </c>
      <c r="G26">
        <f t="shared" si="13"/>
        <v>89.030649388638523</v>
      </c>
      <c r="H26">
        <f t="shared" si="13"/>
        <v>85.648426398667496</v>
      </c>
      <c r="I26">
        <f t="shared" si="13"/>
        <v>82.394692108177395</v>
      </c>
      <c r="J26">
        <f t="shared" si="13"/>
        <v>79.264565305626817</v>
      </c>
      <c r="K26">
        <f t="shared" si="13"/>
        <v>76.253350213883792</v>
      </c>
      <c r="L26">
        <f t="shared" si="13"/>
        <v>73.356529445679641</v>
      </c>
      <c r="M26">
        <f t="shared" si="13"/>
        <v>70.569757226681034</v>
      </c>
      <c r="N26">
        <f t="shared" si="13"/>
        <v>67.888852876013516</v>
      </c>
      <c r="O26">
        <f t="shared" si="13"/>
        <v>65.309794534456429</v>
      </c>
      <c r="P26">
        <f t="shared" si="13"/>
        <v>62.828713130899793</v>
      </c>
      <c r="Q26">
        <f t="shared" si="13"/>
        <v>60.441886578012252</v>
      </c>
    </row>
    <row r="27" spans="1:22" ht="15.75" customHeight="1" x14ac:dyDescent="0.15">
      <c r="A27" s="1">
        <v>0</v>
      </c>
      <c r="B27">
        <f>B4</f>
        <v>100</v>
      </c>
      <c r="C27">
        <f t="shared" ref="C27:Q27" si="14">B27*$E$4</f>
        <v>96.201057710803767</v>
      </c>
      <c r="D27">
        <f t="shared" si="14"/>
        <v>92.546435046773965</v>
      </c>
      <c r="E27">
        <f t="shared" si="14"/>
        <v>89.030649388638537</v>
      </c>
      <c r="F27">
        <f t="shared" si="14"/>
        <v>85.64842639866751</v>
      </c>
      <c r="G27">
        <f t="shared" si="14"/>
        <v>82.394692108177409</v>
      </c>
      <c r="H27">
        <f t="shared" si="14"/>
        <v>79.264565305626817</v>
      </c>
      <c r="I27">
        <f t="shared" si="14"/>
        <v>76.253350213883792</v>
      </c>
      <c r="J27">
        <f t="shared" si="14"/>
        <v>73.356529445679655</v>
      </c>
      <c r="K27">
        <f t="shared" si="14"/>
        <v>70.569757226681034</v>
      </c>
      <c r="L27">
        <f t="shared" si="14"/>
        <v>67.88885287601353</v>
      </c>
      <c r="M27">
        <f t="shared" si="14"/>
        <v>65.309794534456429</v>
      </c>
      <c r="N27">
        <f t="shared" si="14"/>
        <v>62.828713130899793</v>
      </c>
      <c r="O27">
        <f t="shared" si="14"/>
        <v>60.441886578012252</v>
      </c>
      <c r="P27">
        <f t="shared" si="14"/>
        <v>58.145734188412121</v>
      </c>
      <c r="Q27">
        <f t="shared" si="14"/>
        <v>55.936811302964898</v>
      </c>
    </row>
    <row r="28" spans="1:22" ht="15.75" customHeight="1" x14ac:dyDescent="0.15">
      <c r="B28" s="1">
        <v>0</v>
      </c>
      <c r="C28" s="1">
        <v>1</v>
      </c>
      <c r="D28" s="1">
        <v>2</v>
      </c>
      <c r="E28" s="1">
        <v>3</v>
      </c>
      <c r="F28" s="1">
        <v>4</v>
      </c>
      <c r="G28" s="1">
        <v>5</v>
      </c>
      <c r="H28" s="1">
        <v>6</v>
      </c>
      <c r="I28" s="1">
        <v>7</v>
      </c>
      <c r="J28" s="1">
        <v>8</v>
      </c>
      <c r="K28" s="1">
        <v>9</v>
      </c>
      <c r="L28" s="1">
        <v>10</v>
      </c>
      <c r="M28" s="1">
        <v>11</v>
      </c>
      <c r="N28" s="1">
        <v>12</v>
      </c>
      <c r="O28" s="1">
        <v>13</v>
      </c>
      <c r="P28" s="1">
        <v>14</v>
      </c>
      <c r="Q28" s="1">
        <v>15</v>
      </c>
      <c r="R28" s="1"/>
    </row>
    <row r="29" spans="1:22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22" ht="15.75" customHeight="1" x14ac:dyDescent="0.15">
      <c r="A30" s="1"/>
      <c r="B30" s="1"/>
      <c r="C30" s="1"/>
      <c r="D30" s="1"/>
      <c r="E30" s="1" t="s">
        <v>21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22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>
        <f t="shared" ref="Q31:Q46" si="15">MAX(Q12-$B$9,0)</f>
        <v>68.773150758236852</v>
      </c>
      <c r="R31" s="1"/>
    </row>
    <row r="32" spans="1:22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>
        <f>($E$6*Q31 + $E$7*Q32)/$E$2</f>
        <v>61.989661266767605</v>
      </c>
      <c r="Q32" s="1">
        <f t="shared" si="15"/>
        <v>55.448177847542979</v>
      </c>
      <c r="R32" s="1"/>
    </row>
    <row r="33" spans="1:18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>
        <f t="shared" ref="O33:P33" si="16">($E$6*P32 + $E$7*P33)/$E$2</f>
        <v>55.466346539791445</v>
      </c>
      <c r="P33" s="1">
        <f t="shared" si="16"/>
        <v>49.173032669786807</v>
      </c>
      <c r="Q33" s="1">
        <f t="shared" si="15"/>
        <v>43.116390447747449</v>
      </c>
      <c r="R33" s="1"/>
    </row>
    <row r="34" spans="1:18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>
        <f t="shared" ref="N34:P34" si="17">($E$6*O33 + $E$7*O34)/$E$2</f>
        <v>49.193280514437177</v>
      </c>
      <c r="O34" s="1">
        <f t="shared" si="17"/>
        <v>43.138669050772648</v>
      </c>
      <c r="P34" s="1">
        <f t="shared" si="17"/>
        <v>37.311699810095696</v>
      </c>
      <c r="Q34" s="1">
        <f t="shared" si="15"/>
        <v>31.70376083168938</v>
      </c>
      <c r="R34" s="1"/>
    </row>
    <row r="35" spans="1:18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>
        <f t="shared" ref="M35:P35" si="18">($E$6*N34 + $E$7*N35)/$E$2</f>
        <v>43.160915804751291</v>
      </c>
      <c r="N35" s="1">
        <f t="shared" si="18"/>
        <v>37.33590077347624</v>
      </c>
      <c r="O35" s="1">
        <f t="shared" si="18"/>
        <v>31.729843010622083</v>
      </c>
      <c r="P35" s="1">
        <f t="shared" si="18"/>
        <v>26.334459099420005</v>
      </c>
      <c r="Q35" s="1">
        <f t="shared" si="15"/>
        <v>21.141778976935342</v>
      </c>
      <c r="R35" s="1"/>
    </row>
    <row r="36" spans="1:18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>
        <f t="shared" ref="L36:P36" si="19">($E$6*M35 + $E$7*M36)/$E$2</f>
        <v>37.360069255270226</v>
      </c>
      <c r="M36" s="1">
        <f t="shared" si="19"/>
        <v>31.755892072860863</v>
      </c>
      <c r="N36" s="1">
        <f t="shared" si="19"/>
        <v>26.362318533258492</v>
      </c>
      <c r="O36" s="1">
        <f t="shared" si="19"/>
        <v>21.171381229774713</v>
      </c>
      <c r="P36" s="1">
        <f t="shared" si="19"/>
        <v>16.175414155186502</v>
      </c>
      <c r="Q36" s="1">
        <f t="shared" si="15"/>
        <v>11.367041300073325</v>
      </c>
      <c r="R36" s="1"/>
    </row>
    <row r="37" spans="1:18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>
        <f t="shared" ref="K37:P37" si="20">($E$6*L36 + $E$7*L37)/$E$2</f>
        <v>31.781908045720083</v>
      </c>
      <c r="L37" s="1">
        <f t="shared" si="20"/>
        <v>26.390144266223484</v>
      </c>
      <c r="M37" s="1">
        <f t="shared" si="20"/>
        <v>21.200949192757733</v>
      </c>
      <c r="N37" s="1">
        <f t="shared" si="20"/>
        <v>16.20665937301105</v>
      </c>
      <c r="O37" s="1">
        <f t="shared" si="20"/>
        <v>11.399901255824338</v>
      </c>
      <c r="P37" s="1">
        <f t="shared" si="20"/>
        <v>6.7735802244988506</v>
      </c>
      <c r="Q37" s="1">
        <f t="shared" si="15"/>
        <v>2.3208700449636694</v>
      </c>
      <c r="R37" s="1"/>
    </row>
    <row r="38" spans="1:18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>
        <f t="shared" ref="J38:P38" si="21">($E$6*K37 + $E$7*K38)/$E$2</f>
        <v>26.4703021955461</v>
      </c>
      <c r="K38" s="1">
        <f t="shared" si="21"/>
        <v>21.33369518281798</v>
      </c>
      <c r="L38" s="1">
        <f t="shared" si="21"/>
        <v>16.441299527988697</v>
      </c>
      <c r="M38" s="1">
        <f t="shared" si="21"/>
        <v>11.833682642407414</v>
      </c>
      <c r="N38" s="1">
        <f t="shared" si="21"/>
        <v>7.5982382983552288</v>
      </c>
      <c r="O38" s="1">
        <f t="shared" si="21"/>
        <v>3.9143729754278995</v>
      </c>
      <c r="P38" s="1">
        <f t="shared" si="21"/>
        <v>1.142578065697323</v>
      </c>
      <c r="Q38" s="1">
        <f t="shared" si="15"/>
        <v>0</v>
      </c>
      <c r="R38" s="1"/>
    </row>
    <row r="39" spans="1:18" ht="15.75" customHeight="1" x14ac:dyDescent="0.15">
      <c r="A39" s="1"/>
      <c r="B39" s="1"/>
      <c r="C39" s="1"/>
      <c r="D39" s="1"/>
      <c r="E39" s="1"/>
      <c r="F39" s="1"/>
      <c r="G39" s="1"/>
      <c r="H39" s="1"/>
      <c r="I39" s="1">
        <f t="shared" ref="I39:P39" si="22">($E$6*J38 + $E$7*J39)/$E$2</f>
        <v>21.526809809516315</v>
      </c>
      <c r="J39" s="1">
        <f t="shared" si="22"/>
        <v>16.744145950447152</v>
      </c>
      <c r="K39" s="1">
        <f t="shared" si="22"/>
        <v>12.301781055003113</v>
      </c>
      <c r="L39" s="1">
        <f t="shared" si="22"/>
        <v>8.2931750658146974</v>
      </c>
      <c r="M39" s="1">
        <f t="shared" si="22"/>
        <v>4.8631723730644483</v>
      </c>
      <c r="N39" s="1">
        <f t="shared" si="22"/>
        <v>2.2124584030203769</v>
      </c>
      <c r="O39" s="1">
        <f t="shared" si="22"/>
        <v>0.56249794728729507</v>
      </c>
      <c r="P39" s="1">
        <f t="shared" si="22"/>
        <v>0</v>
      </c>
      <c r="Q39" s="1">
        <f t="shared" si="15"/>
        <v>0</v>
      </c>
      <c r="R39" s="1"/>
    </row>
    <row r="40" spans="1:18" ht="15.75" customHeight="1" x14ac:dyDescent="0.15">
      <c r="A40" s="1"/>
      <c r="B40" s="1"/>
      <c r="C40" s="1"/>
      <c r="D40" s="1"/>
      <c r="E40" s="1"/>
      <c r="F40" s="1"/>
      <c r="G40" s="1"/>
      <c r="H40" s="1">
        <f t="shared" ref="H40:P40" si="23">($E$6*I39 + $E$7*I40)/$E$2</f>
        <v>17.072245928651125</v>
      </c>
      <c r="I40" s="1">
        <f t="shared" si="23"/>
        <v>12.761076498343051</v>
      </c>
      <c r="J40" s="1">
        <f t="shared" si="23"/>
        <v>8.9045789341431796</v>
      </c>
      <c r="K40" s="1">
        <f t="shared" si="23"/>
        <v>5.6140310270399274</v>
      </c>
      <c r="L40" s="1">
        <f t="shared" si="23"/>
        <v>3.0180728054098145</v>
      </c>
      <c r="M40" s="1">
        <f t="shared" si="23"/>
        <v>1.2297052683823329</v>
      </c>
      <c r="N40" s="1">
        <f t="shared" si="23"/>
        <v>0.27692107016715495</v>
      </c>
      <c r="O40" s="1">
        <f t="shared" si="23"/>
        <v>0</v>
      </c>
      <c r="P40" s="1">
        <f t="shared" si="23"/>
        <v>0</v>
      </c>
      <c r="Q40" s="1">
        <f t="shared" si="15"/>
        <v>0</v>
      </c>
      <c r="R40" s="1"/>
    </row>
    <row r="41" spans="1:18" ht="15.75" customHeight="1" x14ac:dyDescent="0.15">
      <c r="A41" s="1"/>
      <c r="B41" s="1"/>
      <c r="C41" s="1"/>
      <c r="D41" s="1"/>
      <c r="E41" s="1"/>
      <c r="F41" s="1"/>
      <c r="G41" s="1">
        <f t="shared" ref="G41:P41" si="24">($E$6*H40 + $E$7*H41)/$E$2</f>
        <v>13.202730592989104</v>
      </c>
      <c r="H41" s="1">
        <f t="shared" si="24"/>
        <v>9.4567077783334881</v>
      </c>
      <c r="I41" s="1">
        <f t="shared" si="24"/>
        <v>6.2566013186723159</v>
      </c>
      <c r="J41" s="1">
        <f t="shared" si="24"/>
        <v>3.6913068162590443</v>
      </c>
      <c r="K41" s="1">
        <f t="shared" si="24"/>
        <v>1.8280602238499819</v>
      </c>
      <c r="L41" s="1">
        <f t="shared" si="24"/>
        <v>0.67455962348775322</v>
      </c>
      <c r="M41" s="1">
        <f t="shared" si="24"/>
        <v>0.13632988257529668</v>
      </c>
      <c r="N41" s="1">
        <f t="shared" si="24"/>
        <v>0</v>
      </c>
      <c r="O41" s="1">
        <f t="shared" si="24"/>
        <v>0</v>
      </c>
      <c r="P41" s="1">
        <f t="shared" si="24"/>
        <v>0</v>
      </c>
      <c r="Q41" s="1">
        <f t="shared" si="15"/>
        <v>0</v>
      </c>
      <c r="R41" s="1"/>
    </row>
    <row r="42" spans="1:18" ht="15.75" customHeight="1" x14ac:dyDescent="0.15">
      <c r="A42" s="1"/>
      <c r="B42" s="1"/>
      <c r="C42" s="1"/>
      <c r="D42" s="1"/>
      <c r="E42" s="1"/>
      <c r="F42" s="1">
        <f t="shared" ref="F42:P42" si="25">($E$6*G41 + $E$7*G42)/$E$2</f>
        <v>9.9640082516546773</v>
      </c>
      <c r="G42" s="1">
        <f t="shared" si="25"/>
        <v>6.8279334886721221</v>
      </c>
      <c r="H42" s="1">
        <f t="shared" si="25"/>
        <v>4.2816477928254457</v>
      </c>
      <c r="I42" s="1">
        <f t="shared" si="25"/>
        <v>2.368109468194175</v>
      </c>
      <c r="J42" s="1">
        <f t="shared" si="25"/>
        <v>1.0857308334168669</v>
      </c>
      <c r="K42" s="1">
        <f t="shared" si="25"/>
        <v>0.36614172870854161</v>
      </c>
      <c r="L42" s="1">
        <f t="shared" si="25"/>
        <v>6.7116008441594585E-2</v>
      </c>
      <c r="M42" s="1">
        <f t="shared" si="25"/>
        <v>0</v>
      </c>
      <c r="N42" s="1">
        <f t="shared" si="25"/>
        <v>0</v>
      </c>
      <c r="O42" s="1">
        <f t="shared" si="25"/>
        <v>0</v>
      </c>
      <c r="P42" s="1">
        <f t="shared" si="25"/>
        <v>0</v>
      </c>
      <c r="Q42" s="1">
        <f t="shared" si="15"/>
        <v>0</v>
      </c>
      <c r="R42" s="1"/>
    </row>
    <row r="43" spans="1:18" ht="15.75" customHeight="1" x14ac:dyDescent="0.15">
      <c r="A43" s="1"/>
      <c r="B43" s="1"/>
      <c r="C43" s="1"/>
      <c r="D43" s="1"/>
      <c r="E43" s="1">
        <f t="shared" ref="E43:P43" si="26">($E$6*F42 + $E$7*F43)/$E$2</f>
        <v>7.347701389633631</v>
      </c>
      <c r="F43" s="1">
        <f t="shared" si="26"/>
        <v>4.813854604190456</v>
      </c>
      <c r="G43" s="1">
        <f t="shared" si="26"/>
        <v>2.8627014835648117</v>
      </c>
      <c r="H43" s="1">
        <f t="shared" si="26"/>
        <v>1.4877399296127236</v>
      </c>
      <c r="I43" s="1">
        <f t="shared" si="26"/>
        <v>0.63447080570173819</v>
      </c>
      <c r="J43" s="1">
        <f t="shared" si="26"/>
        <v>0.19701775796333523</v>
      </c>
      <c r="K43" s="1">
        <f t="shared" si="26"/>
        <v>3.3041608369641727E-2</v>
      </c>
      <c r="L43" s="1">
        <f t="shared" si="26"/>
        <v>0</v>
      </c>
      <c r="M43" s="1">
        <f t="shared" si="26"/>
        <v>0</v>
      </c>
      <c r="N43" s="1">
        <f t="shared" si="26"/>
        <v>0</v>
      </c>
      <c r="O43" s="1">
        <f t="shared" si="26"/>
        <v>0</v>
      </c>
      <c r="P43" s="1">
        <f t="shared" si="26"/>
        <v>0</v>
      </c>
      <c r="Q43" s="1">
        <f t="shared" si="15"/>
        <v>0</v>
      </c>
      <c r="R43" s="1"/>
    </row>
    <row r="44" spans="1:18" ht="15.75" customHeight="1" x14ac:dyDescent="0.15">
      <c r="A44" s="1"/>
      <c r="B44" s="1"/>
      <c r="C44" s="1"/>
      <c r="D44" s="1">
        <f t="shared" ref="D44:P44" si="27">($E$6*E43 + $E$7*E44)/$E$2</f>
        <v>5.3023788150350386</v>
      </c>
      <c r="E44" s="1">
        <f t="shared" si="27"/>
        <v>3.3212300003120365</v>
      </c>
      <c r="F44" s="1">
        <f t="shared" si="27"/>
        <v>1.8750776029244913</v>
      </c>
      <c r="G44" s="1">
        <f t="shared" si="27"/>
        <v>0.91799112350701173</v>
      </c>
      <c r="H44" s="1">
        <f t="shared" si="27"/>
        <v>0.36575144645017854</v>
      </c>
      <c r="I44" s="1">
        <f t="shared" si="27"/>
        <v>0.10524603362382112</v>
      </c>
      <c r="J44" s="1">
        <f t="shared" si="27"/>
        <v>1.6266579449563577E-2</v>
      </c>
      <c r="K44" s="1">
        <f t="shared" si="27"/>
        <v>0</v>
      </c>
      <c r="L44" s="1">
        <f t="shared" si="27"/>
        <v>0</v>
      </c>
      <c r="M44" s="1">
        <f t="shared" si="27"/>
        <v>0</v>
      </c>
      <c r="N44" s="1">
        <f t="shared" si="27"/>
        <v>0</v>
      </c>
      <c r="O44" s="1">
        <f t="shared" si="27"/>
        <v>0</v>
      </c>
      <c r="P44" s="1">
        <f t="shared" si="27"/>
        <v>0</v>
      </c>
      <c r="Q44" s="1">
        <f t="shared" si="15"/>
        <v>0</v>
      </c>
    </row>
    <row r="45" spans="1:18" ht="13" x14ac:dyDescent="0.15">
      <c r="B45" s="1"/>
      <c r="C45" s="1">
        <f t="shared" ref="C45:P45" si="28">($E$6*D44 + $E$7*D45)/$E$2</f>
        <v>3.7504144911955462</v>
      </c>
      <c r="D45" s="1">
        <f t="shared" si="28"/>
        <v>2.2469650819058216</v>
      </c>
      <c r="E45" s="1">
        <f t="shared" si="28"/>
        <v>1.2060527452135639</v>
      </c>
      <c r="F45" s="1">
        <f t="shared" si="28"/>
        <v>0.55767205091411742</v>
      </c>
      <c r="G45" s="1">
        <f t="shared" si="28"/>
        <v>0.20841102608187811</v>
      </c>
      <c r="H45" s="1">
        <f t="shared" si="28"/>
        <v>5.5876258512764211E-2</v>
      </c>
      <c r="I45" s="1">
        <f t="shared" si="28"/>
        <v>8.008133382274369E-3</v>
      </c>
      <c r="J45" s="1">
        <f t="shared" si="28"/>
        <v>0</v>
      </c>
      <c r="K45" s="1">
        <f t="shared" si="28"/>
        <v>0</v>
      </c>
      <c r="L45" s="1">
        <f t="shared" si="28"/>
        <v>0</v>
      </c>
      <c r="M45" s="1">
        <f t="shared" si="28"/>
        <v>0</v>
      </c>
      <c r="N45" s="1">
        <f t="shared" si="28"/>
        <v>0</v>
      </c>
      <c r="O45" s="1">
        <f t="shared" si="28"/>
        <v>0</v>
      </c>
      <c r="P45" s="1">
        <f t="shared" si="28"/>
        <v>0</v>
      </c>
      <c r="Q45" s="1">
        <f t="shared" si="15"/>
        <v>0</v>
      </c>
    </row>
    <row r="46" spans="1:18" ht="13" x14ac:dyDescent="0.15">
      <c r="B46" s="1">
        <f t="shared" ref="B46:P46" si="29">($E$6*C45 + $E$7*C46)/$E$2</f>
        <v>2.6040771329665544</v>
      </c>
      <c r="C46" s="1">
        <f t="shared" si="29"/>
        <v>1.4934655382510678</v>
      </c>
      <c r="D46" s="1">
        <f t="shared" si="29"/>
        <v>0.7633055663329894</v>
      </c>
      <c r="E46" s="1">
        <f t="shared" si="29"/>
        <v>0.33419739593673287</v>
      </c>
      <c r="F46" s="1">
        <f t="shared" si="29"/>
        <v>0.11757341722428946</v>
      </c>
      <c r="G46" s="1">
        <f t="shared" si="29"/>
        <v>2.9508458267588383E-2</v>
      </c>
      <c r="H46" s="1">
        <f t="shared" si="29"/>
        <v>3.9424514826328595E-3</v>
      </c>
      <c r="I46" s="1">
        <f t="shared" si="29"/>
        <v>0</v>
      </c>
      <c r="J46" s="1">
        <f t="shared" si="29"/>
        <v>0</v>
      </c>
      <c r="K46" s="1">
        <f t="shared" si="29"/>
        <v>0</v>
      </c>
      <c r="L46" s="1">
        <f t="shared" si="29"/>
        <v>0</v>
      </c>
      <c r="M46" s="1">
        <f t="shared" si="29"/>
        <v>0</v>
      </c>
      <c r="N46" s="1">
        <f t="shared" si="29"/>
        <v>0</v>
      </c>
      <c r="O46" s="1">
        <f t="shared" si="29"/>
        <v>0</v>
      </c>
      <c r="P46" s="1">
        <f t="shared" si="29"/>
        <v>0</v>
      </c>
      <c r="Q46" s="1">
        <f t="shared" si="15"/>
        <v>0</v>
      </c>
    </row>
    <row r="47" spans="1:18" ht="13" x14ac:dyDescent="0.15">
      <c r="A47" s="1"/>
      <c r="Q47" s="1"/>
    </row>
    <row r="48" spans="1:18" ht="13" x14ac:dyDescent="0.15">
      <c r="A48" s="1"/>
      <c r="E48" s="1" t="s">
        <v>22</v>
      </c>
      <c r="Q48" s="1"/>
    </row>
    <row r="49" spans="1:17" ht="13" x14ac:dyDescent="0.15">
      <c r="A49" s="1"/>
      <c r="Q49" s="1">
        <f t="shared" ref="Q49:Q64" si="30">MAX($B$9-Q12,0)</f>
        <v>0</v>
      </c>
    </row>
    <row r="50" spans="1:17" ht="13" x14ac:dyDescent="0.15">
      <c r="A50" s="1"/>
      <c r="P50">
        <f>(Q49*$E$6 + $E$7*Q50)/$E$2</f>
        <v>0</v>
      </c>
      <c r="Q50" s="1">
        <f t="shared" si="30"/>
        <v>0</v>
      </c>
    </row>
    <row r="51" spans="1:17" ht="13" x14ac:dyDescent="0.15">
      <c r="A51" s="1"/>
      <c r="O51">
        <f t="shared" ref="O51:P51" si="31">(P50*$E$6 + $E$7*P51)/$E$2</f>
        <v>0</v>
      </c>
      <c r="P51">
        <f t="shared" si="31"/>
        <v>0</v>
      </c>
      <c r="Q51" s="1">
        <f t="shared" si="30"/>
        <v>0</v>
      </c>
    </row>
    <row r="52" spans="1:17" ht="13" x14ac:dyDescent="0.15">
      <c r="A52" s="1"/>
      <c r="N52">
        <f t="shared" ref="N52:P52" si="32">(O51*$E$6 + $E$7*O52)/$E$2</f>
        <v>0</v>
      </c>
      <c r="O52">
        <f t="shared" si="32"/>
        <v>0</v>
      </c>
      <c r="P52">
        <f t="shared" si="32"/>
        <v>0</v>
      </c>
      <c r="Q52" s="1">
        <f t="shared" si="30"/>
        <v>0</v>
      </c>
    </row>
    <row r="53" spans="1:17" ht="13" x14ac:dyDescent="0.15">
      <c r="A53" s="1"/>
      <c r="M53">
        <f t="shared" ref="M53:P53" si="33">(N52*$E$6 + $E$7*N53)/$E$2</f>
        <v>0</v>
      </c>
      <c r="N53">
        <f t="shared" si="33"/>
        <v>0</v>
      </c>
      <c r="O53">
        <f t="shared" si="33"/>
        <v>0</v>
      </c>
      <c r="P53">
        <f t="shared" si="33"/>
        <v>0</v>
      </c>
      <c r="Q53" s="1">
        <f t="shared" si="30"/>
        <v>0</v>
      </c>
    </row>
    <row r="54" spans="1:17" ht="13" x14ac:dyDescent="0.15">
      <c r="A54" s="1"/>
      <c r="L54">
        <f t="shared" ref="L54:P54" si="34">(M53*$E$6 + $E$7*M54)/$E$2</f>
        <v>0</v>
      </c>
      <c r="M54">
        <f t="shared" si="34"/>
        <v>0</v>
      </c>
      <c r="N54">
        <f t="shared" si="34"/>
        <v>0</v>
      </c>
      <c r="O54">
        <f t="shared" si="34"/>
        <v>0</v>
      </c>
      <c r="P54">
        <f t="shared" si="34"/>
        <v>0</v>
      </c>
      <c r="Q54" s="1">
        <f t="shared" si="30"/>
        <v>0</v>
      </c>
    </row>
    <row r="55" spans="1:17" ht="13" x14ac:dyDescent="0.15">
      <c r="A55" s="1"/>
      <c r="K55">
        <f t="shared" ref="K55:P55" si="35">(L54*$E$6 + $E$7*L55)/$E$2</f>
        <v>0</v>
      </c>
      <c r="L55">
        <f t="shared" si="35"/>
        <v>0</v>
      </c>
      <c r="M55">
        <f t="shared" si="35"/>
        <v>0</v>
      </c>
      <c r="N55">
        <f t="shared" si="35"/>
        <v>0</v>
      </c>
      <c r="O55">
        <f t="shared" si="35"/>
        <v>0</v>
      </c>
      <c r="P55">
        <f t="shared" si="35"/>
        <v>0</v>
      </c>
      <c r="Q55" s="1">
        <f t="shared" si="30"/>
        <v>0</v>
      </c>
    </row>
    <row r="56" spans="1:17" ht="13" x14ac:dyDescent="0.15">
      <c r="A56" s="1"/>
      <c r="J56">
        <f t="shared" ref="J56:P56" si="36">(K55*$E$6 + $E$7*K56)/$E$2</f>
        <v>5.2365869727485095E-2</v>
      </c>
      <c r="K56">
        <f t="shared" si="36"/>
        <v>0.10321228922823113</v>
      </c>
      <c r="L56">
        <f t="shared" si="36"/>
        <v>0.20342976643316873</v>
      </c>
      <c r="M56">
        <f t="shared" si="36"/>
        <v>0.40095680640841874</v>
      </c>
      <c r="N56">
        <f t="shared" si="36"/>
        <v>0.79027943365433462</v>
      </c>
      <c r="O56">
        <f t="shared" si="36"/>
        <v>1.5576280868040717</v>
      </c>
      <c r="P56">
        <f t="shared" si="36"/>
        <v>3.0700599730678637</v>
      </c>
      <c r="Q56" s="1">
        <f t="shared" si="30"/>
        <v>6.0510389598663039</v>
      </c>
    </row>
    <row r="57" spans="1:17" ht="13" x14ac:dyDescent="0.15">
      <c r="A57" s="1"/>
      <c r="I57">
        <f t="shared" ref="I57:P57" si="37">(J56*$E$6 + $E$7*J57)/$E$2</f>
        <v>0.26682744956029675</v>
      </c>
      <c r="J57">
        <f t="shared" si="37"/>
        <v>0.47510060174752677</v>
      </c>
      <c r="K57">
        <f t="shared" si="37"/>
        <v>0.83626598633862914</v>
      </c>
      <c r="L57">
        <f t="shared" si="37"/>
        <v>1.4508734344919025</v>
      </c>
      <c r="M57">
        <f t="shared" si="37"/>
        <v>2.470589021151985</v>
      </c>
      <c r="N57">
        <f t="shared" si="37"/>
        <v>4.102661799483549</v>
      </c>
      <c r="O57">
        <f t="shared" si="37"/>
        <v>6.5748718922128813</v>
      </c>
      <c r="P57">
        <f t="shared" si="37"/>
        <v>9.9800047216204799</v>
      </c>
      <c r="Q57" s="1">
        <f t="shared" si="30"/>
        <v>13.79894228919629</v>
      </c>
    </row>
    <row r="58" spans="1:17" ht="13" x14ac:dyDescent="0.15">
      <c r="A58" s="1"/>
      <c r="H58">
        <f t="shared" ref="H58:P58" si="38">(I57*$E$6 + $E$7*I58)/$E$2</f>
        <v>0.77205976634821949</v>
      </c>
      <c r="I58">
        <f t="shared" si="38"/>
        <v>1.2628075164752595</v>
      </c>
      <c r="J58">
        <f t="shared" si="38"/>
        <v>2.0279703815508867</v>
      </c>
      <c r="K58">
        <f t="shared" si="38"/>
        <v>3.1856455638082819</v>
      </c>
      <c r="L58">
        <f t="shared" si="38"/>
        <v>4.8710345310082444</v>
      </c>
      <c r="M58">
        <f t="shared" si="38"/>
        <v>7.2034515086408222</v>
      </c>
      <c r="N58">
        <f t="shared" si="38"/>
        <v>10.216963553921529</v>
      </c>
      <c r="O58">
        <f t="shared" si="38"/>
        <v>13.757695070203717</v>
      </c>
      <c r="P58">
        <f t="shared" si="38"/>
        <v>17.432327517536962</v>
      </c>
      <c r="Q58" s="1">
        <f t="shared" si="30"/>
        <v>20.96935061136152</v>
      </c>
    </row>
    <row r="59" spans="1:17" ht="13" x14ac:dyDescent="0.15">
      <c r="A59" s="1"/>
      <c r="G59">
        <f t="shared" ref="G59:P59" si="39">(H58*$E$6 + $E$7*H59)/$E$2</f>
        <v>1.6717429893533859</v>
      </c>
      <c r="H59">
        <f t="shared" si="39"/>
        <v>2.545828121616617</v>
      </c>
      <c r="I59">
        <f t="shared" si="39"/>
        <v>3.7924500677091921</v>
      </c>
      <c r="J59">
        <f t="shared" si="39"/>
        <v>5.5070636824855184</v>
      </c>
      <c r="K59">
        <f t="shared" si="39"/>
        <v>7.7632160410030142</v>
      </c>
      <c r="L59">
        <f t="shared" si="39"/>
        <v>10.574677603845217</v>
      </c>
      <c r="M59">
        <f t="shared" si="39"/>
        <v>13.852815904651305</v>
      </c>
      <c r="N59">
        <f t="shared" si="39"/>
        <v>17.389881586044147</v>
      </c>
      <c r="O59">
        <f t="shared" si="39"/>
        <v>20.925713654573308</v>
      </c>
      <c r="P59">
        <f t="shared" si="39"/>
        <v>24.329186593335738</v>
      </c>
      <c r="Q59" s="1">
        <f t="shared" si="30"/>
        <v>27.605307891822619</v>
      </c>
    </row>
    <row r="60" spans="1:17" ht="13" x14ac:dyDescent="0.15">
      <c r="A60" s="1"/>
      <c r="F60">
        <f t="shared" ref="F60:P60" si="40">(G59*$E$6 + $E$7*G60)/$E$2</f>
        <v>3.0188932797708965</v>
      </c>
      <c r="G60">
        <f t="shared" si="40"/>
        <v>4.3280527452037703</v>
      </c>
      <c r="H60">
        <f t="shared" si="40"/>
        <v>6.0602365826432703</v>
      </c>
      <c r="I60">
        <f t="shared" si="40"/>
        <v>8.264712115111827</v>
      </c>
      <c r="J60">
        <f t="shared" si="40"/>
        <v>10.945962015998688</v>
      </c>
      <c r="K60">
        <f t="shared" si="40"/>
        <v>14.041456844522903</v>
      </c>
      <c r="L60">
        <f t="shared" si="40"/>
        <v>17.414590225222035</v>
      </c>
      <c r="M60">
        <f t="shared" si="40"/>
        <v>20.882115665096485</v>
      </c>
      <c r="N60">
        <f t="shared" si="40"/>
        <v>24.284442091933922</v>
      </c>
      <c r="O60">
        <f t="shared" si="40"/>
        <v>27.559459317897602</v>
      </c>
      <c r="P60">
        <f t="shared" si="40"/>
        <v>30.711983798187383</v>
      </c>
      <c r="Q60" s="1">
        <f t="shared" si="30"/>
        <v>33.746649786116237</v>
      </c>
    </row>
    <row r="61" spans="1:17" ht="13" x14ac:dyDescent="0.15">
      <c r="A61" s="1"/>
      <c r="E61">
        <f t="shared" ref="E61:P61" si="41">(F60*$E$6 + $E$7*F61)/$E$2</f>
        <v>4.8121274205451359</v>
      </c>
      <c r="F61">
        <f t="shared" si="41"/>
        <v>6.5553120720538045</v>
      </c>
      <c r="G61">
        <f t="shared" si="41"/>
        <v>8.7207881844459969</v>
      </c>
      <c r="H61">
        <f t="shared" si="41"/>
        <v>11.308121991212698</v>
      </c>
      <c r="I61">
        <f t="shared" si="41"/>
        <v>14.268653128142242</v>
      </c>
      <c r="J61">
        <f t="shared" si="41"/>
        <v>17.502123138585372</v>
      </c>
      <c r="K61">
        <f t="shared" si="41"/>
        <v>20.871598222036447</v>
      </c>
      <c r="L61">
        <f t="shared" si="41"/>
        <v>24.239736918823503</v>
      </c>
      <c r="M61">
        <f t="shared" si="41"/>
        <v>27.513650448366814</v>
      </c>
      <c r="N61">
        <f t="shared" si="41"/>
        <v>30.665112052277735</v>
      </c>
      <c r="O61">
        <f t="shared" si="41"/>
        <v>33.698754439374198</v>
      </c>
      <c r="P61">
        <f t="shared" si="41"/>
        <v>36.619035067542711</v>
      </c>
      <c r="Q61" s="1">
        <f t="shared" si="30"/>
        <v>39.43024277331898</v>
      </c>
    </row>
    <row r="62" spans="1:17" ht="13" x14ac:dyDescent="0.15">
      <c r="A62" s="1"/>
      <c r="D62">
        <f t="shared" ref="D62:P62" si="42">(E61*$E$6 + $E$7*E62)/$E$2</f>
        <v>7.0067416869092813</v>
      </c>
      <c r="E62">
        <f t="shared" si="42"/>
        <v>9.1408379507048956</v>
      </c>
      <c r="F62">
        <f t="shared" si="42"/>
        <v>11.655648191529384</v>
      </c>
      <c r="G62">
        <f t="shared" si="42"/>
        <v>14.511078736503652</v>
      </c>
      <c r="H62">
        <f t="shared" si="42"/>
        <v>17.628526494915857</v>
      </c>
      <c r="I62">
        <f t="shared" si="42"/>
        <v>20.900282504664464</v>
      </c>
      <c r="J62">
        <f t="shared" si="42"/>
        <v>24.211337624074918</v>
      </c>
      <c r="K62">
        <f t="shared" si="42"/>
        <v>27.467881253720375</v>
      </c>
      <c r="L62">
        <f t="shared" si="42"/>
        <v>30.618280343622811</v>
      </c>
      <c r="M62">
        <f t="shared" si="42"/>
        <v>33.650899479170306</v>
      </c>
      <c r="N62">
        <f t="shared" si="42"/>
        <v>36.570194632676326</v>
      </c>
      <c r="O62">
        <f t="shared" si="42"/>
        <v>39.380453211301287</v>
      </c>
      <c r="P62">
        <f t="shared" si="42"/>
        <v>42.08580043371628</v>
      </c>
      <c r="Q62" s="1">
        <f t="shared" si="30"/>
        <v>44.690205465543571</v>
      </c>
    </row>
    <row r="63" spans="1:17" ht="13" x14ac:dyDescent="0.15">
      <c r="C63">
        <f t="shared" ref="C63:P63" si="43">(D62*$E$6 + $E$7*D63)/$E$2</f>
        <v>9.5315808580178274</v>
      </c>
      <c r="D63">
        <f t="shared" si="43"/>
        <v>11.987761816715802</v>
      </c>
      <c r="E63">
        <f t="shared" si="43"/>
        <v>14.758083703759034</v>
      </c>
      <c r="F63">
        <f t="shared" si="43"/>
        <v>17.778155242142763</v>
      </c>
      <c r="G63">
        <f t="shared" si="43"/>
        <v>20.959966234076816</v>
      </c>
      <c r="H63">
        <f t="shared" si="43"/>
        <v>24.206320698493766</v>
      </c>
      <c r="I63">
        <f t="shared" si="43"/>
        <v>27.430159837851356</v>
      </c>
      <c r="J63">
        <f t="shared" si="43"/>
        <v>30.571488642607211</v>
      </c>
      <c r="K63">
        <f t="shared" si="43"/>
        <v>33.603084875767323</v>
      </c>
      <c r="L63">
        <f t="shared" si="43"/>
        <v>36.521394891184968</v>
      </c>
      <c r="M63">
        <f t="shared" si="43"/>
        <v>39.330704667121616</v>
      </c>
      <c r="N63">
        <f t="shared" si="43"/>
        <v>42.035138047403279</v>
      </c>
      <c r="O63">
        <f t="shared" si="43"/>
        <v>44.638662874816156</v>
      </c>
      <c r="P63">
        <f t="shared" si="43"/>
        <v>47.145096892481639</v>
      </c>
      <c r="Q63" s="1">
        <f t="shared" si="30"/>
        <v>49.558113421987748</v>
      </c>
    </row>
    <row r="64" spans="1:17" ht="13" x14ac:dyDescent="0.15">
      <c r="B64">
        <f t="shared" ref="B64:P64" si="44">(C63*$E$6 + $E$7*C64)/$E$2</f>
        <v>12.305137604415611</v>
      </c>
      <c r="C64">
        <f t="shared" si="44"/>
        <v>15.004477868421237</v>
      </c>
      <c r="D64">
        <f t="shared" si="44"/>
        <v>17.941535346181738</v>
      </c>
      <c r="E64">
        <f t="shared" si="44"/>
        <v>21.042310191263965</v>
      </c>
      <c r="F64">
        <f t="shared" si="44"/>
        <v>24.22343049277687</v>
      </c>
      <c r="G64">
        <f t="shared" si="44"/>
        <v>27.405970229411988</v>
      </c>
      <c r="H64">
        <f t="shared" si="44"/>
        <v>30.528679371118891</v>
      </c>
      <c r="I64">
        <f t="shared" si="44"/>
        <v>33.555310599448788</v>
      </c>
      <c r="J64">
        <f t="shared" si="44"/>
        <v>36.472635813234547</v>
      </c>
      <c r="K64">
        <f t="shared" si="44"/>
        <v>39.280997110832331</v>
      </c>
      <c r="L64">
        <f t="shared" si="44"/>
        <v>41.984516961681244</v>
      </c>
      <c r="M64">
        <f t="shared" si="44"/>
        <v>44.587161886172282</v>
      </c>
      <c r="N64">
        <f t="shared" si="44"/>
        <v>47.092748355056514</v>
      </c>
      <c r="O64">
        <f t="shared" si="44"/>
        <v>49.504948465684144</v>
      </c>
      <c r="P64">
        <f t="shared" si="44"/>
        <v>51.827295403516658</v>
      </c>
      <c r="Q64" s="1">
        <f t="shared" si="30"/>
        <v>54.063188697035102</v>
      </c>
    </row>
    <row r="65" spans="2:17" ht="13" x14ac:dyDescent="0.15">
      <c r="B65" s="1">
        <v>0</v>
      </c>
      <c r="C65" s="1">
        <v>1</v>
      </c>
      <c r="D65" s="1">
        <v>2</v>
      </c>
      <c r="E65" s="1">
        <v>3</v>
      </c>
      <c r="F65" s="1">
        <v>4</v>
      </c>
      <c r="G65" s="1">
        <v>5</v>
      </c>
      <c r="H65" s="1">
        <v>6</v>
      </c>
      <c r="I65" s="1">
        <v>7</v>
      </c>
      <c r="J65" s="1">
        <v>8</v>
      </c>
      <c r="K65" s="1">
        <v>9</v>
      </c>
      <c r="L65" s="1">
        <v>10</v>
      </c>
      <c r="M65" s="1">
        <v>11</v>
      </c>
      <c r="N65" s="1">
        <v>12</v>
      </c>
      <c r="O65" s="1">
        <v>13</v>
      </c>
      <c r="P65" s="1">
        <v>14</v>
      </c>
      <c r="Q65" s="1">
        <v>15</v>
      </c>
    </row>
    <row r="66" spans="2:17" ht="13" x14ac:dyDescent="0.15">
      <c r="Q66" s="1"/>
    </row>
    <row r="67" spans="2:17" ht="13" x14ac:dyDescent="0.15">
      <c r="L67">
        <f t="shared" ref="L67:L77" si="45">MAX(L36,L54)</f>
        <v>37.360069255270226</v>
      </c>
    </row>
    <row r="68" spans="2:17" ht="13" x14ac:dyDescent="0.15">
      <c r="K68">
        <f>($E$6*L67 + $E$7*L68)/$E$2</f>
        <v>31.781908045720083</v>
      </c>
      <c r="L68">
        <f t="shared" si="45"/>
        <v>26.390144266223484</v>
      </c>
    </row>
    <row r="69" spans="2:17" ht="13" x14ac:dyDescent="0.15">
      <c r="J69">
        <f t="shared" ref="J69:K69" si="46">($E$6*K68 + $E$7*K69)/$E$2</f>
        <v>26.4703021955461</v>
      </c>
      <c r="K69">
        <f t="shared" si="46"/>
        <v>21.33369518281798</v>
      </c>
      <c r="L69">
        <f t="shared" si="45"/>
        <v>16.441299527988697</v>
      </c>
    </row>
    <row r="70" spans="2:17" ht="13" x14ac:dyDescent="0.15">
      <c r="I70">
        <f t="shared" ref="I70:K70" si="47">($E$6*J69 + $E$7*J70)/$E$2</f>
        <v>21.526809809516315</v>
      </c>
      <c r="J70">
        <f t="shared" si="47"/>
        <v>16.744145950447152</v>
      </c>
      <c r="K70">
        <f t="shared" si="47"/>
        <v>12.301781055003113</v>
      </c>
      <c r="L70">
        <f t="shared" si="45"/>
        <v>8.2931750658146974</v>
      </c>
    </row>
    <row r="71" spans="2:17" ht="13" x14ac:dyDescent="0.15">
      <c r="H71">
        <f t="shared" ref="H71:K71" si="48">($E$6*I70 + $E$7*I71)/$E$2</f>
        <v>17.195027755180529</v>
      </c>
      <c r="I71">
        <f t="shared" si="48"/>
        <v>13.003077508880494</v>
      </c>
      <c r="J71">
        <f t="shared" si="48"/>
        <v>9.3815590439570524</v>
      </c>
      <c r="K71">
        <f t="shared" si="48"/>
        <v>6.5541511722111929</v>
      </c>
      <c r="L71">
        <f t="shared" si="45"/>
        <v>4.8710345310082444</v>
      </c>
    </row>
    <row r="72" spans="2:17" ht="13" x14ac:dyDescent="0.15">
      <c r="G72">
        <f t="shared" ref="G72:K72" si="49">($E$6*H71 + $E$7*H72)/$E$2</f>
        <v>13.837793576681298</v>
      </c>
      <c r="H72">
        <f t="shared" si="49"/>
        <v>10.58926820165277</v>
      </c>
      <c r="I72">
        <f t="shared" si="49"/>
        <v>8.2540396131498444</v>
      </c>
      <c r="J72">
        <f t="shared" si="49"/>
        <v>7.1653989394256925</v>
      </c>
      <c r="K72">
        <f t="shared" si="49"/>
        <v>7.7632160410030142</v>
      </c>
      <c r="L72">
        <f t="shared" si="45"/>
        <v>10.574677603845217</v>
      </c>
    </row>
    <row r="73" spans="2:17" ht="13" x14ac:dyDescent="0.15">
      <c r="F73">
        <f t="shared" ref="F73:K73" si="50">($E$6*G72 + $E$7*G73)/$E$2</f>
        <v>11.689404431562149</v>
      </c>
      <c r="G73">
        <f t="shared" si="50"/>
        <v>9.6124428754457352</v>
      </c>
      <c r="H73">
        <f t="shared" si="50"/>
        <v>8.6709170862240761</v>
      </c>
      <c r="I73">
        <f t="shared" si="50"/>
        <v>9.0811203815996784</v>
      </c>
      <c r="J73">
        <f t="shared" si="50"/>
        <v>10.945962015998688</v>
      </c>
      <c r="K73">
        <f t="shared" si="50"/>
        <v>14.041456844522903</v>
      </c>
      <c r="L73">
        <f t="shared" si="45"/>
        <v>17.414590225222035</v>
      </c>
    </row>
    <row r="74" spans="2:17" ht="13" x14ac:dyDescent="0.15">
      <c r="E74">
        <f t="shared" ref="E74:K74" si="51">($E$6*F73 + $E$7*F74)/$E$2</f>
        <v>10.783924576717052</v>
      </c>
      <c r="F74">
        <f t="shared" si="51"/>
        <v>9.9123967589000923</v>
      </c>
      <c r="G74">
        <f t="shared" si="51"/>
        <v>10.209961439286907</v>
      </c>
      <c r="H74">
        <f t="shared" si="51"/>
        <v>11.710044615000795</v>
      </c>
      <c r="I74">
        <f t="shared" si="51"/>
        <v>14.268653128142242</v>
      </c>
      <c r="J74">
        <f t="shared" si="51"/>
        <v>17.502123138585372</v>
      </c>
      <c r="K74">
        <f t="shared" si="51"/>
        <v>20.871598222036447</v>
      </c>
      <c r="L74">
        <f t="shared" si="45"/>
        <v>24.239736918823503</v>
      </c>
    </row>
    <row r="75" spans="2:17" ht="13" x14ac:dyDescent="0.15">
      <c r="D75">
        <f t="shared" ref="D75:K75" si="52">($E$6*E74 + $E$7*E75)/$E$2</f>
        <v>10.99977487759347</v>
      </c>
      <c r="E75">
        <f t="shared" si="52"/>
        <v>11.216445857360508</v>
      </c>
      <c r="F75">
        <f t="shared" si="52"/>
        <v>12.48916792001196</v>
      </c>
      <c r="G75">
        <f t="shared" si="52"/>
        <v>14.70894762409791</v>
      </c>
      <c r="H75">
        <f t="shared" si="52"/>
        <v>17.628526494915857</v>
      </c>
      <c r="I75">
        <f t="shared" si="52"/>
        <v>20.900282504664464</v>
      </c>
      <c r="J75">
        <f t="shared" si="52"/>
        <v>24.211337624074918</v>
      </c>
      <c r="K75">
        <f t="shared" si="52"/>
        <v>27.467881253720375</v>
      </c>
      <c r="L75">
        <f t="shared" si="45"/>
        <v>30.618280343622811</v>
      </c>
    </row>
    <row r="76" spans="2:17" ht="13" x14ac:dyDescent="0.15">
      <c r="C76">
        <f t="shared" ref="C76:K76" si="53">($E$6*D75 + $E$7*D76)/$E$2</f>
        <v>12.134164909918892</v>
      </c>
      <c r="D76">
        <f t="shared" si="53"/>
        <v>13.242865023422459</v>
      </c>
      <c r="E76">
        <f t="shared" si="53"/>
        <v>15.21785344463391</v>
      </c>
      <c r="F76">
        <f t="shared" si="53"/>
        <v>17.875567267145939</v>
      </c>
      <c r="G76">
        <f t="shared" si="53"/>
        <v>20.959966234076816</v>
      </c>
      <c r="H76">
        <f t="shared" si="53"/>
        <v>24.206320698493766</v>
      </c>
      <c r="I76">
        <f t="shared" si="53"/>
        <v>27.430159837851356</v>
      </c>
      <c r="J76">
        <f t="shared" si="53"/>
        <v>30.571488642607211</v>
      </c>
      <c r="K76">
        <f t="shared" si="53"/>
        <v>33.603084875767323</v>
      </c>
      <c r="L76">
        <f t="shared" si="45"/>
        <v>36.521394891184968</v>
      </c>
    </row>
    <row r="77" spans="2:17" ht="13" x14ac:dyDescent="0.15">
      <c r="B77">
        <f t="shared" ref="B77:K77" si="54">($E$6*C76 + $E$7*C77)/$E$2</f>
        <v>13.964429147465319</v>
      </c>
      <c r="C77">
        <f t="shared" si="54"/>
        <v>15.749557115655573</v>
      </c>
      <c r="D77">
        <f t="shared" si="54"/>
        <v>18.192213968777398</v>
      </c>
      <c r="E77">
        <f t="shared" si="54"/>
        <v>21.090266707978593</v>
      </c>
      <c r="F77">
        <f t="shared" si="54"/>
        <v>24.22343049277687</v>
      </c>
      <c r="G77">
        <f t="shared" si="54"/>
        <v>27.405970229411988</v>
      </c>
      <c r="H77">
        <f t="shared" si="54"/>
        <v>30.528679371118891</v>
      </c>
      <c r="I77">
        <f t="shared" si="54"/>
        <v>33.555310599448788</v>
      </c>
      <c r="J77">
        <f t="shared" si="54"/>
        <v>36.472635813234547</v>
      </c>
      <c r="K77">
        <f t="shared" si="54"/>
        <v>39.280997110832331</v>
      </c>
      <c r="L77">
        <f t="shared" si="45"/>
        <v>41.984516961681244</v>
      </c>
    </row>
    <row r="78" spans="2:17" ht="13" x14ac:dyDescent="0.15">
      <c r="B78" s="1">
        <v>0</v>
      </c>
      <c r="C78" s="1">
        <v>1</v>
      </c>
      <c r="D78" s="1">
        <v>2</v>
      </c>
      <c r="E78" s="1">
        <v>3</v>
      </c>
      <c r="F78" s="1">
        <v>4</v>
      </c>
      <c r="G78" s="1">
        <v>5</v>
      </c>
      <c r="H78" s="1">
        <v>6</v>
      </c>
      <c r="I78" s="1">
        <v>7</v>
      </c>
      <c r="J78" s="1">
        <v>8</v>
      </c>
      <c r="K78" s="1">
        <v>9</v>
      </c>
      <c r="L78" s="1">
        <v>10</v>
      </c>
    </row>
  </sheetData>
  <phoneticPr fontId="2" type="noConversion"/>
  <pageMargins left="0.7" right="0.7" top="0.75" bottom="0.75" header="0.3" footer="0.3"/>
  <pageSetup paperSize="9" scale="3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J25"/>
  <sheetViews>
    <sheetView workbookViewId="0"/>
  </sheetViews>
  <sheetFormatPr baseColWidth="10" defaultColWidth="14.5" defaultRowHeight="15.75" customHeight="1" x14ac:dyDescent="0.15"/>
  <sheetData>
    <row r="1" spans="1:10" ht="15.75" customHeight="1" x14ac:dyDescent="0.15">
      <c r="A1" s="1" t="s">
        <v>2</v>
      </c>
      <c r="B1">
        <f>62</f>
        <v>62</v>
      </c>
      <c r="D1" s="1" t="s">
        <v>3</v>
      </c>
      <c r="E1">
        <f>($B$5-$B$3)/($B$2-$B$3)</f>
        <v>0.50362122424571254</v>
      </c>
    </row>
    <row r="2" spans="1:10" ht="15.75" customHeight="1" x14ac:dyDescent="0.15">
      <c r="A2" s="1" t="s">
        <v>7</v>
      </c>
      <c r="B2">
        <f>EXP($B$7*SQRT(1/12))</f>
        <v>1.0594342369612506</v>
      </c>
      <c r="D2" s="1" t="s">
        <v>10</v>
      </c>
      <c r="E2">
        <f>1-$E$1</f>
        <v>0.49637877575428746</v>
      </c>
    </row>
    <row r="3" spans="1:10" ht="15.75" customHeight="1" x14ac:dyDescent="0.15">
      <c r="A3" s="1" t="s">
        <v>12</v>
      </c>
      <c r="B3">
        <f>1/$B$2</f>
        <v>0.94390002240089543</v>
      </c>
    </row>
    <row r="4" spans="1:10" ht="15.75" customHeight="1" x14ac:dyDescent="0.15">
      <c r="A4" s="1" t="s">
        <v>15</v>
      </c>
      <c r="B4">
        <f>60</f>
        <v>60</v>
      </c>
      <c r="G4">
        <f>F5*$B$2</f>
        <v>82.748800579113649</v>
      </c>
    </row>
    <row r="5" spans="1:10" ht="15.75" customHeight="1" x14ac:dyDescent="0.15">
      <c r="A5" s="1" t="s">
        <v>8</v>
      </c>
      <c r="B5">
        <f>EXP(0.025*1/12)</f>
        <v>1.0020855049800483</v>
      </c>
      <c r="F5">
        <f t="shared" ref="F5:G5" si="0">E6*$B$2</f>
        <v>78.106594720272597</v>
      </c>
      <c r="G5">
        <f t="shared" si="0"/>
        <v>73.724816506122963</v>
      </c>
    </row>
    <row r="6" spans="1:10" ht="15.75" customHeight="1" x14ac:dyDescent="0.15">
      <c r="A6" s="1" t="s">
        <v>17</v>
      </c>
      <c r="B6">
        <f>5</f>
        <v>5</v>
      </c>
      <c r="E6">
        <f t="shared" ref="E6:G6" si="1">D7*$B$2</f>
        <v>73.724816506122963</v>
      </c>
      <c r="F6">
        <f t="shared" si="1"/>
        <v>69.588855951631373</v>
      </c>
      <c r="G6">
        <f t="shared" si="1"/>
        <v>65.684922691597549</v>
      </c>
    </row>
    <row r="7" spans="1:10" ht="15.75" customHeight="1" x14ac:dyDescent="0.15">
      <c r="A7" s="1" t="s">
        <v>9</v>
      </c>
      <c r="B7">
        <f>0.2</f>
        <v>0.2</v>
      </c>
      <c r="D7">
        <f t="shared" ref="D7:G7" si="2">C8*$B$2</f>
        <v>69.588855951631373</v>
      </c>
      <c r="E7">
        <f t="shared" si="2"/>
        <v>65.684922691597535</v>
      </c>
      <c r="F7">
        <f t="shared" si="2"/>
        <v>62.000000000000007</v>
      </c>
      <c r="G7">
        <f t="shared" si="2"/>
        <v>58.521801388855522</v>
      </c>
    </row>
    <row r="8" spans="1:10" ht="15.75" customHeight="1" x14ac:dyDescent="0.15">
      <c r="C8">
        <f t="shared" ref="C8:G8" si="3">B9*$B$2</f>
        <v>65.684922691597535</v>
      </c>
      <c r="D8">
        <f t="shared" si="3"/>
        <v>62</v>
      </c>
      <c r="E8">
        <f t="shared" si="3"/>
        <v>58.521801388855522</v>
      </c>
      <c r="F8">
        <f t="shared" si="3"/>
        <v>55.238729641881477</v>
      </c>
      <c r="G8">
        <f t="shared" si="3"/>
        <v>52.13983814636893</v>
      </c>
    </row>
    <row r="9" spans="1:10" ht="15.75" customHeight="1" x14ac:dyDescent="0.15">
      <c r="B9">
        <f>$B$1</f>
        <v>62</v>
      </c>
      <c r="C9">
        <f t="shared" ref="C9:G9" si="4">B9*$B$3</f>
        <v>58.521801388855515</v>
      </c>
      <c r="D9">
        <f t="shared" si="4"/>
        <v>55.238729641881477</v>
      </c>
      <c r="E9">
        <f t="shared" si="4"/>
        <v>52.13983814636893</v>
      </c>
      <c r="F9">
        <f t="shared" si="4"/>
        <v>49.214794394336693</v>
      </c>
      <c r="G9">
        <f t="shared" si="4"/>
        <v>46.45384553126987</v>
      </c>
    </row>
    <row r="11" spans="1:10" ht="15.75" customHeight="1" x14ac:dyDescent="0.15">
      <c r="B11" s="1" t="s">
        <v>18</v>
      </c>
      <c r="C11" s="1"/>
      <c r="D11" s="1"/>
      <c r="G11" s="1"/>
      <c r="I11" s="1" t="s">
        <v>19</v>
      </c>
    </row>
    <row r="12" spans="1:10" ht="15.75" customHeight="1" x14ac:dyDescent="0.15">
      <c r="J12">
        <f t="shared" ref="J12:J17" si="5">MAX(G4-$B$4,0)</f>
        <v>22.748800579113649</v>
      </c>
    </row>
    <row r="13" spans="1:10" ht="15.75" customHeight="1" x14ac:dyDescent="0.15">
      <c r="B13">
        <f>B1+E25-E17</f>
        <v>59.3782439348998</v>
      </c>
      <c r="D13">
        <f>$B$4/$B$5^($B$6)</f>
        <v>59.378243934899814</v>
      </c>
      <c r="I13">
        <f>($E$1*J12+$E$2*J13)/$B$5</f>
        <v>18.231464602314642</v>
      </c>
      <c r="J13">
        <f t="shared" si="5"/>
        <v>13.724816506122963</v>
      </c>
    </row>
    <row r="14" spans="1:10" ht="15.75" customHeight="1" x14ac:dyDescent="0.15">
      <c r="H14">
        <f t="shared" ref="H14:I14" si="6">($E$1*I13+$E$2*I14)/$B$5</f>
        <v>13.974296395416367</v>
      </c>
      <c r="I14">
        <f t="shared" si="6"/>
        <v>9.7137258336734185</v>
      </c>
      <c r="J14">
        <f t="shared" si="5"/>
        <v>5.6849226915975493</v>
      </c>
    </row>
    <row r="15" spans="1:10" ht="15.75" customHeight="1" x14ac:dyDescent="0.15">
      <c r="A15" s="1" t="str">
        <f>IF(B13=D13,"put call parity satsified","put call parity not satisfied")</f>
        <v>put call parity satsified</v>
      </c>
      <c r="G15">
        <f t="shared" ref="G15:I15" si="7">($E$1*H14+$E$2*H15)/$B$5</f>
        <v>10.14234927136191</v>
      </c>
      <c r="H15">
        <f t="shared" si="7"/>
        <v>6.2971043189646023</v>
      </c>
      <c r="I15">
        <f t="shared" si="7"/>
        <v>2.8570892518214728</v>
      </c>
      <c r="J15">
        <f t="shared" si="5"/>
        <v>0</v>
      </c>
    </row>
    <row r="16" spans="1:10" ht="15.75" customHeight="1" x14ac:dyDescent="0.15">
      <c r="F16">
        <f t="shared" ref="F16:I16" si="8">($E$1*G15+$E$2*G16)/$B$5</f>
        <v>7.0172420913580824</v>
      </c>
      <c r="G16">
        <f t="shared" si="8"/>
        <v>3.8760203334465424</v>
      </c>
      <c r="H16">
        <f t="shared" si="8"/>
        <v>1.4358962180679837</v>
      </c>
      <c r="I16">
        <f t="shared" si="8"/>
        <v>0</v>
      </c>
      <c r="J16">
        <f t="shared" si="5"/>
        <v>0</v>
      </c>
    </row>
    <row r="17" spans="1:10" ht="15.75" customHeight="1" x14ac:dyDescent="0.15">
      <c r="E17">
        <f t="shared" ref="E17:I17" si="9">($E$1*F16+$E$2*F17)/$B$5</f>
        <v>4.6686701132646142</v>
      </c>
      <c r="F17">
        <f t="shared" si="9"/>
        <v>2.3054462661477801</v>
      </c>
      <c r="G17">
        <f t="shared" si="9"/>
        <v>0.7216428215350591</v>
      </c>
      <c r="H17">
        <f t="shared" si="9"/>
        <v>0</v>
      </c>
      <c r="I17">
        <f t="shared" si="9"/>
        <v>0</v>
      </c>
      <c r="J17">
        <f t="shared" si="5"/>
        <v>0</v>
      </c>
    </row>
    <row r="19" spans="1:10" ht="15.75" customHeight="1" x14ac:dyDescent="0.15">
      <c r="I19" s="1" t="s">
        <v>20</v>
      </c>
    </row>
    <row r="20" spans="1:10" ht="15.75" customHeight="1" x14ac:dyDescent="0.15">
      <c r="D20">
        <f t="shared" ref="D20:D23" si="10">MAX(H14,H22)</f>
        <v>13.974296395416367</v>
      </c>
      <c r="J20">
        <f t="shared" ref="J20:J25" si="11">MAX($B$4-G4,0)</f>
        <v>0</v>
      </c>
    </row>
    <row r="21" spans="1:10" ht="15.75" customHeight="1" x14ac:dyDescent="0.15">
      <c r="C21">
        <f>($E$1*D20 + $E$2*D21)/$B$5</f>
        <v>10.14234927136191</v>
      </c>
      <c r="D21">
        <f t="shared" si="10"/>
        <v>6.2971043189646023</v>
      </c>
      <c r="I21">
        <f>($E$1*J20 + $E$2*J21)/$B$5</f>
        <v>0</v>
      </c>
      <c r="J21">
        <f t="shared" si="11"/>
        <v>0</v>
      </c>
    </row>
    <row r="22" spans="1:10" ht="15.75" customHeight="1" x14ac:dyDescent="0.15">
      <c r="B22">
        <f t="shared" ref="B22:C22" si="12">($E$1*C21 + $E$2*C22)/$B$5</f>
        <v>7.3187295996395223</v>
      </c>
      <c r="C22">
        <f t="shared" si="12"/>
        <v>4.4846609054014825</v>
      </c>
      <c r="D22">
        <f t="shared" si="10"/>
        <v>2.664614939919062</v>
      </c>
      <c r="H22">
        <f t="shared" ref="H22:I22" si="13">($E$1*I21 + $E$2*I22)/$B$5</f>
        <v>0</v>
      </c>
      <c r="I22">
        <f t="shared" si="13"/>
        <v>0</v>
      </c>
      <c r="J22">
        <f t="shared" si="11"/>
        <v>0</v>
      </c>
    </row>
    <row r="23" spans="1:10" ht="15.75" customHeight="1" x14ac:dyDescent="0.15">
      <c r="A23">
        <f t="shared" ref="A23:C23" si="14">($E$1*B22 + $E$2*B23)/$B$5</f>
        <v>6.0482438000780778</v>
      </c>
      <c r="B23">
        <f t="shared" si="14"/>
        <v>4.7846322158736747</v>
      </c>
      <c r="C23">
        <f t="shared" si="14"/>
        <v>5.1090826170572701</v>
      </c>
      <c r="D23">
        <f t="shared" si="10"/>
        <v>7.6106819643376689</v>
      </c>
      <c r="G23">
        <f t="shared" ref="G23:I23" si="15">($E$1*H22 + $E$2*H23)/$B$5</f>
        <v>0.17966275713422306</v>
      </c>
      <c r="H23">
        <f t="shared" si="15"/>
        <v>0.36270173807366024</v>
      </c>
      <c r="I23">
        <f t="shared" si="15"/>
        <v>0.73221936977942126</v>
      </c>
      <c r="J23">
        <f t="shared" si="11"/>
        <v>1.478198611144478</v>
      </c>
    </row>
    <row r="24" spans="1:10" ht="15.75" customHeight="1" x14ac:dyDescent="0.15">
      <c r="F24">
        <f t="shared" ref="F24:I24" si="16">($E$1*G23 + $E$2*G24)/$B$5</f>
        <v>0.83439695809310643</v>
      </c>
      <c r="G24">
        <f t="shared" si="16"/>
        <v>1.5021897708502268</v>
      </c>
      <c r="H24">
        <f t="shared" si="16"/>
        <v>2.664614939919062</v>
      </c>
      <c r="I24">
        <f t="shared" si="16"/>
        <v>4.6364004760764788</v>
      </c>
      <c r="J24">
        <f t="shared" si="11"/>
        <v>7.8601618536310696</v>
      </c>
    </row>
    <row r="25" spans="1:10" ht="15.75" customHeight="1" x14ac:dyDescent="0.15">
      <c r="E25">
        <f t="shared" ref="E25:I25" si="17">($E$1*F24 + $E$2*F25)/$B$5</f>
        <v>2.046914048164417</v>
      </c>
      <c r="F25">
        <f t="shared" si="17"/>
        <v>3.2857224356248245</v>
      </c>
      <c r="G25">
        <f t="shared" si="17"/>
        <v>5.1090826170572701</v>
      </c>
      <c r="H25">
        <f t="shared" si="17"/>
        <v>7.6106819643376689</v>
      </c>
      <c r="I25">
        <f t="shared" si="17"/>
        <v>10.660335723621262</v>
      </c>
      <c r="J25">
        <f t="shared" si="11"/>
        <v>13.54615446873013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2017-01-28T17:08:05Z</cp:lastPrinted>
  <dcterms:modified xsi:type="dcterms:W3CDTF">2017-01-28T17:08:21Z</dcterms:modified>
</cp:coreProperties>
</file>