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aron\Seafile\aot_code\python\asldro\src\asldro\data\"/>
    </mc:Choice>
  </mc:AlternateContent>
  <xr:revisionPtr revIDLastSave="0" documentId="13_ncr:1_{62E6BD5C-A31B-4833-B35F-6436741157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SL" sheetId="1" r:id="rId1"/>
  </sheets>
  <definedNames>
    <definedName name="alpha">PASL!$B$9</definedName>
    <definedName name="delta_m">PASL!$B$20</definedName>
    <definedName name="delta_m_arrived">PASL!$B$19</definedName>
    <definedName name="delta_m_arriving">PASL!$B$18</definedName>
    <definedName name="delta_m_not_arrived">PASL!$B$18</definedName>
    <definedName name="delta_m_not_arriving">PASL!$B$18</definedName>
    <definedName name="delta_t">PASL!$B$6</definedName>
    <definedName name="f">PASL!$B$5</definedName>
    <definedName name="k">PASL!$B$15</definedName>
    <definedName name="label_duration">PASL!$B$8</definedName>
    <definedName name="label_efficiency">PASL!$B$9</definedName>
    <definedName name="lambda">PASL!$B$10</definedName>
    <definedName name="lambda_blood_brain">PASL!$B$10</definedName>
    <definedName name="m0">PASL!$B$7</definedName>
    <definedName name="perfusion_rate">PASL!$B$5</definedName>
    <definedName name="q_pasl_arrived">PASL!$B$17</definedName>
    <definedName name="q_pasl_arriving">PASL!$B$16</definedName>
    <definedName name="signal_time">PASL!$B$12</definedName>
    <definedName name="t">PASL!$B$12</definedName>
    <definedName name="t1_arterial_blood">PASL!$B$11</definedName>
    <definedName name="t1_prime">PASL!$B$14</definedName>
    <definedName name="t1b">PASL!$B$11</definedName>
    <definedName name="t1p">PASL!$B$14</definedName>
    <definedName name="tau">PASL!$B$8</definedName>
    <definedName name="transit_time">PASL!$B$6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E14" i="1" s="1"/>
  <c r="E15" i="1" s="1"/>
  <c r="F13" i="1"/>
  <c r="G13" i="1"/>
  <c r="H13" i="1"/>
  <c r="I13" i="1"/>
  <c r="J13" i="1"/>
  <c r="K13" i="1"/>
  <c r="K14" i="1" s="1"/>
  <c r="K15" i="1" s="1"/>
  <c r="L13" i="1"/>
  <c r="M13" i="1"/>
  <c r="N13" i="1"/>
  <c r="O13" i="1"/>
  <c r="O14" i="1" s="1"/>
  <c r="O15" i="1" s="1"/>
  <c r="O16" i="1" s="1"/>
  <c r="P13" i="1"/>
  <c r="P14" i="1" s="1"/>
  <c r="P15" i="1" s="1"/>
  <c r="Q13" i="1"/>
  <c r="Q14" i="1" s="1"/>
  <c r="Q15" i="1" s="1"/>
  <c r="R13" i="1"/>
  <c r="S13" i="1"/>
  <c r="T13" i="1"/>
  <c r="U13" i="1"/>
  <c r="V13" i="1"/>
  <c r="V14" i="1" s="1"/>
  <c r="V15" i="1" s="1"/>
  <c r="W13" i="1"/>
  <c r="W14" i="1" s="1"/>
  <c r="W15" i="1" s="1"/>
  <c r="X13" i="1"/>
  <c r="Y13" i="1"/>
  <c r="Z13" i="1"/>
  <c r="AA13" i="1"/>
  <c r="AA14" i="1" s="1"/>
  <c r="AA15" i="1" s="1"/>
  <c r="AA16" i="1" s="1"/>
  <c r="C14" i="1"/>
  <c r="C15" i="1" s="1"/>
  <c r="C16" i="1" s="1"/>
  <c r="D14" i="1"/>
  <c r="D15" i="1" s="1"/>
  <c r="F14" i="1"/>
  <c r="G14" i="1"/>
  <c r="H14" i="1"/>
  <c r="I14" i="1"/>
  <c r="J14" i="1"/>
  <c r="J15" i="1" s="1"/>
  <c r="L14" i="1"/>
  <c r="L15" i="1" s="1"/>
  <c r="M14" i="1"/>
  <c r="R14" i="1"/>
  <c r="S14" i="1"/>
  <c r="X14" i="1"/>
  <c r="X15" i="1" s="1"/>
  <c r="Y14" i="1"/>
  <c r="Y15" i="1" s="1"/>
  <c r="Z14" i="1"/>
  <c r="Z15" i="1" s="1"/>
  <c r="F15" i="1"/>
  <c r="F16" i="1" s="1"/>
  <c r="F18" i="1" s="1"/>
  <c r="G15" i="1"/>
  <c r="G16" i="1" s="1"/>
  <c r="G18" i="1" s="1"/>
  <c r="H15" i="1"/>
  <c r="H17" i="1" s="1"/>
  <c r="H19" i="1" s="1"/>
  <c r="I15" i="1"/>
  <c r="I16" i="1" s="1"/>
  <c r="M15" i="1"/>
  <c r="R15" i="1"/>
  <c r="R16" i="1" s="1"/>
  <c r="R18" i="1" s="1"/>
  <c r="S15" i="1"/>
  <c r="S16" i="1" s="1"/>
  <c r="S18" i="1" s="1"/>
  <c r="M16" i="1"/>
  <c r="M18" i="1" s="1"/>
  <c r="M17" i="1"/>
  <c r="M19" i="1" s="1"/>
  <c r="R17" i="1"/>
  <c r="R19" i="1" s="1"/>
  <c r="S17" i="1"/>
  <c r="S19" i="1" s="1"/>
  <c r="B13" i="1"/>
  <c r="Z17" i="1" l="1"/>
  <c r="Z19" i="1" s="1"/>
  <c r="Z16" i="1"/>
  <c r="Z18" i="1" s="1"/>
  <c r="L16" i="1"/>
  <c r="L18" i="1" s="1"/>
  <c r="L17" i="1"/>
  <c r="L19" i="1" s="1"/>
  <c r="Y17" i="1"/>
  <c r="Y19" i="1" s="1"/>
  <c r="Y16" i="1"/>
  <c r="Y18" i="1" s="1"/>
  <c r="X17" i="1"/>
  <c r="X19" i="1" s="1"/>
  <c r="X16" i="1"/>
  <c r="X18" i="1" s="1"/>
  <c r="C18" i="1"/>
  <c r="H18" i="1"/>
  <c r="H16" i="1"/>
  <c r="G17" i="1"/>
  <c r="G19" i="1" s="1"/>
  <c r="U14" i="1"/>
  <c r="U15" i="1" s="1"/>
  <c r="U16" i="1" s="1"/>
  <c r="U18" i="1" s="1"/>
  <c r="N14" i="1"/>
  <c r="N15" i="1" s="1"/>
  <c r="B14" i="1"/>
  <c r="B15" i="1" s="1"/>
  <c r="F17" i="1"/>
  <c r="F19" i="1" s="1"/>
  <c r="T14" i="1"/>
  <c r="T15" i="1" s="1"/>
  <c r="D17" i="1"/>
  <c r="D19" i="1" s="1"/>
  <c r="D16" i="1"/>
  <c r="D18" i="1" s="1"/>
  <c r="Q16" i="1"/>
  <c r="Q18" i="1" s="1"/>
  <c r="Q17" i="1"/>
  <c r="Q19" i="1" s="1"/>
  <c r="E17" i="1"/>
  <c r="E19" i="1" s="1"/>
  <c r="E16" i="1"/>
  <c r="P17" i="1"/>
  <c r="P19" i="1" s="1"/>
  <c r="P16" i="1"/>
  <c r="P18" i="1" s="1"/>
  <c r="W16" i="1"/>
  <c r="W18" i="1" s="1"/>
  <c r="W17" i="1"/>
  <c r="W19" i="1" s="1"/>
  <c r="K16" i="1"/>
  <c r="K17" i="1"/>
  <c r="K19" i="1" s="1"/>
  <c r="J16" i="1"/>
  <c r="J18" i="1" s="1"/>
  <c r="J17" i="1"/>
  <c r="J19" i="1" s="1"/>
  <c r="AA18" i="1"/>
  <c r="O18" i="1"/>
  <c r="I18" i="1"/>
  <c r="V16" i="1"/>
  <c r="V18" i="1" s="1"/>
  <c r="V17" i="1"/>
  <c r="V19" i="1" s="1"/>
  <c r="K18" i="1"/>
  <c r="E18" i="1"/>
  <c r="AA17" i="1"/>
  <c r="AA19" i="1" s="1"/>
  <c r="O17" i="1"/>
  <c r="O19" i="1" s="1"/>
  <c r="I17" i="1"/>
  <c r="I19" i="1" s="1"/>
  <c r="C17" i="1"/>
  <c r="C19" i="1" s="1"/>
  <c r="E20" i="1"/>
  <c r="F20" i="1"/>
  <c r="G20" i="1"/>
  <c r="M20" i="1"/>
  <c r="C20" i="1"/>
  <c r="D20" i="1"/>
  <c r="B20" i="1"/>
  <c r="N17" i="1" l="1"/>
  <c r="N19" i="1" s="1"/>
  <c r="N16" i="1"/>
  <c r="N18" i="1" s="1"/>
  <c r="U17" i="1"/>
  <c r="U19" i="1" s="1"/>
  <c r="T17" i="1"/>
  <c r="T19" i="1" s="1"/>
  <c r="T20" i="1" s="1"/>
  <c r="T16" i="1"/>
  <c r="T18" i="1" s="1"/>
  <c r="W20" i="1"/>
  <c r="X20" i="1"/>
  <c r="Z20" i="1"/>
  <c r="Y20" i="1"/>
  <c r="S20" i="1"/>
  <c r="B16" i="1"/>
  <c r="B18" i="1" s="1"/>
  <c r="B17" i="1"/>
  <c r="B19" i="1" s="1"/>
  <c r="Q20" i="1"/>
  <c r="I20" i="1"/>
  <c r="H20" i="1"/>
  <c r="J20" i="1"/>
  <c r="R20" i="1"/>
  <c r="N20" i="1"/>
  <c r="U20" i="1"/>
  <c r="K20" i="1"/>
  <c r="P20" i="1"/>
  <c r="L20" i="1"/>
  <c r="O20" i="1"/>
  <c r="AA20" i="1" l="1"/>
  <c r="V20" i="1"/>
</calcChain>
</file>

<file path=xl/sharedStrings.xml><?xml version="1.0" encoding="utf-8"?>
<sst xmlns="http://schemas.openxmlformats.org/spreadsheetml/2006/main" count="20" uniqueCount="20">
  <si>
    <t>General Kinetic Model Valitation Calculator</t>
  </si>
  <si>
    <t>Used to manually calculate values in test_gkm_filter.py</t>
  </si>
  <si>
    <t>Variable</t>
  </si>
  <si>
    <t>perfusion_rate</t>
  </si>
  <si>
    <t>transit_time</t>
  </si>
  <si>
    <t>Pulsed ASL</t>
  </si>
  <si>
    <t>m0</t>
  </si>
  <si>
    <t>label_duration</t>
  </si>
  <si>
    <t>label_efficiency</t>
  </si>
  <si>
    <t>lambda_blood_brain</t>
  </si>
  <si>
    <t>t1_arterial_blood</t>
  </si>
  <si>
    <t>signal_time</t>
  </si>
  <si>
    <t>q_pasl_arriving</t>
  </si>
  <si>
    <t>q_pasl_arrived</t>
  </si>
  <si>
    <t>delta_m_arrived</t>
  </si>
  <si>
    <t>delta_m</t>
  </si>
  <si>
    <t>k</t>
  </si>
  <si>
    <t>t1_prime</t>
  </si>
  <si>
    <t>delta_m_arriving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</si>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</sst>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7" formatCode="0.000000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7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PASL!$B$12:$AA$12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xVal>
          <c:yVal>
            <c:numRef>
              <c:f>PASL!$B$20:$AA$20</c:f>
              <c:numCache>
                <c:formatCode>0.00000000000000E+00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1.3738151855842728E-3</c:v>
                </c:pt>
                <c:pt idx="7">
                  <c:v>2.5797266811167139E-3</c:v>
                </c:pt>
                <c:pt idx="8">
                  <c:v>3.6331253852959419E-3</c:v>
                </c:pt>
                <c:pt idx="9">
                  <c:v>4.5481481153741609E-3</c:v>
                </c:pt>
                <c:pt idx="10">
                  <c:v>5.3377734080001958E-3</c:v>
                </c:pt>
                <c:pt idx="11">
                  <c:v>6.0139102942783386E-3</c:v>
                </c:pt>
                <c:pt idx="12">
                  <c:v>6.5874805499984432E-3</c:v>
                </c:pt>
                <c:pt idx="13">
                  <c:v>7.0684948869971995E-3</c:v>
                </c:pt>
                <c:pt idx="14">
                  <c:v>7.4661235190256591E-3</c:v>
                </c:pt>
                <c:pt idx="15">
                  <c:v>7.7887615051586822E-3</c:v>
                </c:pt>
                <c:pt idx="16">
                  <c:v>7.3087389667719441E-3</c:v>
                </c:pt>
                <c:pt idx="17">
                  <c:v>6.85830028933751E-3</c:v>
                </c:pt>
                <c:pt idx="18">
                  <c:v>6.4356222150729649E-3</c:v>
                </c:pt>
                <c:pt idx="19">
                  <c:v>6.0389938538461755E-3</c:v>
                </c:pt>
                <c:pt idx="20">
                  <c:v>5.6668097579401491E-3</c:v>
                </c:pt>
                <c:pt idx="21">
                  <c:v>5.3175634236212067E-3</c:v>
                </c:pt>
                <c:pt idx="22">
                  <c:v>4.9898411932064613E-3</c:v>
                </c:pt>
                <c:pt idx="23">
                  <c:v>4.6823165329478002E-3</c:v>
                </c:pt>
                <c:pt idx="24">
                  <c:v>4.3937446635707329E-3</c:v>
                </c:pt>
                <c:pt idx="25">
                  <c:v>4.1229575217339321E-3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0-4CC8-BC0D-C2FD5ADB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98928"/>
        <c:axId val="678536480"/>
      </c:scatterChart>
      <c:valAx>
        <c:axId val="10288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36480"/>
        <c:crosses val="autoZero"/>
        <c:crossBetween val="midCat"/>
      </c:valAx>
      <c:valAx>
        <c:axId val="678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198664</xdr:colOff>
      <xdr:row>23</xdr:row>
      <xdr:rowOff>59871</xdr:rowOff>
    </xdr:from>
    <xdr:to>
      <xdr:col>8</xdr:col>
      <xdr:colOff>198664</xdr:colOff>
      <xdr:row>38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56F6A-8CAC-4F9D-A945-071526B2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B20" sqref="B20:AA20"/>
    </sheetView>
  </sheetViews>
  <sheetFormatPr defaultRowHeight="15" x14ac:dyDescent="0.25"/>
  <cols>
    <col min="1" max="1" width="21.7109375" customWidth="1"/>
    <col min="2" max="7" width="23" bestFit="1" customWidth="1"/>
    <col min="8" max="27" width="22.7109375" bestFit="1" customWidth="1"/>
  </cols>
  <sheetData>
    <row r="1" spans="1:28" x14ac:dyDescent="0.25">
      <c r="A1" t="s">
        <v>0</v>
      </c>
    </row>
    <row r="2" spans="1:28" x14ac:dyDescent="0.25">
      <c r="A2" t="s">
        <v>1</v>
      </c>
    </row>
    <row r="3" spans="1:28" x14ac:dyDescent="0.25">
      <c r="A3" t="s">
        <v>5</v>
      </c>
    </row>
    <row r="4" spans="1:28" s="1" customFormat="1" x14ac:dyDescent="0.25">
      <c r="A4" s="1" t="s">
        <v>2</v>
      </c>
    </row>
    <row r="5" spans="1:28" s="2" customFormat="1" x14ac:dyDescent="0.25">
      <c r="A5" s="2" t="s">
        <v>3</v>
      </c>
      <c r="B5" s="5">
        <v>60</v>
      </c>
      <c r="C5" s="5">
        <v>60</v>
      </c>
      <c r="D5" s="5">
        <v>60</v>
      </c>
      <c r="E5" s="5">
        <v>60</v>
      </c>
      <c r="F5" s="5">
        <v>60</v>
      </c>
      <c r="G5" s="5">
        <v>60</v>
      </c>
      <c r="H5" s="5">
        <v>60</v>
      </c>
      <c r="I5" s="5">
        <v>60</v>
      </c>
      <c r="J5" s="5">
        <v>60</v>
      </c>
      <c r="K5" s="5">
        <v>60</v>
      </c>
      <c r="L5" s="5">
        <v>60</v>
      </c>
      <c r="M5" s="5">
        <v>60</v>
      </c>
      <c r="N5" s="5">
        <v>60</v>
      </c>
      <c r="O5" s="5">
        <v>60</v>
      </c>
      <c r="P5" s="5">
        <v>60</v>
      </c>
      <c r="Q5" s="5">
        <v>60</v>
      </c>
      <c r="R5" s="5">
        <v>60</v>
      </c>
      <c r="S5" s="5">
        <v>60</v>
      </c>
      <c r="T5" s="5">
        <v>60</v>
      </c>
      <c r="U5" s="5">
        <v>60</v>
      </c>
      <c r="V5" s="5">
        <v>60</v>
      </c>
      <c r="W5" s="5">
        <v>60</v>
      </c>
      <c r="X5" s="5">
        <v>60</v>
      </c>
      <c r="Y5" s="5">
        <v>60</v>
      </c>
      <c r="Z5" s="5">
        <v>60</v>
      </c>
      <c r="AA5" s="5">
        <v>60</v>
      </c>
      <c r="AB5" s="5"/>
    </row>
    <row r="6" spans="1:28" s="2" customFormat="1" x14ac:dyDescent="0.25">
      <c r="A6" s="2" t="s">
        <v>4</v>
      </c>
      <c r="B6" s="5">
        <v>0.5</v>
      </c>
      <c r="C6" s="5">
        <v>0.5</v>
      </c>
      <c r="D6" s="5">
        <v>0.5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5">
        <v>0.5</v>
      </c>
      <c r="R6" s="5">
        <v>0.5</v>
      </c>
      <c r="S6" s="5">
        <v>0.5</v>
      </c>
      <c r="T6" s="5">
        <v>0.5</v>
      </c>
      <c r="U6" s="5">
        <v>0.5</v>
      </c>
      <c r="V6" s="5">
        <v>0.5</v>
      </c>
      <c r="W6" s="5">
        <v>0.5</v>
      </c>
      <c r="X6" s="5">
        <v>0.5</v>
      </c>
      <c r="Y6" s="5">
        <v>0.5</v>
      </c>
      <c r="Z6" s="5">
        <v>0.5</v>
      </c>
      <c r="AA6" s="5">
        <v>0.5</v>
      </c>
      <c r="AB6" s="5"/>
    </row>
    <row r="7" spans="1:28" s="2" customFormat="1" x14ac:dyDescent="0.25">
      <c r="A7" s="2" t="s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/>
    </row>
    <row r="8" spans="1:28" s="2" customFormat="1" x14ac:dyDescent="0.25">
      <c r="A8" s="2" t="s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/>
    </row>
    <row r="9" spans="1:28" s="2" customFormat="1" x14ac:dyDescent="0.25">
      <c r="A9" s="2" t="s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/>
    </row>
    <row r="10" spans="1:28" s="2" customFormat="1" x14ac:dyDescent="0.25">
      <c r="A10" s="2" t="s">
        <v>9</v>
      </c>
      <c r="B10" s="5">
        <v>0.9</v>
      </c>
      <c r="C10" s="5">
        <v>0.9</v>
      </c>
      <c r="D10" s="5">
        <v>0.9</v>
      </c>
      <c r="E10" s="5">
        <v>0.9</v>
      </c>
      <c r="F10" s="5">
        <v>0.9</v>
      </c>
      <c r="G10" s="5">
        <v>0.9</v>
      </c>
      <c r="H10" s="5">
        <v>0.9</v>
      </c>
      <c r="I10" s="5">
        <v>0.9</v>
      </c>
      <c r="J10" s="5">
        <v>0.9</v>
      </c>
      <c r="K10" s="5">
        <v>0.9</v>
      </c>
      <c r="L10" s="5">
        <v>0.9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0.9</v>
      </c>
      <c r="V10" s="5">
        <v>0.9</v>
      </c>
      <c r="W10" s="5">
        <v>0.9</v>
      </c>
      <c r="X10" s="5">
        <v>0.9</v>
      </c>
      <c r="Y10" s="5">
        <v>0.9</v>
      </c>
      <c r="Z10" s="5">
        <v>0.9</v>
      </c>
      <c r="AA10" s="5">
        <v>0.9</v>
      </c>
      <c r="AB10" s="5"/>
    </row>
    <row r="11" spans="1:28" s="2" customFormat="1" x14ac:dyDescent="0.25">
      <c r="A11" s="2" t="s">
        <v>10</v>
      </c>
      <c r="B11" s="5">
        <v>1.6</v>
      </c>
      <c r="C11" s="5">
        <v>1.6</v>
      </c>
      <c r="D11" s="5">
        <v>1.6</v>
      </c>
      <c r="E11" s="5">
        <v>1.6</v>
      </c>
      <c r="F11" s="5">
        <v>1.6</v>
      </c>
      <c r="G11" s="5">
        <v>1.6</v>
      </c>
      <c r="H11" s="5">
        <v>1.6</v>
      </c>
      <c r="I11" s="5">
        <v>1.6</v>
      </c>
      <c r="J11" s="5">
        <v>1.6</v>
      </c>
      <c r="K11" s="5">
        <v>1.6</v>
      </c>
      <c r="L11" s="5">
        <v>1.6</v>
      </c>
      <c r="M11" s="5">
        <v>1.6</v>
      </c>
      <c r="N11" s="5">
        <v>1.6</v>
      </c>
      <c r="O11" s="5">
        <v>1.6</v>
      </c>
      <c r="P11" s="5">
        <v>1.6</v>
      </c>
      <c r="Q11" s="5">
        <v>1.6</v>
      </c>
      <c r="R11" s="5">
        <v>1.6</v>
      </c>
      <c r="S11" s="5">
        <v>1.6</v>
      </c>
      <c r="T11" s="5">
        <v>1.6</v>
      </c>
      <c r="U11" s="5">
        <v>1.6</v>
      </c>
      <c r="V11" s="5">
        <v>1.6</v>
      </c>
      <c r="W11" s="5">
        <v>1.6</v>
      </c>
      <c r="X11" s="5">
        <v>1.6</v>
      </c>
      <c r="Y11" s="5">
        <v>1.6</v>
      </c>
      <c r="Z11" s="5">
        <v>1.6</v>
      </c>
      <c r="AA11" s="5">
        <v>1.6</v>
      </c>
      <c r="AB11" s="5"/>
    </row>
    <row r="12" spans="1:28" s="2" customFormat="1" ht="15" customHeight="1" x14ac:dyDescent="0.25">
      <c r="A12" s="2" t="s">
        <v>11</v>
      </c>
      <c r="B12" s="5">
        <v>0</v>
      </c>
      <c r="C12" s="5">
        <v>0.1</v>
      </c>
      <c r="D12" s="5">
        <v>0.2</v>
      </c>
      <c r="E12" s="5">
        <v>0.3</v>
      </c>
      <c r="F12" s="5">
        <v>0.4</v>
      </c>
      <c r="G12" s="5">
        <v>0.5</v>
      </c>
      <c r="H12" s="5">
        <v>0.6</v>
      </c>
      <c r="I12" s="5">
        <v>0.7</v>
      </c>
      <c r="J12" s="5">
        <v>0.8</v>
      </c>
      <c r="K12" s="5">
        <v>0.9</v>
      </c>
      <c r="L12" s="5">
        <v>1</v>
      </c>
      <c r="M12" s="5">
        <v>1.1000000000000001</v>
      </c>
      <c r="N12" s="5">
        <v>1.2</v>
      </c>
      <c r="O12" s="5">
        <v>1.3</v>
      </c>
      <c r="P12" s="5">
        <v>1.4</v>
      </c>
      <c r="Q12" s="5">
        <v>1.5</v>
      </c>
      <c r="R12" s="5">
        <v>1.6</v>
      </c>
      <c r="S12" s="5">
        <v>1.7</v>
      </c>
      <c r="T12" s="5">
        <v>1.8</v>
      </c>
      <c r="U12" s="5">
        <v>1.9</v>
      </c>
      <c r="V12" s="5">
        <v>2</v>
      </c>
      <c r="W12" s="5">
        <v>2.1</v>
      </c>
      <c r="X12" s="5">
        <v>2.2000000000000002</v>
      </c>
      <c r="Y12" s="5">
        <v>2.2999999999999998</v>
      </c>
      <c r="Z12" s="5">
        <v>2.4</v>
      </c>
      <c r="AA12" s="5">
        <v>2.5</v>
      </c>
      <c r="AB12" s="5"/>
    </row>
    <row r="13" spans="1:28" s="3" customFormat="1" ht="15" customHeight="1" x14ac:dyDescent="0.25">
      <c r="A13" s="3" t="s">
        <v>19</v>
      </c>
      <c r="B13" s="7">
        <f>f/6000</f>
        <v>0.01</v>
      </c>
      <c r="C13" s="7">
        <f>f/6000</f>
        <v>0.01</v>
      </c>
      <c r="D13" s="7">
        <f>f/6000</f>
        <v>0.01</v>
      </c>
      <c r="E13" s="7">
        <f>f/6000</f>
        <v>0.01</v>
      </c>
      <c r="F13" s="7">
        <f>f/6000</f>
        <v>0.01</v>
      </c>
      <c r="G13" s="7">
        <f>f/6000</f>
        <v>0.01</v>
      </c>
      <c r="H13" s="7">
        <f>f/6000</f>
        <v>0.01</v>
      </c>
      <c r="I13" s="7">
        <f>f/6000</f>
        <v>0.01</v>
      </c>
      <c r="J13" s="7">
        <f>f/6000</f>
        <v>0.01</v>
      </c>
      <c r="K13" s="7">
        <f>f/6000</f>
        <v>0.01</v>
      </c>
      <c r="L13" s="7">
        <f>f/6000</f>
        <v>0.01</v>
      </c>
      <c r="M13" s="7">
        <f>f/6000</f>
        <v>0.01</v>
      </c>
      <c r="N13" s="7">
        <f>f/6000</f>
        <v>0.01</v>
      </c>
      <c r="O13" s="7">
        <f>f/6000</f>
        <v>0.01</v>
      </c>
      <c r="P13" s="7">
        <f>f/6000</f>
        <v>0.01</v>
      </c>
      <c r="Q13" s="7">
        <f>f/6000</f>
        <v>0.01</v>
      </c>
      <c r="R13" s="7">
        <f>f/6000</f>
        <v>0.01</v>
      </c>
      <c r="S13" s="7">
        <f>f/6000</f>
        <v>0.01</v>
      </c>
      <c r="T13" s="7">
        <f>f/6000</f>
        <v>0.01</v>
      </c>
      <c r="U13" s="7">
        <f>f/6000</f>
        <v>0.01</v>
      </c>
      <c r="V13" s="7">
        <f>f/6000</f>
        <v>0.01</v>
      </c>
      <c r="W13" s="7">
        <f>f/6000</f>
        <v>0.01</v>
      </c>
      <c r="X13" s="7">
        <f>f/6000</f>
        <v>0.01</v>
      </c>
      <c r="Y13" s="7">
        <f>f/6000</f>
        <v>0.01</v>
      </c>
      <c r="Z13" s="7">
        <f>f/6000</f>
        <v>0.01</v>
      </c>
      <c r="AA13" s="7">
        <f>f/6000</f>
        <v>0.01</v>
      </c>
      <c r="AB13" s="7"/>
    </row>
    <row r="14" spans="1:28" s="3" customFormat="1" x14ac:dyDescent="0.25">
      <c r="A14" s="3" t="s">
        <v>17</v>
      </c>
      <c r="B14" s="6">
        <f>1/(1/B11+B13/B10)</f>
        <v>1.572052401746725</v>
      </c>
      <c r="C14" s="6">
        <f t="shared" ref="C14:AA14" si="0">1/(1/C11+C13/C10)</f>
        <v>1.572052401746725</v>
      </c>
      <c r="D14" s="6">
        <f t="shared" si="0"/>
        <v>1.572052401746725</v>
      </c>
      <c r="E14" s="6">
        <f t="shared" si="0"/>
        <v>1.572052401746725</v>
      </c>
      <c r="F14" s="6">
        <f t="shared" si="0"/>
        <v>1.572052401746725</v>
      </c>
      <c r="G14" s="6">
        <f t="shared" si="0"/>
        <v>1.572052401746725</v>
      </c>
      <c r="H14" s="6">
        <f t="shared" si="0"/>
        <v>1.572052401746725</v>
      </c>
      <c r="I14" s="6">
        <f t="shared" si="0"/>
        <v>1.572052401746725</v>
      </c>
      <c r="J14" s="6">
        <f t="shared" si="0"/>
        <v>1.572052401746725</v>
      </c>
      <c r="K14" s="6">
        <f t="shared" si="0"/>
        <v>1.572052401746725</v>
      </c>
      <c r="L14" s="6">
        <f t="shared" si="0"/>
        <v>1.572052401746725</v>
      </c>
      <c r="M14" s="6">
        <f t="shared" si="0"/>
        <v>1.572052401746725</v>
      </c>
      <c r="N14" s="6">
        <f t="shared" si="0"/>
        <v>1.572052401746725</v>
      </c>
      <c r="O14" s="6">
        <f t="shared" si="0"/>
        <v>1.572052401746725</v>
      </c>
      <c r="P14" s="6">
        <f t="shared" si="0"/>
        <v>1.572052401746725</v>
      </c>
      <c r="Q14" s="6">
        <f t="shared" si="0"/>
        <v>1.572052401746725</v>
      </c>
      <c r="R14" s="6">
        <f t="shared" si="0"/>
        <v>1.572052401746725</v>
      </c>
      <c r="S14" s="6">
        <f t="shared" si="0"/>
        <v>1.572052401746725</v>
      </c>
      <c r="T14" s="6">
        <f t="shared" si="0"/>
        <v>1.572052401746725</v>
      </c>
      <c r="U14" s="6">
        <f t="shared" si="0"/>
        <v>1.572052401746725</v>
      </c>
      <c r="V14" s="6">
        <f t="shared" si="0"/>
        <v>1.572052401746725</v>
      </c>
      <c r="W14" s="6">
        <f t="shared" si="0"/>
        <v>1.572052401746725</v>
      </c>
      <c r="X14" s="6">
        <f t="shared" si="0"/>
        <v>1.572052401746725</v>
      </c>
      <c r="Y14" s="6">
        <f t="shared" si="0"/>
        <v>1.572052401746725</v>
      </c>
      <c r="Z14" s="6">
        <f t="shared" si="0"/>
        <v>1.572052401746725</v>
      </c>
      <c r="AA14" s="6">
        <f t="shared" si="0"/>
        <v>1.572052401746725</v>
      </c>
      <c r="AB14" s="6"/>
    </row>
    <row r="15" spans="1:28" s="3" customFormat="1" x14ac:dyDescent="0.25">
      <c r="A15" s="3" t="s">
        <v>16</v>
      </c>
      <c r="B15" s="6">
        <f>(1/B11-1/B14)</f>
        <v>-1.1111111111111072E-2</v>
      </c>
      <c r="C15" s="6">
        <f t="shared" ref="C15:AA15" si="1">(1/C11-1/C14)</f>
        <v>-1.1111111111111072E-2</v>
      </c>
      <c r="D15" s="6">
        <f t="shared" si="1"/>
        <v>-1.1111111111111072E-2</v>
      </c>
      <c r="E15" s="6">
        <f t="shared" si="1"/>
        <v>-1.1111111111111072E-2</v>
      </c>
      <c r="F15" s="6">
        <f t="shared" si="1"/>
        <v>-1.1111111111111072E-2</v>
      </c>
      <c r="G15" s="6">
        <f t="shared" si="1"/>
        <v>-1.1111111111111072E-2</v>
      </c>
      <c r="H15" s="6">
        <f t="shared" si="1"/>
        <v>-1.1111111111111072E-2</v>
      </c>
      <c r="I15" s="6">
        <f t="shared" si="1"/>
        <v>-1.1111111111111072E-2</v>
      </c>
      <c r="J15" s="6">
        <f t="shared" si="1"/>
        <v>-1.1111111111111072E-2</v>
      </c>
      <c r="K15" s="6">
        <f t="shared" si="1"/>
        <v>-1.1111111111111072E-2</v>
      </c>
      <c r="L15" s="6">
        <f t="shared" si="1"/>
        <v>-1.1111111111111072E-2</v>
      </c>
      <c r="M15" s="6">
        <f t="shared" si="1"/>
        <v>-1.1111111111111072E-2</v>
      </c>
      <c r="N15" s="6">
        <f t="shared" si="1"/>
        <v>-1.1111111111111072E-2</v>
      </c>
      <c r="O15" s="6">
        <f t="shared" si="1"/>
        <v>-1.1111111111111072E-2</v>
      </c>
      <c r="P15" s="6">
        <f t="shared" si="1"/>
        <v>-1.1111111111111072E-2</v>
      </c>
      <c r="Q15" s="6">
        <f t="shared" si="1"/>
        <v>-1.1111111111111072E-2</v>
      </c>
      <c r="R15" s="6">
        <f t="shared" si="1"/>
        <v>-1.1111111111111072E-2</v>
      </c>
      <c r="S15" s="6">
        <f t="shared" si="1"/>
        <v>-1.1111111111111072E-2</v>
      </c>
      <c r="T15" s="6">
        <f t="shared" si="1"/>
        <v>-1.1111111111111072E-2</v>
      </c>
      <c r="U15" s="6">
        <f t="shared" si="1"/>
        <v>-1.1111111111111072E-2</v>
      </c>
      <c r="V15" s="6">
        <f t="shared" si="1"/>
        <v>-1.1111111111111072E-2</v>
      </c>
      <c r="W15" s="6">
        <f t="shared" si="1"/>
        <v>-1.1111111111111072E-2</v>
      </c>
      <c r="X15" s="6">
        <f t="shared" si="1"/>
        <v>-1.1111111111111072E-2</v>
      </c>
      <c r="Y15" s="6">
        <f t="shared" si="1"/>
        <v>-1.1111111111111072E-2</v>
      </c>
      <c r="Z15" s="6">
        <f t="shared" si="1"/>
        <v>-1.1111111111111072E-2</v>
      </c>
      <c r="AA15" s="6">
        <f t="shared" si="1"/>
        <v>-1.1111111111111072E-2</v>
      </c>
      <c r="AB15" s="6"/>
    </row>
    <row r="16" spans="1:28" s="3" customFormat="1" x14ac:dyDescent="0.25">
      <c r="A16" s="3" t="s">
        <v>12</v>
      </c>
      <c r="B16" s="6">
        <f>EXP(B15 * B12) * (EXP(- B15 * B6) - EXP(- B15 * B12)) / (B15 * (B12 - B6))</f>
        <v>1.0027829289631542</v>
      </c>
      <c r="C16" s="6">
        <f t="shared" ref="C16:AA16" si="2">EXP(C15 * C12) * (EXP(- C15 * C6) - EXP(- C15 * C12)) / (C15 * (C12 - C6))</f>
        <v>1.0022255180645383</v>
      </c>
      <c r="D16" s="6">
        <f t="shared" si="2"/>
        <v>1.0016685200627791</v>
      </c>
      <c r="E16" s="6">
        <f t="shared" si="2"/>
        <v>1.0011119346139012</v>
      </c>
      <c r="F16" s="6">
        <f t="shared" si="2"/>
        <v>1.0005557613740521</v>
      </c>
      <c r="G16" s="6" t="e">
        <f t="shared" si="2"/>
        <v>#DIV/0!</v>
      </c>
      <c r="H16" s="6">
        <f t="shared" si="2"/>
        <v>0.99944465014861406</v>
      </c>
      <c r="I16" s="6">
        <f t="shared" si="2"/>
        <v>0.99888971147711036</v>
      </c>
      <c r="J16" s="6">
        <f t="shared" si="2"/>
        <v>0.99833518364300289</v>
      </c>
      <c r="K16" s="6">
        <f t="shared" si="2"/>
        <v>0.99778106630407837</v>
      </c>
      <c r="L16" s="6">
        <f t="shared" si="2"/>
        <v>0.99722735911855809</v>
      </c>
      <c r="M16" s="6">
        <f t="shared" si="2"/>
        <v>0.9966740617448332</v>
      </c>
      <c r="N16" s="6">
        <f t="shared" si="2"/>
        <v>0.99612117384159826</v>
      </c>
      <c r="O16" s="6">
        <f t="shared" si="2"/>
        <v>0.99556869506793033</v>
      </c>
      <c r="P16" s="6">
        <f t="shared" si="2"/>
        <v>0.99501662508318567</v>
      </c>
      <c r="Q16" s="6">
        <f t="shared" si="2"/>
        <v>0.99446496354697733</v>
      </c>
      <c r="R16" s="6">
        <f t="shared" si="2"/>
        <v>0.99391371011927065</v>
      </c>
      <c r="S16" s="6">
        <f t="shared" si="2"/>
        <v>0.99336286446031929</v>
      </c>
      <c r="T16" s="6">
        <f t="shared" si="2"/>
        <v>0.99281242623065635</v>
      </c>
      <c r="U16" s="6">
        <f t="shared" si="2"/>
        <v>0.992262395091149</v>
      </c>
      <c r="V16" s="6">
        <f t="shared" si="2"/>
        <v>0.99171277070295005</v>
      </c>
      <c r="W16" s="6">
        <f t="shared" si="2"/>
        <v>0.99116355272750589</v>
      </c>
      <c r="X16" s="6">
        <f t="shared" si="2"/>
        <v>0.99061474082658374</v>
      </c>
      <c r="Y16" s="6">
        <f t="shared" si="2"/>
        <v>0.99006633466223448</v>
      </c>
      <c r="Z16" s="6">
        <f t="shared" si="2"/>
        <v>0.98951833389680999</v>
      </c>
      <c r="AA16" s="6">
        <f t="shared" si="2"/>
        <v>0.9889707381929731</v>
      </c>
      <c r="AB16" s="6"/>
    </row>
    <row r="17" spans="1:28" s="3" customFormat="1" x14ac:dyDescent="0.25">
      <c r="A17" s="3" t="s">
        <v>13</v>
      </c>
      <c r="B17" s="6">
        <f>EXP(B15 * B12) * (EXP(-B15 * B6) - EXP(-B15 * (B8 + B6))) / (B15 * B8)</f>
        <v>1.0111782702819085</v>
      </c>
      <c r="C17" s="6">
        <f t="shared" ref="C17:AA17" si="3">EXP(C15 * C12) * (EXP(-C15 * C6) - EXP(-C15 * (C8 + C6))) / (C15 * C8)</f>
        <v>1.0100553628234865</v>
      </c>
      <c r="D17" s="6">
        <f t="shared" si="3"/>
        <v>1.0089337023471223</v>
      </c>
      <c r="E17" s="6">
        <f t="shared" si="3"/>
        <v>1.0078132874680497</v>
      </c>
      <c r="F17" s="6">
        <f t="shared" si="3"/>
        <v>1.0066941168030399</v>
      </c>
      <c r="G17" s="6">
        <f t="shared" si="3"/>
        <v>1.0055761889704011</v>
      </c>
      <c r="H17" s="6">
        <f t="shared" si="3"/>
        <v>1.0044595025899754</v>
      </c>
      <c r="I17" s="6">
        <f t="shared" si="3"/>
        <v>1.0033440562831371</v>
      </c>
      <c r="J17" s="6">
        <f t="shared" si="3"/>
        <v>1.0022298486727919</v>
      </c>
      <c r="K17" s="6">
        <f t="shared" si="3"/>
        <v>1.001116878383375</v>
      </c>
      <c r="L17" s="6">
        <f t="shared" si="3"/>
        <v>1.0000051440408486</v>
      </c>
      <c r="M17" s="6">
        <f t="shared" si="3"/>
        <v>0.99889464427270114</v>
      </c>
      <c r="N17" s="6">
        <f t="shared" si="3"/>
        <v>0.99778537770794506</v>
      </c>
      <c r="O17" s="6">
        <f t="shared" si="3"/>
        <v>0.9966773429771153</v>
      </c>
      <c r="P17" s="6">
        <f t="shared" si="3"/>
        <v>0.99557053871226764</v>
      </c>
      <c r="Q17" s="6">
        <f t="shared" si="3"/>
        <v>0.99446496354697733</v>
      </c>
      <c r="R17" s="6">
        <f t="shared" si="3"/>
        <v>0.99336061611633564</v>
      </c>
      <c r="S17" s="6">
        <f t="shared" si="3"/>
        <v>0.9922574950569516</v>
      </c>
      <c r="T17" s="6">
        <f t="shared" si="3"/>
        <v>0.99115559900694639</v>
      </c>
      <c r="U17" s="6">
        <f t="shared" si="3"/>
        <v>0.99005492660595495</v>
      </c>
      <c r="V17" s="6">
        <f t="shared" si="3"/>
        <v>0.98895547649512205</v>
      </c>
      <c r="W17" s="6">
        <f t="shared" si="3"/>
        <v>0.98785724731710189</v>
      </c>
      <c r="X17" s="6">
        <f t="shared" si="3"/>
        <v>0.98676023771605559</v>
      </c>
      <c r="Y17" s="6">
        <f t="shared" si="3"/>
        <v>0.98566444633765038</v>
      </c>
      <c r="Z17" s="6">
        <f t="shared" si="3"/>
        <v>0.98456987182905731</v>
      </c>
      <c r="AA17" s="6">
        <f t="shared" si="3"/>
        <v>0.98347651283894932</v>
      </c>
      <c r="AB17" s="6"/>
    </row>
    <row r="18" spans="1:28" s="3" customFormat="1" x14ac:dyDescent="0.25">
      <c r="A18" s="3" t="s">
        <v>18</v>
      </c>
      <c r="B18" s="6">
        <f>2*B7*B13*(B12-B6)*B9*EXP(-B12/B11)*B16</f>
        <v>-1.0027829289631543E-2</v>
      </c>
      <c r="C18" s="6">
        <f t="shared" ref="C18:AA18" si="4">2*C7*C13*(C12-C6)*C9*EXP(-C12/C11)*C16</f>
        <v>-7.5320299484386436E-3</v>
      </c>
      <c r="D18" s="6">
        <f t="shared" si="4"/>
        <v>-5.303816198231389E-3</v>
      </c>
      <c r="E18" s="6">
        <f t="shared" si="4"/>
        <v>-3.3198037774113489E-3</v>
      </c>
      <c r="F18" s="6">
        <f t="shared" si="4"/>
        <v>-1.5584672209294347E-3</v>
      </c>
      <c r="G18" s="6" t="e">
        <f t="shared" si="4"/>
        <v>#DIV/0!</v>
      </c>
      <c r="H18" s="6">
        <f t="shared" si="4"/>
        <v>1.3738151855842728E-3</v>
      </c>
      <c r="I18" s="6">
        <f t="shared" si="4"/>
        <v>2.5797266811167139E-3</v>
      </c>
      <c r="J18" s="6">
        <f t="shared" si="4"/>
        <v>3.6331253852959419E-3</v>
      </c>
      <c r="K18" s="6">
        <f t="shared" si="4"/>
        <v>4.5481481153741609E-3</v>
      </c>
      <c r="L18" s="6">
        <f t="shared" si="4"/>
        <v>5.3377734080001958E-3</v>
      </c>
      <c r="M18" s="6">
        <f t="shared" si="4"/>
        <v>6.0139102942783386E-3</v>
      </c>
      <c r="N18" s="6">
        <f t="shared" si="4"/>
        <v>6.5874805499984432E-3</v>
      </c>
      <c r="O18" s="6">
        <f t="shared" si="4"/>
        <v>7.0684948869971995E-3</v>
      </c>
      <c r="P18" s="6">
        <f t="shared" si="4"/>
        <v>7.4661235190256591E-3</v>
      </c>
      <c r="Q18" s="6">
        <f t="shared" si="4"/>
        <v>7.7887615051586822E-3</v>
      </c>
      <c r="R18" s="6">
        <f t="shared" si="4"/>
        <v>8.0440892455288689E-3</v>
      </c>
      <c r="S18" s="6">
        <f t="shared" si="4"/>
        <v>8.2391284778606626E-3</v>
      </c>
      <c r="T18" s="6">
        <f t="shared" si="4"/>
        <v>8.3802940987951179E-3</v>
      </c>
      <c r="U18" s="6">
        <f t="shared" si="4"/>
        <v>8.4734421111974378E-3</v>
      </c>
      <c r="V18" s="6">
        <f t="shared" si="4"/>
        <v>8.52391397741715E-3</v>
      </c>
      <c r="W18" s="6">
        <f t="shared" si="4"/>
        <v>8.5365776387217318E-3</v>
      </c>
      <c r="X18" s="6">
        <f t="shared" si="4"/>
        <v>8.5158654427397815E-3</v>
      </c>
      <c r="Y18" s="6">
        <f t="shared" si="4"/>
        <v>8.4658092036412301E-3</v>
      </c>
      <c r="Z18" s="6">
        <f t="shared" si="4"/>
        <v>8.3900726038637023E-3</v>
      </c>
      <c r="AA18" s="6">
        <f t="shared" si="4"/>
        <v>8.2919811313789706E-3</v>
      </c>
      <c r="AB18" s="6"/>
    </row>
    <row r="19" spans="1:28" s="3" customFormat="1" x14ac:dyDescent="0.25">
      <c r="A19" s="3" t="s">
        <v>14</v>
      </c>
      <c r="B19" s="6">
        <f>2*B7*B13*B8*B9*EXP(-B12/B11)*B17</f>
        <v>2.0223565405638171E-2</v>
      </c>
      <c r="C19" s="6">
        <f t="shared" ref="C19:AA19" si="5">2*C7*C13*C8*C9*EXP(-C12/C11)*C17</f>
        <v>1.897718404002376E-2</v>
      </c>
      <c r="D19" s="6">
        <f t="shared" si="5"/>
        <v>1.7807617344690871E-2</v>
      </c>
      <c r="E19" s="6">
        <f t="shared" si="5"/>
        <v>1.671013122000255E-2</v>
      </c>
      <c r="F19" s="6">
        <f t="shared" si="5"/>
        <v>1.5680283329591677E-2</v>
      </c>
      <c r="G19" s="6">
        <f t="shared" si="5"/>
        <v>1.4713905118946942E-2</v>
      </c>
      <c r="H19" s="6">
        <f t="shared" si="5"/>
        <v>1.3807084942196058E-2</v>
      </c>
      <c r="I19" s="6">
        <f t="shared" si="5"/>
        <v>1.2956152228787828E-2</v>
      </c>
      <c r="J19" s="6">
        <f t="shared" si="5"/>
        <v>1.2157662625984023E-2</v>
      </c>
      <c r="K19" s="6">
        <f t="shared" si="5"/>
        <v>1.1408384057021666E-2</v>
      </c>
      <c r="L19" s="6">
        <f t="shared" si="5"/>
        <v>1.0705283638512867E-2</v>
      </c>
      <c r="M19" s="6">
        <f t="shared" si="5"/>
        <v>1.004551540412728E-2</v>
      </c>
      <c r="N19" s="6">
        <f t="shared" si="5"/>
        <v>9.4264087848658674E-3</v>
      </c>
      <c r="O19" s="6">
        <f t="shared" si="5"/>
        <v>8.8454577992970566E-3</v>
      </c>
      <c r="P19" s="6">
        <f t="shared" si="5"/>
        <v>8.300310910000332E-3</v>
      </c>
      <c r="Q19" s="6">
        <f t="shared" si="5"/>
        <v>7.7887615051586822E-3</v>
      </c>
      <c r="R19" s="6">
        <f t="shared" si="5"/>
        <v>7.3087389667719441E-3</v>
      </c>
      <c r="S19" s="6">
        <f t="shared" si="5"/>
        <v>6.85830028933751E-3</v>
      </c>
      <c r="T19" s="6">
        <f t="shared" si="5"/>
        <v>6.4356222150729649E-3</v>
      </c>
      <c r="U19" s="6">
        <f t="shared" si="5"/>
        <v>6.0389938538461755E-3</v>
      </c>
      <c r="V19" s="6">
        <f t="shared" si="5"/>
        <v>5.6668097579401491E-3</v>
      </c>
      <c r="W19" s="6">
        <f t="shared" si="5"/>
        <v>5.3175634236212067E-3</v>
      </c>
      <c r="X19" s="6">
        <f t="shared" si="5"/>
        <v>4.9898411932064613E-3</v>
      </c>
      <c r="Y19" s="6">
        <f t="shared" si="5"/>
        <v>4.6823165329478002E-3</v>
      </c>
      <c r="Z19" s="6">
        <f t="shared" si="5"/>
        <v>4.3937446635707329E-3</v>
      </c>
      <c r="AA19" s="6">
        <f t="shared" si="5"/>
        <v>4.1229575217339321E-3</v>
      </c>
      <c r="AB19" s="6"/>
    </row>
    <row r="20" spans="1:28" s="4" customFormat="1" x14ac:dyDescent="0.25">
      <c r="A20" s="4" t="s">
        <v>15</v>
      </c>
      <c r="B20" s="8">
        <f>IF(B12&lt;=B6,0,IF(B12&lt;B8+B6,B18,B19))</f>
        <v>0</v>
      </c>
      <c r="C20" s="8">
        <f t="shared" ref="C20:U20" si="6">IF(C12&lt;=C6,0,IF(C12&lt;C8+C6,C18,C19))</f>
        <v>0</v>
      </c>
      <c r="D20" s="8">
        <f t="shared" si="6"/>
        <v>0</v>
      </c>
      <c r="E20" s="8">
        <f t="shared" si="6"/>
        <v>0</v>
      </c>
      <c r="F20" s="8">
        <f t="shared" si="6"/>
        <v>0</v>
      </c>
      <c r="G20" s="8">
        <f t="shared" si="6"/>
        <v>0</v>
      </c>
      <c r="H20" s="8">
        <f t="shared" si="6"/>
        <v>1.3738151855842728E-3</v>
      </c>
      <c r="I20" s="8">
        <f t="shared" si="6"/>
        <v>2.5797266811167139E-3</v>
      </c>
      <c r="J20" s="8">
        <f t="shared" si="6"/>
        <v>3.6331253852959419E-3</v>
      </c>
      <c r="K20" s="8">
        <f t="shared" si="6"/>
        <v>4.5481481153741609E-3</v>
      </c>
      <c r="L20" s="8">
        <f t="shared" si="6"/>
        <v>5.3377734080001958E-3</v>
      </c>
      <c r="M20" s="8">
        <f t="shared" si="6"/>
        <v>6.0139102942783386E-3</v>
      </c>
      <c r="N20" s="8">
        <f t="shared" si="6"/>
        <v>6.5874805499984432E-3</v>
      </c>
      <c r="O20" s="8">
        <f t="shared" si="6"/>
        <v>7.0684948869971995E-3</v>
      </c>
      <c r="P20" s="8">
        <f t="shared" si="6"/>
        <v>7.4661235190256591E-3</v>
      </c>
      <c r="Q20" s="8">
        <f t="shared" si="6"/>
        <v>7.7887615051586822E-3</v>
      </c>
      <c r="R20" s="8">
        <f t="shared" si="6"/>
        <v>7.3087389667719441E-3</v>
      </c>
      <c r="S20" s="8">
        <f t="shared" si="6"/>
        <v>6.85830028933751E-3</v>
      </c>
      <c r="T20" s="8">
        <f t="shared" si="6"/>
        <v>6.4356222150729649E-3</v>
      </c>
      <c r="U20" s="8">
        <f t="shared" si="6"/>
        <v>6.0389938538461755E-3</v>
      </c>
      <c r="V20" s="8">
        <f t="shared" ref="V20" si="7">IF(V12&lt;=V6,0,IF(V12&lt;V8+V6,V18,V19))</f>
        <v>5.6668097579401491E-3</v>
      </c>
      <c r="W20" s="8">
        <f t="shared" ref="W20" si="8">IF(W12&lt;=W6,0,IF(W12&lt;W8+W6,W18,W19))</f>
        <v>5.3175634236212067E-3</v>
      </c>
      <c r="X20" s="8">
        <f t="shared" ref="X20" si="9">IF(X12&lt;=X6,0,IF(X12&lt;X8+X6,X18,X19))</f>
        <v>4.9898411932064613E-3</v>
      </c>
      <c r="Y20" s="8">
        <f t="shared" ref="Y20" si="10">IF(Y12&lt;=Y6,0,IF(Y12&lt;Y8+Y6,Y18,Y19))</f>
        <v>4.6823165329478002E-3</v>
      </c>
      <c r="Z20" s="8">
        <f t="shared" ref="Z20" si="11">IF(Z12&lt;=Z6,0,IF(Z12&lt;Z8+Z6,Z18,Z19))</f>
        <v>4.3937446635707329E-3</v>
      </c>
      <c r="AA20" s="8">
        <f t="shared" ref="AA20" si="12">IF(AA12&lt;=AA6,0,IF(AA12&lt;AA8+AA6,AA18,AA19))</f>
        <v>4.1229575217339321E-3</v>
      </c>
    </row>
  </sheetData>
  <pageMargins left="0.7" right="0.7" top="0.75" bottom="0.75" header="0.3" footer="0.3"/>
  <pageSetup paperSize="19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PASL</vt:lpstr>
      <vt:lpstr>alpha</vt:lpstr>
      <vt:lpstr>delta_m</vt:lpstr>
      <vt:lpstr>delta_m_arrived</vt:lpstr>
      <vt:lpstr>delta_m_arriving</vt:lpstr>
      <vt:lpstr>delta_m_not_arrived</vt:lpstr>
      <vt:lpstr>delta_m_not_arriving</vt:lpstr>
      <vt:lpstr>delta_t</vt:lpstr>
      <vt:lpstr>f</vt:lpstr>
      <vt:lpstr>k</vt:lpstr>
      <vt:lpstr>label_duration</vt:lpstr>
      <vt:lpstr>label_efficiency</vt:lpstr>
      <vt:lpstr>lambda</vt:lpstr>
      <vt:lpstr>lambda_blood_brain</vt:lpstr>
      <vt:lpstr>m0</vt:lpstr>
      <vt:lpstr>perfusion_rate</vt:lpstr>
      <vt:lpstr>q_pasl_arrived</vt:lpstr>
      <vt:lpstr>q_pasl_arriving</vt:lpstr>
      <vt:lpstr>signal_time</vt:lpstr>
      <vt:lpstr>t</vt:lpstr>
      <vt:lpstr>t1_arterial_blood</vt:lpstr>
      <vt:lpstr>t1_prime</vt:lpstr>
      <vt:lpstr>t1b</vt:lpstr>
      <vt:lpstr>t1p</vt:lpstr>
      <vt:lpstr>tau</vt:lpstr>
      <vt:lpstr>transit_time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Oliver-Taylor</dc:creator>
  <cp:lastModifiedBy>Aaron Oliver-Taylor</cp:lastModifiedBy>
  <dcterms:created xsi:type="dcterms:W3CDTF">2015-06-05T18:17:20Z</dcterms:created>
  <dcterms:modified xsi:type="dcterms:W3CDTF">2020-09-01T14:18:36Z</dcterms:modified>
</cp:coreProperties>
</file>