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aron\Seafile\aot_code\python\asldro\src\asldro\data\"/>
    </mc:Choice>
  </mc:AlternateContent>
  <xr:revisionPtr revIDLastSave="0" documentId="13_ncr:1_{965E21A3-C29E-4167-9B43-EF9EF2E92CCE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PASL" sheetId="1" r:id="rId1"/>
    <sheet name="CAS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" i="3" l="1"/>
  <c r="O7" i="3"/>
  <c r="N8" i="3"/>
  <c r="O8" i="3"/>
  <c r="N9" i="3"/>
  <c r="O9" i="3"/>
  <c r="N10" i="3"/>
  <c r="O10" i="3"/>
  <c r="N11" i="3"/>
  <c r="O11" i="3"/>
  <c r="N12" i="3"/>
  <c r="O12" i="3"/>
  <c r="N13" i="3"/>
  <c r="O13" i="3"/>
  <c r="N14" i="3"/>
  <c r="O14" i="3"/>
  <c r="N15" i="3"/>
  <c r="O15" i="3"/>
  <c r="N16" i="3"/>
  <c r="O16" i="3"/>
  <c r="N17" i="3"/>
  <c r="O17" i="3"/>
  <c r="N18" i="3"/>
  <c r="O18" i="3"/>
  <c r="N19" i="3"/>
  <c r="O19" i="3"/>
  <c r="N20" i="3"/>
  <c r="O20" i="3"/>
  <c r="N21" i="3"/>
  <c r="O21" i="3"/>
  <c r="N22" i="3"/>
  <c r="O22" i="3"/>
  <c r="N23" i="3"/>
  <c r="O23" i="3"/>
  <c r="N24" i="3"/>
  <c r="O24" i="3"/>
  <c r="N25" i="3"/>
  <c r="O25" i="3"/>
  <c r="N26" i="3"/>
  <c r="O26" i="3"/>
  <c r="N27" i="3"/>
  <c r="O27" i="3"/>
  <c r="N28" i="3"/>
  <c r="O28" i="3"/>
  <c r="N29" i="3"/>
  <c r="O29" i="3"/>
  <c r="N30" i="3"/>
  <c r="O30" i="3"/>
  <c r="N31" i="3"/>
  <c r="O31" i="3"/>
  <c r="O6" i="3"/>
  <c r="N6" i="3"/>
  <c r="J31" i="3"/>
  <c r="K31" i="3" s="1"/>
  <c r="J30" i="3"/>
  <c r="K30" i="3" s="1"/>
  <c r="K29" i="3"/>
  <c r="L29" i="3" s="1"/>
  <c r="J29" i="3"/>
  <c r="J28" i="3"/>
  <c r="K28" i="3" s="1"/>
  <c r="J27" i="3"/>
  <c r="J26" i="3"/>
  <c r="J25" i="3"/>
  <c r="K25" i="3" s="1"/>
  <c r="J24" i="3"/>
  <c r="K24" i="3" s="1"/>
  <c r="J23" i="3"/>
  <c r="K23" i="3" s="1"/>
  <c r="J22" i="3"/>
  <c r="K22" i="3" s="1"/>
  <c r="J21" i="3"/>
  <c r="J20" i="3"/>
  <c r="K19" i="3"/>
  <c r="J19" i="3"/>
  <c r="J18" i="3"/>
  <c r="K18" i="3" s="1"/>
  <c r="K17" i="3"/>
  <c r="L17" i="3" s="1"/>
  <c r="P17" i="3" s="1"/>
  <c r="J17" i="3"/>
  <c r="J16" i="3"/>
  <c r="K16" i="3" s="1"/>
  <c r="J15" i="3"/>
  <c r="J14" i="3"/>
  <c r="J13" i="3"/>
  <c r="K13" i="3" s="1"/>
  <c r="J12" i="3"/>
  <c r="K12" i="3" s="1"/>
  <c r="P11" i="3"/>
  <c r="J11" i="3"/>
  <c r="K11" i="3" s="1"/>
  <c r="P10" i="3"/>
  <c r="J10" i="3"/>
  <c r="K10" i="3" s="1"/>
  <c r="P9" i="3"/>
  <c r="J9" i="3"/>
  <c r="P8" i="3"/>
  <c r="J8" i="3"/>
  <c r="P7" i="3"/>
  <c r="K7" i="3"/>
  <c r="J7" i="3"/>
  <c r="P6" i="3"/>
  <c r="J6" i="3"/>
  <c r="K6" i="3" s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6" i="1"/>
  <c r="J31" i="1"/>
  <c r="K31" i="1" s="1"/>
  <c r="L31" i="1" s="1"/>
  <c r="J30" i="1"/>
  <c r="K30" i="1" s="1"/>
  <c r="L30" i="1" s="1"/>
  <c r="J29" i="1"/>
  <c r="J28" i="1"/>
  <c r="K28" i="1" s="1"/>
  <c r="L28" i="1" s="1"/>
  <c r="J27" i="1"/>
  <c r="K27" i="1" s="1"/>
  <c r="L27" i="1" s="1"/>
  <c r="J26" i="1"/>
  <c r="J25" i="1"/>
  <c r="K25" i="1" s="1"/>
  <c r="L25" i="1" s="1"/>
  <c r="J24" i="1"/>
  <c r="K24" i="1" s="1"/>
  <c r="L24" i="1" s="1"/>
  <c r="J23" i="1"/>
  <c r="J22" i="1"/>
  <c r="K22" i="1" s="1"/>
  <c r="L22" i="1" s="1"/>
  <c r="J21" i="1"/>
  <c r="K21" i="1" s="1"/>
  <c r="L21" i="1" s="1"/>
  <c r="J20" i="1"/>
  <c r="J19" i="1"/>
  <c r="K19" i="1" s="1"/>
  <c r="L19" i="1" s="1"/>
  <c r="J18" i="1"/>
  <c r="K18" i="1" s="1"/>
  <c r="L18" i="1" s="1"/>
  <c r="J17" i="1"/>
  <c r="J16" i="1"/>
  <c r="K16" i="1" s="1"/>
  <c r="L16" i="1" s="1"/>
  <c r="J15" i="1"/>
  <c r="K15" i="1" s="1"/>
  <c r="L15" i="1" s="1"/>
  <c r="J14" i="1"/>
  <c r="J13" i="1"/>
  <c r="K13" i="1" s="1"/>
  <c r="L13" i="1" s="1"/>
  <c r="N12" i="1"/>
  <c r="J12" i="1"/>
  <c r="K12" i="1" s="1"/>
  <c r="L12" i="1" s="1"/>
  <c r="M12" i="1" s="1"/>
  <c r="Q12" i="1" s="1"/>
  <c r="Q11" i="1"/>
  <c r="J11" i="1"/>
  <c r="Q10" i="1"/>
  <c r="J10" i="1"/>
  <c r="K10" i="1" s="1"/>
  <c r="L10" i="1" s="1"/>
  <c r="Q9" i="1"/>
  <c r="N9" i="1"/>
  <c r="J9" i="1"/>
  <c r="K9" i="1" s="1"/>
  <c r="L9" i="1" s="1"/>
  <c r="M9" i="1" s="1"/>
  <c r="Q8" i="1"/>
  <c r="J8" i="1"/>
  <c r="Q7" i="1"/>
  <c r="J7" i="1"/>
  <c r="K7" i="1" s="1"/>
  <c r="L7" i="1" s="1"/>
  <c r="Q6" i="1"/>
  <c r="J6" i="1"/>
  <c r="L23" i="3" l="1"/>
  <c r="M23" i="3"/>
  <c r="P23" i="3" s="1"/>
  <c r="L11" i="3"/>
  <c r="M11" i="3"/>
  <c r="M17" i="3"/>
  <c r="M29" i="3"/>
  <c r="M10" i="3"/>
  <c r="L10" i="3"/>
  <c r="M12" i="3"/>
  <c r="L12" i="3"/>
  <c r="M24" i="3"/>
  <c r="L24" i="3"/>
  <c r="M22" i="3"/>
  <c r="P22" i="3" s="1"/>
  <c r="L22" i="3"/>
  <c r="L6" i="3"/>
  <c r="M6" i="3"/>
  <c r="L18" i="3"/>
  <c r="M18" i="3"/>
  <c r="M30" i="3"/>
  <c r="L30" i="3"/>
  <c r="M16" i="3"/>
  <c r="L16" i="3"/>
  <c r="P16" i="3"/>
  <c r="M28" i="3"/>
  <c r="L28" i="3"/>
  <c r="P28" i="3"/>
  <c r="K8" i="3"/>
  <c r="L13" i="3"/>
  <c r="P13" i="3" s="1"/>
  <c r="K14" i="3"/>
  <c r="L25" i="3"/>
  <c r="L31" i="3"/>
  <c r="M7" i="3"/>
  <c r="K9" i="3"/>
  <c r="P12" i="3"/>
  <c r="M13" i="3"/>
  <c r="K15" i="3"/>
  <c r="P18" i="3"/>
  <c r="M19" i="3"/>
  <c r="K21" i="3"/>
  <c r="M25" i="3"/>
  <c r="P25" i="3" s="1"/>
  <c r="K27" i="3"/>
  <c r="P29" i="3"/>
  <c r="M31" i="3"/>
  <c r="P31" i="3" s="1"/>
  <c r="P24" i="3"/>
  <c r="P30" i="3"/>
  <c r="L7" i="3"/>
  <c r="L19" i="3"/>
  <c r="P19" i="3" s="1"/>
  <c r="K20" i="3"/>
  <c r="K26" i="3"/>
  <c r="N10" i="1"/>
  <c r="M10" i="1"/>
  <c r="N13" i="1"/>
  <c r="M13" i="1"/>
  <c r="M7" i="1"/>
  <c r="N7" i="1"/>
  <c r="M15" i="1"/>
  <c r="Q15" i="1" s="1"/>
  <c r="N15" i="1"/>
  <c r="M16" i="1"/>
  <c r="N16" i="1"/>
  <c r="N22" i="1"/>
  <c r="Q22" i="1" s="1"/>
  <c r="M22" i="1"/>
  <c r="N28" i="1"/>
  <c r="Q28" i="1" s="1"/>
  <c r="M28" i="1"/>
  <c r="K14" i="1"/>
  <c r="L14" i="1" s="1"/>
  <c r="M21" i="1"/>
  <c r="N21" i="1"/>
  <c r="Q21" i="1" s="1"/>
  <c r="M27" i="1"/>
  <c r="N27" i="1"/>
  <c r="Q27" i="1" s="1"/>
  <c r="K8" i="1"/>
  <c r="L8" i="1" s="1"/>
  <c r="M18" i="1"/>
  <c r="Q18" i="1" s="1"/>
  <c r="N18" i="1"/>
  <c r="M24" i="1"/>
  <c r="N24" i="1"/>
  <c r="M30" i="1"/>
  <c r="N30" i="1"/>
  <c r="Q30" i="1" s="1"/>
  <c r="K11" i="1"/>
  <c r="L11" i="1" s="1"/>
  <c r="N19" i="1"/>
  <c r="M19" i="1"/>
  <c r="Q19" i="1" s="1"/>
  <c r="N25" i="1"/>
  <c r="M25" i="1"/>
  <c r="M31" i="1"/>
  <c r="N31" i="1"/>
  <c r="K17" i="1"/>
  <c r="L17" i="1" s="1"/>
  <c r="K20" i="1"/>
  <c r="L20" i="1" s="1"/>
  <c r="K23" i="1"/>
  <c r="L23" i="1" s="1"/>
  <c r="K26" i="1"/>
  <c r="L26" i="1" s="1"/>
  <c r="K29" i="1"/>
  <c r="L29" i="1" s="1"/>
  <c r="Q24" i="1"/>
  <c r="K6" i="1"/>
  <c r="L6" i="1" s="1"/>
  <c r="Q13" i="1"/>
  <c r="Q16" i="1"/>
  <c r="Q25" i="1"/>
  <c r="Q31" i="1"/>
  <c r="M21" i="3" l="1"/>
  <c r="P21" i="3" s="1"/>
  <c r="L21" i="3"/>
  <c r="M14" i="3"/>
  <c r="L14" i="3"/>
  <c r="P14" i="3" s="1"/>
  <c r="M26" i="3"/>
  <c r="P26" i="3" s="1"/>
  <c r="L26" i="3"/>
  <c r="M27" i="3"/>
  <c r="P27" i="3"/>
  <c r="L27" i="3"/>
  <c r="M9" i="3"/>
  <c r="L9" i="3"/>
  <c r="M20" i="3"/>
  <c r="L20" i="3"/>
  <c r="P20" i="3" s="1"/>
  <c r="M8" i="3"/>
  <c r="L8" i="3"/>
  <c r="M15" i="3"/>
  <c r="L15" i="3"/>
  <c r="P15" i="3"/>
  <c r="N29" i="1"/>
  <c r="Q29" i="1" s="1"/>
  <c r="M29" i="1"/>
  <c r="N11" i="1"/>
  <c r="M11" i="1"/>
  <c r="N26" i="1"/>
  <c r="Q26" i="1" s="1"/>
  <c r="M26" i="1"/>
  <c r="N23" i="1"/>
  <c r="Q23" i="1" s="1"/>
  <c r="M23" i="1"/>
  <c r="N20" i="1"/>
  <c r="M20" i="1"/>
  <c r="Q20" i="1" s="1"/>
  <c r="N17" i="1"/>
  <c r="M17" i="1"/>
  <c r="Q17" i="1" s="1"/>
  <c r="N14" i="1"/>
  <c r="M14" i="1"/>
  <c r="Q14" i="1" s="1"/>
  <c r="M6" i="1"/>
  <c r="N6" i="1"/>
  <c r="N8" i="1"/>
  <c r="M8" i="1"/>
</calcChain>
</file>

<file path=xl/sharedStrings.xml><?xml version="1.0" encoding="utf-8"?>
<sst xmlns="http://schemas.openxmlformats.org/spreadsheetml/2006/main" count="41" uniqueCount="24">
  <si>
    <t>General Kinetic Model Valitation Calculator</t>
  </si>
  <si>
    <t>Used to manually calculate values in test_gkm_filter.py</t>
  </si>
  <si>
    <t>Variable</t>
  </si>
  <si>
    <t>perfusion_rate</t>
  </si>
  <si>
    <t>transit_time</t>
  </si>
  <si>
    <t>Pulsed ASL</t>
  </si>
  <si>
    <t>m0</t>
  </si>
  <si>
    <t>label_duration</t>
  </si>
  <si>
    <t>label_efficiency</t>
  </si>
  <si>
    <t>lambda_blood_brain</t>
  </si>
  <si>
    <t>t1_arterial_blood</t>
  </si>
  <si>
    <t>signal_time</t>
  </si>
  <si>
    <t>q_pasl_arriving</t>
  </si>
  <si>
    <t>q_pasl_arrived</t>
  </si>
  <si>
    <t>delta_m_arrived</t>
  </si>
  <si>
    <t>delta_m</t>
  </si>
  <si>
    <t>k</t>
  </si>
  <si>
    <t>t1_prime</t>
  </si>
  <si>
    <t>delta_m_arriving</t>
  </si>
  <si>
    <t>f</t>
  </si>
  <si>
    <t>q_ss_arriving</t>
  </si>
  <si>
    <t>q_ss_arrived</t>
  </si>
  <si>
    <t>Continuous ASL</t>
  </si>
  <si>
    <t>t1_tissue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</si>
</sst>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2" borderId="0" xfId="0" applyNumberFormat="1" applyFill="1"/>
    <xf numFmtId="164" fontId="0" fillId="3" borderId="0" xfId="0" applyNumberFormat="1" applyFill="1"/>
    <xf numFmtId="2" fontId="0" fillId="3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PASL!$I$6:$I$31</c:f>
              <c:numCache>
                <c:formatCode>0.00</c:formatCode>
                <c:ptCount val="2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</c:numCache>
            </c:numRef>
          </c:xVal>
          <c:yVal>
            <c:numRef>
              <c:f>PASL!$Q$6:$Q$31</c:f>
              <c:numCache>
                <c:formatCode>0.00000000000000E+00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1.5196682504371574E-3</c:v>
                </c:pt>
                <c:pt idx="7">
                  <c:v>2.8409315057753757E-3</c:v>
                </c:pt>
                <c:pt idx="8">
                  <c:v>3.9832507568642031E-3</c:v>
                </c:pt>
                <c:pt idx="9">
                  <c:v>4.9643873105084677E-3</c:v>
                </c:pt>
                <c:pt idx="10">
                  <c:v>5.8005421952596276E-3</c:v>
                </c:pt>
                <c:pt idx="11">
                  <c:v>6.5064845721878239E-3</c:v>
                </c:pt>
                <c:pt idx="12">
                  <c:v>7.0956699951351433E-3</c:v>
                </c:pt>
                <c:pt idx="13">
                  <c:v>7.5803493013060141E-3</c:v>
                </c:pt>
                <c:pt idx="14">
                  <c:v>7.9716688541346184E-3</c:v>
                </c:pt>
                <c:pt idx="15">
                  <c:v>8.2797628058355818E-3</c:v>
                </c:pt>
                <c:pt idx="16">
                  <c:v>7.7004181979657398E-3</c:v>
                </c:pt>
                <c:pt idx="17">
                  <c:v>7.1616110043357488E-3</c:v>
                </c:pt>
                <c:pt idx="18">
                  <c:v>6.6605047750487225E-3</c:v>
                </c:pt>
                <c:pt idx="19">
                  <c:v>6.1944615298972824E-3</c:v>
                </c:pt>
                <c:pt idx="20">
                  <c:v>5.7610278712091571E-3</c:v>
                </c:pt>
                <c:pt idx="21">
                  <c:v>5.3579220683930978E-3</c:v>
                </c:pt>
                <c:pt idx="22">
                  <c:v>4.98302204619408E-3</c:v>
                </c:pt>
                <c:pt idx="23">
                  <c:v>4.6343542134242334E-3</c:v>
                </c:pt>
                <c:pt idx="24">
                  <c:v>4.3100830733604255E-3</c:v>
                </c:pt>
                <c:pt idx="25">
                  <c:v>4.0085015611143818E-3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70-4CC8-BC0D-C2FD5ADB1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898928"/>
        <c:axId val="678536480"/>
      </c:scatterChart>
      <c:valAx>
        <c:axId val="102889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36480"/>
        <c:crosses val="autoZero"/>
        <c:crossBetween val="midCat"/>
      </c:valAx>
      <c:valAx>
        <c:axId val="6785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89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CASL!$I$6:$I$31</c:f>
              <c:numCache>
                <c:formatCode>0.00</c:formatCode>
                <c:ptCount val="2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</c:numCache>
            </c:numRef>
          </c:xVal>
          <c:yVal>
            <c:numRef>
              <c:f>CASL!$P$6:$P$31</c:f>
              <c:numCache>
                <c:formatCode>0.00000000000000E+00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1.5682448993862674E-3</c:v>
                </c:pt>
                <c:pt idx="7">
                  <c:v>3.0267578840323574E-3</c:v>
                </c:pt>
                <c:pt idx="8">
                  <c:v>4.3832170232992939E-3</c:v>
                </c:pt>
                <c:pt idx="9">
                  <c:v>5.6447631431284966E-3</c:v>
                </c:pt>
                <c:pt idx="10">
                  <c:v>6.8180374175870724E-3</c:v>
                </c:pt>
                <c:pt idx="11">
                  <c:v>7.9092163300890379E-3</c:v>
                </c:pt>
                <c:pt idx="12">
                  <c:v>8.9240441883393362E-3</c:v>
                </c:pt>
                <c:pt idx="13">
                  <c:v>9.8678633641695237E-3</c:v>
                </c:pt>
                <c:pt idx="14">
                  <c:v>1.0745642417457072E-2</c:v>
                </c:pt>
                <c:pt idx="15">
                  <c:v>1.1562002252181401E-2</c:v>
                </c:pt>
                <c:pt idx="16">
                  <c:v>1.0752995542924072E-2</c:v>
                </c:pt>
                <c:pt idx="17">
                  <c:v>1.0000595971543741E-2</c:v>
                </c:pt>
                <c:pt idx="18">
                  <c:v>9.300842670940097E-3</c:v>
                </c:pt>
                <c:pt idx="19">
                  <c:v>8.650051920478366E-3</c:v>
                </c:pt>
                <c:pt idx="20">
                  <c:v>8.0447977537296145E-3</c:v>
                </c:pt>
                <c:pt idx="21">
                  <c:v>7.481893923109998E-3</c:v>
                </c:pt>
                <c:pt idx="22">
                  <c:v>6.958377126475089E-3</c:v>
                </c:pt>
                <c:pt idx="23">
                  <c:v>6.4714914073688706E-3</c:v>
                </c:pt>
                <c:pt idx="24">
                  <c:v>6.0186736468054005E-3</c:v>
                </c:pt>
                <c:pt idx="25">
                  <c:v>5.5975400702073528E-3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37-40E5-B8EB-8CCA16FD6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898928"/>
        <c:axId val="678536480"/>
      </c:scatterChart>
      <c:valAx>
        <c:axId val="102889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36480"/>
        <c:crosses val="autoZero"/>
        <c:crossBetween val="midCat"/>
      </c:valAx>
      <c:valAx>
        <c:axId val="6785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89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498021</xdr:colOff>
      <xdr:row>6</xdr:row>
      <xdr:rowOff>141513</xdr:rowOff>
    </xdr:from>
    <xdr:to>
      <xdr:col>21</xdr:col>
      <xdr:colOff>185057</xdr:colOff>
      <xdr:row>21</xdr:row>
      <xdr:rowOff>108856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356F6A-8CAC-4F9D-A945-071526B25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104403</xdr:rowOff>
    </xdr:from>
    <xdr:to>
      <xdr:col>6</xdr:col>
      <xdr:colOff>89435</xdr:colOff>
      <xdr:row>47</xdr:row>
      <xdr:rowOff>71746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04C710-528E-423E-B7DB-B8FBCEE708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zoomScale="70" zoomScaleNormal="70" workbookViewId="0">
      <selection activeCell="P6" sqref="P6:P31"/>
    </sheetView>
  </sheetViews>
  <sheetFormatPr defaultRowHeight="15" x14ac:dyDescent="0.25"/>
  <cols>
    <col min="1" max="1" width="10.140625" customWidth="1"/>
    <col min="2" max="2" width="12.140625" bestFit="1" customWidth="1"/>
    <col min="3" max="3" width="5.28515625" bestFit="1" customWidth="1"/>
    <col min="4" max="4" width="14.85546875" bestFit="1" customWidth="1"/>
    <col min="5" max="5" width="16.42578125" bestFit="1" customWidth="1"/>
    <col min="6" max="6" width="21" bestFit="1" customWidth="1"/>
    <col min="7" max="7" width="17.140625" bestFit="1" customWidth="1"/>
    <col min="8" max="8" width="9.5703125" bestFit="1" customWidth="1"/>
    <col min="9" max="9" width="12" bestFit="1" customWidth="1"/>
    <col min="10" max="10" width="5.28515625" bestFit="1" customWidth="1"/>
    <col min="11" max="11" width="9.140625" bestFit="1" customWidth="1"/>
    <col min="12" max="12" width="8.7109375" bestFit="1" customWidth="1"/>
    <col min="13" max="13" width="15.7109375" bestFit="1" customWidth="1"/>
    <col min="14" max="14" width="15.28515625" bestFit="1" customWidth="1"/>
    <col min="15" max="15" width="17.140625" bestFit="1" customWidth="1"/>
    <col min="16" max="16" width="16.7109375" bestFit="1" customWidth="1"/>
    <col min="17" max="17" width="25.7109375" bestFit="1" customWidth="1"/>
    <col min="18" max="27" width="22.710937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5</v>
      </c>
    </row>
    <row r="4" spans="1:17" s="1" customFormat="1" x14ac:dyDescent="0.25">
      <c r="A4" s="1" t="s">
        <v>2</v>
      </c>
    </row>
    <row r="5" spans="1:17" x14ac:dyDescent="0.25">
      <c r="A5" s="2" t="s">
        <v>3</v>
      </c>
      <c r="B5" s="2" t="s">
        <v>4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23</v>
      </c>
      <c r="I5" s="2" t="s">
        <v>11</v>
      </c>
      <c r="J5" s="3" t="s">
        <v>19</v>
      </c>
      <c r="K5" s="3" t="s">
        <v>17</v>
      </c>
      <c r="L5" s="3" t="s">
        <v>16</v>
      </c>
      <c r="M5" s="3" t="s">
        <v>12</v>
      </c>
      <c r="N5" s="3" t="s">
        <v>13</v>
      </c>
      <c r="O5" s="3" t="s">
        <v>18</v>
      </c>
      <c r="P5" s="3" t="s">
        <v>14</v>
      </c>
      <c r="Q5" s="4" t="s">
        <v>15</v>
      </c>
    </row>
    <row r="6" spans="1:17" x14ac:dyDescent="0.25">
      <c r="A6" s="5">
        <v>60</v>
      </c>
      <c r="B6" s="5">
        <v>0.5</v>
      </c>
      <c r="C6" s="5">
        <v>1</v>
      </c>
      <c r="D6" s="5">
        <v>1</v>
      </c>
      <c r="E6" s="5">
        <v>1</v>
      </c>
      <c r="F6" s="5">
        <v>0.9</v>
      </c>
      <c r="G6" s="5">
        <v>1.6</v>
      </c>
      <c r="H6" s="5">
        <v>1.4</v>
      </c>
      <c r="I6" s="5">
        <v>0</v>
      </c>
      <c r="J6" s="7">
        <f>A6/6000</f>
        <v>0.01</v>
      </c>
      <c r="K6" s="6">
        <f>1/(1/H6+J6/F6)</f>
        <v>1.3785557986870898</v>
      </c>
      <c r="L6" s="6">
        <f>(1/G6-1/K6)</f>
        <v>-0.10039682539682537</v>
      </c>
      <c r="M6" s="6">
        <f>EXP(L6 * I6) * (EXP(- L6 * B6) - EXP(- L6 * I6)) / (L6 * (I6 - B6))</f>
        <v>1.0255245104000086</v>
      </c>
      <c r="N6" s="6">
        <f>EXP(L6 * I6) * (EXP(-L6 * B6) - EXP(-L6 * (D6 + B6))) / (L6 * D6)</f>
        <v>1.106073957520527</v>
      </c>
      <c r="O6" s="6">
        <f>2*C6*J6*(I6-B6)*E6*EXP(-I6/G6)*M6/F6</f>
        <v>-1.1394716782222317E-2</v>
      </c>
      <c r="P6" s="6">
        <f>2*C6*J6*D6*E6*EXP(-I6/G6)*N6/F6</f>
        <v>2.4579421278233933E-2</v>
      </c>
      <c r="Q6" s="8">
        <f>IF(I6&lt;=B6,0,IF(I6&lt;D6+B6,O6,P6))</f>
        <v>0</v>
      </c>
    </row>
    <row r="7" spans="1:17" x14ac:dyDescent="0.25">
      <c r="A7" s="5">
        <v>60</v>
      </c>
      <c r="B7" s="5">
        <v>0.5</v>
      </c>
      <c r="C7" s="5">
        <v>1</v>
      </c>
      <c r="D7" s="5">
        <v>1</v>
      </c>
      <c r="E7" s="5">
        <v>1</v>
      </c>
      <c r="F7" s="5">
        <v>0.9</v>
      </c>
      <c r="G7" s="5">
        <v>1.6</v>
      </c>
      <c r="H7" s="5">
        <v>1.4</v>
      </c>
      <c r="I7" s="5">
        <v>0.1</v>
      </c>
      <c r="J7" s="7">
        <f>A7/6000</f>
        <v>0.01</v>
      </c>
      <c r="K7" s="6">
        <f>1/(1/H7+J7/F7)</f>
        <v>1.3785557986870898</v>
      </c>
      <c r="L7" s="6">
        <f>(1/G7-1/K7)</f>
        <v>-0.10039682539682537</v>
      </c>
      <c r="M7" s="6">
        <f>EXP(L7 * I7) * (EXP(- L7 * B7) - EXP(- L7 * I7)) / (L7 * (I7 - B7))</f>
        <v>1.0203508727060766</v>
      </c>
      <c r="N7" s="6">
        <f>EXP(L7 * I7) * (EXP(-L7 * B7) - EXP(-L7 * (D7 + B7))) / (L7 * D7)</f>
        <v>1.0950248835269067</v>
      </c>
      <c r="O7" s="6">
        <f t="shared" ref="O7:O31" si="0">2*C7*J7*(I7-B7)*E7*EXP(-I7/G7)*M7/F7</f>
        <v>-8.5202750086508291E-3</v>
      </c>
      <c r="P7" s="6">
        <f t="shared" ref="P7:P31" si="1">2*C7*J7*D7*E7*EXP(-I7/G7)*N7/F7</f>
        <v>2.2859570659799582E-2</v>
      </c>
      <c r="Q7" s="8">
        <f>IF(I7&lt;=B7,0,IF(I7&lt;D7+B7,O7,P7))</f>
        <v>0</v>
      </c>
    </row>
    <row r="8" spans="1:17" x14ac:dyDescent="0.25">
      <c r="A8" s="5">
        <v>60</v>
      </c>
      <c r="B8" s="5">
        <v>0.5</v>
      </c>
      <c r="C8" s="5">
        <v>1</v>
      </c>
      <c r="D8" s="5">
        <v>1</v>
      </c>
      <c r="E8" s="5">
        <v>1</v>
      </c>
      <c r="F8" s="5">
        <v>0.9</v>
      </c>
      <c r="G8" s="5">
        <v>1.6</v>
      </c>
      <c r="H8" s="5">
        <v>1.4</v>
      </c>
      <c r="I8" s="5">
        <v>0.2</v>
      </c>
      <c r="J8" s="7">
        <f>A8/6000</f>
        <v>0.01</v>
      </c>
      <c r="K8" s="6">
        <f>1/(1/H8+J8/F8)</f>
        <v>1.3785557986870898</v>
      </c>
      <c r="L8" s="6">
        <f>(1/G8-1/K8)</f>
        <v>-0.10039682539682537</v>
      </c>
      <c r="M8" s="6">
        <f>EXP(L8 * I8) * (EXP(- L8 * B8) - EXP(- L8 * I8)) / (L8 * (I8 - B8))</f>
        <v>1.015211861986193</v>
      </c>
      <c r="N8" s="6">
        <f>EXP(L8 * I8) * (EXP(-L8 * B8) - EXP(-L8 * (D8 + B8))) / (L8 * D8)</f>
        <v>1.0840861837404416</v>
      </c>
      <c r="O8" s="6">
        <f t="shared" si="0"/>
        <v>-5.9728088244663663E-3</v>
      </c>
      <c r="P8" s="6">
        <f t="shared" si="1"/>
        <v>2.1260059984126542E-2</v>
      </c>
      <c r="Q8" s="8">
        <f>IF(I8&lt;=B8,0,IF(I8&lt;D8+B8,O8,P8))</f>
        <v>0</v>
      </c>
    </row>
    <row r="9" spans="1:17" x14ac:dyDescent="0.25">
      <c r="A9" s="5">
        <v>60</v>
      </c>
      <c r="B9" s="5">
        <v>0.5</v>
      </c>
      <c r="C9" s="5">
        <v>1</v>
      </c>
      <c r="D9" s="5">
        <v>1</v>
      </c>
      <c r="E9" s="5">
        <v>1</v>
      </c>
      <c r="F9" s="5">
        <v>0.9</v>
      </c>
      <c r="G9" s="5">
        <v>1.6</v>
      </c>
      <c r="H9" s="5">
        <v>1.4</v>
      </c>
      <c r="I9" s="5">
        <v>0.3</v>
      </c>
      <c r="J9" s="7">
        <f>A9/6000</f>
        <v>0.01</v>
      </c>
      <c r="K9" s="6">
        <f>1/(1/H9+J9/F9)</f>
        <v>1.3785557986870898</v>
      </c>
      <c r="L9" s="6">
        <f>(1/G9-1/K9)</f>
        <v>-0.10039682539682537</v>
      </c>
      <c r="M9" s="6">
        <f>EXP(L9 * I9) * (EXP(- L9 * B9) - EXP(- L9 * I9)) / (L9 * (I9 - B9))</f>
        <v>1.0101072180331994</v>
      </c>
      <c r="N9" s="6">
        <f>EXP(L9 * I9) * (EXP(-L9 * B9) - EXP(-L9 * (D9 + B9))) / (L9 * D9)</f>
        <v>1.0732567555831596</v>
      </c>
      <c r="O9" s="6">
        <f t="shared" si="0"/>
        <v>-3.7218146499276477E-3</v>
      </c>
      <c r="P9" s="6">
        <f t="shared" si="1"/>
        <v>1.9772468925828096E-2</v>
      </c>
      <c r="Q9" s="8">
        <f>IF(I9&lt;=B9,0,IF(I9&lt;D9+B9,O9,P9))</f>
        <v>0</v>
      </c>
    </row>
    <row r="10" spans="1:17" x14ac:dyDescent="0.25">
      <c r="A10" s="5">
        <v>60</v>
      </c>
      <c r="B10" s="5">
        <v>0.5</v>
      </c>
      <c r="C10" s="5">
        <v>1</v>
      </c>
      <c r="D10" s="5">
        <v>1</v>
      </c>
      <c r="E10" s="5">
        <v>1</v>
      </c>
      <c r="F10" s="5">
        <v>0.9</v>
      </c>
      <c r="G10" s="5">
        <v>1.6</v>
      </c>
      <c r="H10" s="5">
        <v>1.4</v>
      </c>
      <c r="I10" s="5">
        <v>0.4</v>
      </c>
      <c r="J10" s="7">
        <f>A10/6000</f>
        <v>0.01</v>
      </c>
      <c r="K10" s="6">
        <f>1/(1/H10+J10/F10)</f>
        <v>1.3785557986870898</v>
      </c>
      <c r="L10" s="6">
        <f>(1/G10-1/K10)</f>
        <v>-0.10039682539682537</v>
      </c>
      <c r="M10" s="6">
        <f>EXP(L10 * I10) * (EXP(- L10 * B10) - EXP(- L10 * I10)) / (L10 * (I10 - B10))</f>
        <v>1.0050366827235562</v>
      </c>
      <c r="N10" s="6">
        <f>EXP(L10 * I10) * (EXP(-L10 * B10) - EXP(-L10 * (D10 + B10))) / (L10 * D10)</f>
        <v>1.0625355074912379</v>
      </c>
      <c r="O10" s="6">
        <f t="shared" si="0"/>
        <v>-1.7393852344902054E-3</v>
      </c>
      <c r="P10" s="6">
        <f t="shared" si="1"/>
        <v>1.8388966339452192E-2</v>
      </c>
      <c r="Q10" s="8">
        <f>IF(I10&lt;=B10,0,IF(I10&lt;D10+B10,O10,P10))</f>
        <v>0</v>
      </c>
    </row>
    <row r="11" spans="1:17" x14ac:dyDescent="0.25">
      <c r="A11" s="5">
        <v>60</v>
      </c>
      <c r="B11" s="5">
        <v>0.5</v>
      </c>
      <c r="C11" s="5">
        <v>1</v>
      </c>
      <c r="D11" s="5">
        <v>1</v>
      </c>
      <c r="E11" s="5">
        <v>1</v>
      </c>
      <c r="F11" s="5">
        <v>0.9</v>
      </c>
      <c r="G11" s="5">
        <v>1.6</v>
      </c>
      <c r="H11" s="5">
        <v>1.4</v>
      </c>
      <c r="I11" s="5">
        <v>0.5</v>
      </c>
      <c r="J11" s="7">
        <f>A11/6000</f>
        <v>0.01</v>
      </c>
      <c r="K11" s="6">
        <f>1/(1/H11+J11/F11)</f>
        <v>1.3785557986870898</v>
      </c>
      <c r="L11" s="6">
        <f>(1/G11-1/K11)</f>
        <v>-0.10039682539682537</v>
      </c>
      <c r="M11" s="6" t="e">
        <f>EXP(L11 * I11) * (EXP(- L11 * B11) - EXP(- L11 * I11)) / (L11 * (I11 - B11))</f>
        <v>#DIV/0!</v>
      </c>
      <c r="N11" s="6">
        <f>EXP(L11 * I11) * (EXP(-L11 * B11) - EXP(-L11 * (D11 + B11))) / (L11 * D11)</f>
        <v>1.0519213588049809</v>
      </c>
      <c r="O11" s="6" t="e">
        <f t="shared" si="0"/>
        <v>#DIV/0!</v>
      </c>
      <c r="P11" s="6">
        <f t="shared" si="1"/>
        <v>1.7102269033878049E-2</v>
      </c>
      <c r="Q11" s="8">
        <f>IF(I11&lt;=B11,0,IF(I11&lt;D11+B11,O11,P11))</f>
        <v>0</v>
      </c>
    </row>
    <row r="12" spans="1:17" x14ac:dyDescent="0.25">
      <c r="A12" s="5">
        <v>60</v>
      </c>
      <c r="B12" s="5">
        <v>0.5</v>
      </c>
      <c r="C12" s="5">
        <v>1</v>
      </c>
      <c r="D12" s="5">
        <v>1</v>
      </c>
      <c r="E12" s="5">
        <v>1</v>
      </c>
      <c r="F12" s="5">
        <v>0.9</v>
      </c>
      <c r="G12" s="5">
        <v>1.6</v>
      </c>
      <c r="H12" s="5">
        <v>1.4</v>
      </c>
      <c r="I12" s="5">
        <v>0.6</v>
      </c>
      <c r="J12" s="7">
        <f>A12/6000</f>
        <v>0.01</v>
      </c>
      <c r="K12" s="6">
        <f>1/(1/H12+J12/F12)</f>
        <v>1.3785557986870898</v>
      </c>
      <c r="L12" s="6">
        <f>(1/G12-1/K12)</f>
        <v>-0.10039682539682537</v>
      </c>
      <c r="M12" s="6">
        <f>EXP(L12 * I12) * (EXP(- L12 * B12) - EXP(- L12 * I12)) / (L12 * (I12 - B12))</f>
        <v>0.99499691585426719</v>
      </c>
      <c r="N12" s="6">
        <f>EXP(L12 * I12) * (EXP(-L12 * B12) - EXP(-L12 * (D12 + B12))) / (L12 * D12)</f>
        <v>1.0414132396598921</v>
      </c>
      <c r="O12" s="6">
        <f t="shared" si="0"/>
        <v>1.5196682504371574E-3</v>
      </c>
      <c r="P12" s="6">
        <f t="shared" si="1"/>
        <v>1.5905603431315935E-2</v>
      </c>
      <c r="Q12" s="8">
        <f>IF(I12&lt;=B12,0,IF(I12&lt;D12+B12,O12,P12))</f>
        <v>1.5196682504371574E-3</v>
      </c>
    </row>
    <row r="13" spans="1:17" x14ac:dyDescent="0.25">
      <c r="A13" s="5">
        <v>60</v>
      </c>
      <c r="B13" s="5">
        <v>0.5</v>
      </c>
      <c r="C13" s="5">
        <v>1</v>
      </c>
      <c r="D13" s="5">
        <v>1</v>
      </c>
      <c r="E13" s="5">
        <v>1</v>
      </c>
      <c r="F13" s="5">
        <v>0.9</v>
      </c>
      <c r="G13" s="5">
        <v>1.6</v>
      </c>
      <c r="H13" s="5">
        <v>1.4</v>
      </c>
      <c r="I13" s="5">
        <v>0.7</v>
      </c>
      <c r="J13" s="7">
        <f>A13/6000</f>
        <v>0.01</v>
      </c>
      <c r="K13" s="6">
        <f>1/(1/H13+J13/F13)</f>
        <v>1.3785557986870898</v>
      </c>
      <c r="L13" s="6">
        <f>(1/G13-1/K13)</f>
        <v>-0.10039682539682537</v>
      </c>
      <c r="M13" s="6">
        <f>EXP(L13 * I13) * (EXP(- L13 * B13) - EXP(- L13 * I13)) / (L13 * (I13 - B13))</f>
        <v>0.99002717831006848</v>
      </c>
      <c r="N13" s="6">
        <f>EXP(L13 * I13) * (EXP(-L13 * B13) - EXP(-L13 * (D13 + B13))) / (L13 * D13)</f>
        <v>1.0310100908788358</v>
      </c>
      <c r="O13" s="6">
        <f t="shared" si="0"/>
        <v>2.8409315057753757E-3</v>
      </c>
      <c r="P13" s="6">
        <f t="shared" si="1"/>
        <v>1.4792669909071274E-2</v>
      </c>
      <c r="Q13" s="8">
        <f>IF(I13&lt;=B13,0,IF(I13&lt;D13+B13,O13,P13))</f>
        <v>2.8409315057753757E-3</v>
      </c>
    </row>
    <row r="14" spans="1:17" x14ac:dyDescent="0.25">
      <c r="A14" s="5">
        <v>60</v>
      </c>
      <c r="B14" s="5">
        <v>0.5</v>
      </c>
      <c r="C14" s="5">
        <v>1</v>
      </c>
      <c r="D14" s="5">
        <v>1</v>
      </c>
      <c r="E14" s="5">
        <v>1</v>
      </c>
      <c r="F14" s="5">
        <v>0.9</v>
      </c>
      <c r="G14" s="5">
        <v>1.6</v>
      </c>
      <c r="H14" s="5">
        <v>1.4</v>
      </c>
      <c r="I14" s="5">
        <v>0.8</v>
      </c>
      <c r="J14" s="7">
        <f>A14/6000</f>
        <v>0.01</v>
      </c>
      <c r="K14" s="6">
        <f>1/(1/H14+J14/F14)</f>
        <v>1.3785557986870898</v>
      </c>
      <c r="L14" s="6">
        <f>(1/G14-1/K14)</f>
        <v>-0.10039682539682537</v>
      </c>
      <c r="M14" s="6">
        <f>EXP(L14 * I14) * (EXP(- L14 * B14) - EXP(- L14 * I14)) / (L14 * (I14 - B14))</f>
        <v>0.98509053740615937</v>
      </c>
      <c r="N14" s="6">
        <f>EXP(L14 * I14) * (EXP(-L14 * B14) - EXP(-L14 * (D14 + B14))) / (L14 * D14)</f>
        <v>1.0207108638652769</v>
      </c>
      <c r="O14" s="6">
        <f t="shared" si="0"/>
        <v>3.9832507568642031E-3</v>
      </c>
      <c r="P14" s="6">
        <f t="shared" si="1"/>
        <v>1.3757609636356851E-2</v>
      </c>
      <c r="Q14" s="8">
        <f>IF(I14&lt;=B14,0,IF(I14&lt;D14+B14,O14,P14))</f>
        <v>3.9832507568642031E-3</v>
      </c>
    </row>
    <row r="15" spans="1:17" x14ac:dyDescent="0.25">
      <c r="A15" s="5">
        <v>60</v>
      </c>
      <c r="B15" s="5">
        <v>0.5</v>
      </c>
      <c r="C15" s="5">
        <v>1</v>
      </c>
      <c r="D15" s="5">
        <v>1</v>
      </c>
      <c r="E15" s="5">
        <v>1</v>
      </c>
      <c r="F15" s="5">
        <v>0.9</v>
      </c>
      <c r="G15" s="5">
        <v>1.6</v>
      </c>
      <c r="H15" s="5">
        <v>1.4</v>
      </c>
      <c r="I15" s="5">
        <v>0.9</v>
      </c>
      <c r="J15" s="7">
        <f>A15/6000</f>
        <v>0.01</v>
      </c>
      <c r="K15" s="6">
        <f>1/(1/H15+J15/F15)</f>
        <v>1.3785557986870898</v>
      </c>
      <c r="L15" s="6">
        <f>(1/G15-1/K15)</f>
        <v>-0.10039682539682537</v>
      </c>
      <c r="M15" s="6">
        <f>EXP(L15 * I15) * (EXP(- L15 * B15) - EXP(- L15 * I15)) / (L15 * (I15 - B15))</f>
        <v>0.98018674517953097</v>
      </c>
      <c r="N15" s="6">
        <f>EXP(L15 * I15) * (EXP(-L15 * B15) - EXP(-L15 * (D15 + B15))) / (L15 * D15)</f>
        <v>1.0105145204975863</v>
      </c>
      <c r="O15" s="6">
        <f t="shared" si="0"/>
        <v>4.9643873105084677E-3</v>
      </c>
      <c r="P15" s="6">
        <f t="shared" si="1"/>
        <v>1.2794973731571752E-2</v>
      </c>
      <c r="Q15" s="8">
        <f>IF(I15&lt;=B15,0,IF(I15&lt;D15+B15,O15,P15))</f>
        <v>4.9643873105084677E-3</v>
      </c>
    </row>
    <row r="16" spans="1:17" x14ac:dyDescent="0.25">
      <c r="A16" s="5">
        <v>60</v>
      </c>
      <c r="B16" s="5">
        <v>0.5</v>
      </c>
      <c r="C16" s="5">
        <v>1</v>
      </c>
      <c r="D16" s="5">
        <v>1</v>
      </c>
      <c r="E16" s="5">
        <v>1</v>
      </c>
      <c r="F16" s="5">
        <v>0.9</v>
      </c>
      <c r="G16" s="5">
        <v>1.6</v>
      </c>
      <c r="H16" s="5">
        <v>1.4</v>
      </c>
      <c r="I16" s="5">
        <v>1</v>
      </c>
      <c r="J16" s="7">
        <f>A16/6000</f>
        <v>0.01</v>
      </c>
      <c r="K16" s="6">
        <f>1/(1/H16+J16/F16)</f>
        <v>1.3785557986870898</v>
      </c>
      <c r="L16" s="6">
        <f>(1/G16-1/K16)</f>
        <v>-0.10039682539682537</v>
      </c>
      <c r="M16" s="6">
        <f>EXP(L16 * I16) * (EXP(- L16 * B16) - EXP(- L16 * I16)) / (L16 * (I16 - B16))</f>
        <v>0.97531555564879435</v>
      </c>
      <c r="N16" s="6">
        <f>EXP(L16 * I16) * (EXP(-L16 * B16) - EXP(-L16 * (D16 + B16))) / (L16 * D16)</f>
        <v>1.0004200330244029</v>
      </c>
      <c r="O16" s="6">
        <f t="shared" si="0"/>
        <v>5.8005421952596276E-3</v>
      </c>
      <c r="P16" s="6">
        <f t="shared" si="1"/>
        <v>1.1899694577681273E-2</v>
      </c>
      <c r="Q16" s="8">
        <f>IF(I16&lt;=B16,0,IF(I16&lt;D16+B16,O16,P16))</f>
        <v>5.8005421952596276E-3</v>
      </c>
    </row>
    <row r="17" spans="1:17" x14ac:dyDescent="0.25">
      <c r="A17" s="5">
        <v>60</v>
      </c>
      <c r="B17" s="5">
        <v>0.5</v>
      </c>
      <c r="C17" s="5">
        <v>1</v>
      </c>
      <c r="D17" s="5">
        <v>1</v>
      </c>
      <c r="E17" s="5">
        <v>1</v>
      </c>
      <c r="F17" s="5">
        <v>0.9</v>
      </c>
      <c r="G17" s="5">
        <v>1.6</v>
      </c>
      <c r="H17" s="5">
        <v>1.4</v>
      </c>
      <c r="I17" s="5">
        <v>1.1000000000000001</v>
      </c>
      <c r="J17" s="7">
        <f>A17/6000</f>
        <v>0.01</v>
      </c>
      <c r="K17" s="6">
        <f>1/(1/H17+J17/F17)</f>
        <v>1.3785557986870898</v>
      </c>
      <c r="L17" s="6">
        <f>(1/G17-1/K17)</f>
        <v>-0.10039682539682537</v>
      </c>
      <c r="M17" s="6">
        <f>EXP(L17 * I17) * (EXP(- L17 * B17) - EXP(- L17 * I17)) / (L17 * (I17 - B17))</f>
        <v>0.97047672479767744</v>
      </c>
      <c r="N17" s="6">
        <f>EXP(L17 * I17) * (EXP(-L17 * B17) - EXP(-L17 * (D17 + B17))) / (L17 * D17)</f>
        <v>0.99042638396103866</v>
      </c>
      <c r="O17" s="6">
        <f t="shared" si="0"/>
        <v>6.5064845721878239E-3</v>
      </c>
      <c r="P17" s="6">
        <f t="shared" si="1"/>
        <v>1.1067059144692935E-2</v>
      </c>
      <c r="Q17" s="8">
        <f>IF(I17&lt;=B17,0,IF(I17&lt;D17+B17,O17,P17))</f>
        <v>6.5064845721878239E-3</v>
      </c>
    </row>
    <row r="18" spans="1:17" x14ac:dyDescent="0.25">
      <c r="A18" s="5">
        <v>60</v>
      </c>
      <c r="B18" s="5">
        <v>0.5</v>
      </c>
      <c r="C18" s="5">
        <v>1</v>
      </c>
      <c r="D18" s="5">
        <v>1</v>
      </c>
      <c r="E18" s="5">
        <v>1</v>
      </c>
      <c r="F18" s="5">
        <v>0.9</v>
      </c>
      <c r="G18" s="5">
        <v>1.6</v>
      </c>
      <c r="H18" s="5">
        <v>1.4</v>
      </c>
      <c r="I18" s="5">
        <v>1.2</v>
      </c>
      <c r="J18" s="7">
        <f>A18/6000</f>
        <v>0.01</v>
      </c>
      <c r="K18" s="6">
        <f>1/(1/H18+J18/F18)</f>
        <v>1.3785557986870898</v>
      </c>
      <c r="L18" s="6">
        <f>(1/G18-1/K18)</f>
        <v>-0.10039682539682537</v>
      </c>
      <c r="M18" s="6">
        <f>EXP(L18 * I18) * (EXP(- L18 * B18) - EXP(- L18 * I18)) / (L18 * (I18 - B18))</f>
        <v>0.96567001055865997</v>
      </c>
      <c r="N18" s="6">
        <f>EXP(L18 * I18) * (EXP(-L18 * B18) - EXP(-L18 * (D18 + B18))) / (L18 * D18)</f>
        <v>0.98053256598692173</v>
      </c>
      <c r="O18" s="6">
        <f t="shared" si="0"/>
        <v>7.0956699951351433E-3</v>
      </c>
      <c r="P18" s="6">
        <f t="shared" si="1"/>
        <v>1.0292684178789863E-2</v>
      </c>
      <c r="Q18" s="8">
        <f>IF(I18&lt;=B18,0,IF(I18&lt;D18+B18,O18,P18))</f>
        <v>7.0956699951351433E-3</v>
      </c>
    </row>
    <row r="19" spans="1:17" x14ac:dyDescent="0.25">
      <c r="A19" s="5">
        <v>60</v>
      </c>
      <c r="B19" s="5">
        <v>0.5</v>
      </c>
      <c r="C19" s="5">
        <v>1</v>
      </c>
      <c r="D19" s="5">
        <v>1</v>
      </c>
      <c r="E19" s="5">
        <v>1</v>
      </c>
      <c r="F19" s="5">
        <v>0.9</v>
      </c>
      <c r="G19" s="5">
        <v>1.6</v>
      </c>
      <c r="H19" s="5">
        <v>1.4</v>
      </c>
      <c r="I19" s="5">
        <v>1.3</v>
      </c>
      <c r="J19" s="7">
        <f>A19/6000</f>
        <v>0.01</v>
      </c>
      <c r="K19" s="6">
        <f>1/(1/H19+J19/F19)</f>
        <v>1.3785557986870898</v>
      </c>
      <c r="L19" s="6">
        <f>(1/G19-1/K19)</f>
        <v>-0.10039682539682537</v>
      </c>
      <c r="M19" s="6">
        <f>EXP(L19 * I19) * (EXP(- L19 * B19) - EXP(- L19 * I19)) / (L19 * (I19 - B19))</f>
        <v>0.96089517279677494</v>
      </c>
      <c r="N19" s="6">
        <f>EXP(L19 * I19) * (EXP(-L19 * B19) - EXP(-L19 * (D19 + B19))) / (L19 * D19)</f>
        <v>0.97073758184406189</v>
      </c>
      <c r="O19" s="6">
        <f t="shared" si="0"/>
        <v>7.5803493013060141E-3</v>
      </c>
      <c r="P19" s="6">
        <f t="shared" si="1"/>
        <v>9.5724931275092129E-3</v>
      </c>
      <c r="Q19" s="8">
        <f>IF(I19&lt;=B19,0,IF(I19&lt;D19+B19,O19,P19))</f>
        <v>7.5803493013060141E-3</v>
      </c>
    </row>
    <row r="20" spans="1:17" x14ac:dyDescent="0.25">
      <c r="A20" s="5">
        <v>60</v>
      </c>
      <c r="B20" s="5">
        <v>0.5</v>
      </c>
      <c r="C20" s="5">
        <v>1</v>
      </c>
      <c r="D20" s="5">
        <v>1</v>
      </c>
      <c r="E20" s="5">
        <v>1</v>
      </c>
      <c r="F20" s="5">
        <v>0.9</v>
      </c>
      <c r="G20" s="5">
        <v>1.6</v>
      </c>
      <c r="H20" s="5">
        <v>1.4</v>
      </c>
      <c r="I20" s="5">
        <v>1.4</v>
      </c>
      <c r="J20" s="7">
        <f>A20/6000</f>
        <v>0.01</v>
      </c>
      <c r="K20" s="6">
        <f>1/(1/H20+J20/F20)</f>
        <v>1.3785557986870898</v>
      </c>
      <c r="L20" s="6">
        <f>(1/G20-1/K20)</f>
        <v>-0.10039682539682537</v>
      </c>
      <c r="M20" s="6">
        <f>EXP(L20 * I20) * (EXP(- L20 * B20) - EXP(- L20 * I20)) / (L20 * (I20 - B20))</f>
        <v>0.95615197329352719</v>
      </c>
      <c r="N20" s="6">
        <f>EXP(L20 * I20) * (EXP(-L20 * B20) - EXP(-L20 * (D20 + B20))) / (L20 * D20)</f>
        <v>0.9610404442365309</v>
      </c>
      <c r="O20" s="6">
        <f t="shared" si="0"/>
        <v>7.9716688541346184E-3</v>
      </c>
      <c r="P20" s="6">
        <f t="shared" si="1"/>
        <v>8.9026946794926939E-3</v>
      </c>
      <c r="Q20" s="8">
        <f>IF(I20&lt;=B20,0,IF(I20&lt;D20+B20,O20,P20))</f>
        <v>7.9716688541346184E-3</v>
      </c>
    </row>
    <row r="21" spans="1:17" x14ac:dyDescent="0.25">
      <c r="A21" s="5">
        <v>60</v>
      </c>
      <c r="B21" s="5">
        <v>0.5</v>
      </c>
      <c r="C21" s="5">
        <v>1</v>
      </c>
      <c r="D21" s="5">
        <v>1</v>
      </c>
      <c r="E21" s="5">
        <v>1</v>
      </c>
      <c r="F21" s="5">
        <v>0.9</v>
      </c>
      <c r="G21" s="5">
        <v>1.6</v>
      </c>
      <c r="H21" s="5">
        <v>1.4</v>
      </c>
      <c r="I21" s="5">
        <v>1.5</v>
      </c>
      <c r="J21" s="7">
        <f>A21/6000</f>
        <v>0.01</v>
      </c>
      <c r="K21" s="6">
        <f>1/(1/H21+J21/F21)</f>
        <v>1.3785557986870898</v>
      </c>
      <c r="L21" s="6">
        <f>(1/G21-1/K21)</f>
        <v>-0.10039682539682537</v>
      </c>
      <c r="M21" s="6">
        <f>EXP(L21 * I21) * (EXP(- L21 * B21) - EXP(- L21 * I21)) / (L21 * (I21 - B21))</f>
        <v>0.95144017573094675</v>
      </c>
      <c r="N21" s="6">
        <f>EXP(L21 * I21) * (EXP(-L21 * B21) - EXP(-L21 * (D21 + B21))) / (L21 * D21)</f>
        <v>0.95144017573094675</v>
      </c>
      <c r="O21" s="6">
        <f t="shared" si="0"/>
        <v>8.2797628058355818E-3</v>
      </c>
      <c r="P21" s="6">
        <f t="shared" si="1"/>
        <v>8.2797628058355818E-3</v>
      </c>
      <c r="Q21" s="8">
        <f>IF(I21&lt;=B21,0,IF(I21&lt;D21+B21,O21,P21))</f>
        <v>8.2797628058355818E-3</v>
      </c>
    </row>
    <row r="22" spans="1:17" x14ac:dyDescent="0.25">
      <c r="A22" s="5">
        <v>60</v>
      </c>
      <c r="B22" s="5">
        <v>0.5</v>
      </c>
      <c r="C22" s="5">
        <v>1</v>
      </c>
      <c r="D22" s="5">
        <v>1</v>
      </c>
      <c r="E22" s="5">
        <v>1</v>
      </c>
      <c r="F22" s="5">
        <v>0.9</v>
      </c>
      <c r="G22" s="5">
        <v>1.6</v>
      </c>
      <c r="H22" s="5">
        <v>1.4</v>
      </c>
      <c r="I22" s="5">
        <v>1.6</v>
      </c>
      <c r="J22" s="7">
        <f>A22/6000</f>
        <v>0.01</v>
      </c>
      <c r="K22" s="6">
        <f>1/(1/H22+J22/F22)</f>
        <v>1.3785557986870898</v>
      </c>
      <c r="L22" s="6">
        <f>(1/G22-1/K22)</f>
        <v>-0.10039682539682537</v>
      </c>
      <c r="M22" s="6">
        <f>EXP(L22 * I22) * (EXP(- L22 * B22) - EXP(- L22 * I22)) / (L22 * (I22 - B22))</f>
        <v>0.94675954567579967</v>
      </c>
      <c r="N22" s="6">
        <f>EXP(L22 * I22) * (EXP(-L22 * B22) - EXP(-L22 * (D22 + B22))) / (L22 * D22)</f>
        <v>0.94193580865795279</v>
      </c>
      <c r="O22" s="6">
        <f t="shared" si="0"/>
        <v>8.5138379965696894E-3</v>
      </c>
      <c r="P22" s="6">
        <f t="shared" si="1"/>
        <v>7.7004181979657398E-3</v>
      </c>
      <c r="Q22" s="8">
        <f>IF(I22&lt;=B22,0,IF(I22&lt;D22+B22,O22,P22))</f>
        <v>7.7004181979657398E-3</v>
      </c>
    </row>
    <row r="23" spans="1:17" x14ac:dyDescent="0.25">
      <c r="A23" s="5">
        <v>60</v>
      </c>
      <c r="B23" s="5">
        <v>0.5</v>
      </c>
      <c r="C23" s="5">
        <v>1</v>
      </c>
      <c r="D23" s="5">
        <v>1</v>
      </c>
      <c r="E23" s="5">
        <v>1</v>
      </c>
      <c r="F23" s="5">
        <v>0.9</v>
      </c>
      <c r="G23" s="5">
        <v>1.6</v>
      </c>
      <c r="H23" s="5">
        <v>1.4</v>
      </c>
      <c r="I23" s="5">
        <v>1.7</v>
      </c>
      <c r="J23" s="7">
        <f>A23/6000</f>
        <v>0.01</v>
      </c>
      <c r="K23" s="6">
        <f>1/(1/H23+J23/F23)</f>
        <v>1.3785557986870898</v>
      </c>
      <c r="L23" s="6">
        <f>(1/G23-1/K23)</f>
        <v>-0.10039682539682537</v>
      </c>
      <c r="M23" s="6">
        <f>EXP(L23 * I23) * (EXP(- L23 * B23) - EXP(- L23 * I23)) / (L23 * (I23 - B23))</f>
        <v>0.94210985056390995</v>
      </c>
      <c r="N23" s="6">
        <f>EXP(L23 * I23) * (EXP(-L23 * B23) - EXP(-L23 * (D23 + B23))) / (L23 * D23)</f>
        <v>0.93252638501467988</v>
      </c>
      <c r="O23" s="6">
        <f t="shared" si="0"/>
        <v>8.6822520604416704E-3</v>
      </c>
      <c r="P23" s="6">
        <f t="shared" si="1"/>
        <v>7.1616110043357488E-3</v>
      </c>
      <c r="Q23" s="8">
        <f>IF(I23&lt;=B23,0,IF(I23&lt;D23+B23,O23,P23))</f>
        <v>7.1616110043357488E-3</v>
      </c>
    </row>
    <row r="24" spans="1:17" x14ac:dyDescent="0.25">
      <c r="A24" s="5">
        <v>60</v>
      </c>
      <c r="B24" s="5">
        <v>0.5</v>
      </c>
      <c r="C24" s="5">
        <v>1</v>
      </c>
      <c r="D24" s="5">
        <v>1</v>
      </c>
      <c r="E24" s="5">
        <v>1</v>
      </c>
      <c r="F24" s="5">
        <v>0.9</v>
      </c>
      <c r="G24" s="5">
        <v>1.6</v>
      </c>
      <c r="H24" s="5">
        <v>1.4</v>
      </c>
      <c r="I24" s="5">
        <v>1.8</v>
      </c>
      <c r="J24" s="7">
        <f>A24/6000</f>
        <v>0.01</v>
      </c>
      <c r="K24" s="6">
        <f>1/(1/H24+J24/F24)</f>
        <v>1.3785557986870898</v>
      </c>
      <c r="L24" s="6">
        <f>(1/G24-1/K24)</f>
        <v>-0.10039682539682537</v>
      </c>
      <c r="M24" s="6">
        <f>EXP(L24 * I24) * (EXP(- L24 * B24) - EXP(- L24 * I24)) / (L24 * (I24 - B24))</f>
        <v>0.93749085968463763</v>
      </c>
      <c r="N24" s="6">
        <f>EXP(L24 * I24) * (EXP(-L24 * B24) - EXP(-L24 * (D24 + B24))) / (L24 * D24)</f>
        <v>0.9232109563681834</v>
      </c>
      <c r="O24" s="6">
        <f t="shared" si="0"/>
        <v>8.7925852653171887E-3</v>
      </c>
      <c r="P24" s="6">
        <f t="shared" si="1"/>
        <v>6.6605047750487225E-3</v>
      </c>
      <c r="Q24" s="8">
        <f>IF(I24&lt;=B24,0,IF(I24&lt;D24+B24,O24,P24))</f>
        <v>6.6605047750487225E-3</v>
      </c>
    </row>
    <row r="25" spans="1:17" x14ac:dyDescent="0.25">
      <c r="A25" s="5">
        <v>60</v>
      </c>
      <c r="B25" s="5">
        <v>0.5</v>
      </c>
      <c r="C25" s="5">
        <v>1</v>
      </c>
      <c r="D25" s="5">
        <v>1</v>
      </c>
      <c r="E25" s="5">
        <v>1</v>
      </c>
      <c r="F25" s="5">
        <v>0.9</v>
      </c>
      <c r="G25" s="5">
        <v>1.6</v>
      </c>
      <c r="H25" s="5">
        <v>1.4</v>
      </c>
      <c r="I25" s="5">
        <v>1.9</v>
      </c>
      <c r="J25" s="7">
        <f>A25/6000</f>
        <v>0.01</v>
      </c>
      <c r="K25" s="6">
        <f>1/(1/H25+J25/F25)</f>
        <v>1.3785557986870898</v>
      </c>
      <c r="L25" s="6">
        <f>(1/G25-1/K25)</f>
        <v>-0.10039682539682537</v>
      </c>
      <c r="M25" s="6">
        <f>EXP(L25 * I25) * (EXP(- L25 * B25) - EXP(- L25 * I25)) / (L25 * (I25 - B25))</f>
        <v>0.93290234416546902</v>
      </c>
      <c r="N25" s="6">
        <f>EXP(L25 * I25) * (EXP(-L25 * B25) - EXP(-L25 * (D25 + B25))) / (L25 * D25)</f>
        <v>0.91398858375984571</v>
      </c>
      <c r="O25" s="6">
        <f t="shared" si="0"/>
        <v>8.8517065734415815E-3</v>
      </c>
      <c r="P25" s="6">
        <f t="shared" si="1"/>
        <v>6.1944615298972824E-3</v>
      </c>
      <c r="Q25" s="8">
        <f>IF(I25&lt;=B25,0,IF(I25&lt;D25+B25,O25,P25))</f>
        <v>6.1944615298972824E-3</v>
      </c>
    </row>
    <row r="26" spans="1:17" x14ac:dyDescent="0.25">
      <c r="A26" s="5">
        <v>60</v>
      </c>
      <c r="B26" s="5">
        <v>0.5</v>
      </c>
      <c r="C26" s="5">
        <v>1</v>
      </c>
      <c r="D26" s="5">
        <v>1</v>
      </c>
      <c r="E26" s="5">
        <v>1</v>
      </c>
      <c r="F26" s="5">
        <v>0.9</v>
      </c>
      <c r="G26" s="5">
        <v>1.6</v>
      </c>
      <c r="H26" s="5">
        <v>1.4</v>
      </c>
      <c r="I26" s="5">
        <v>2</v>
      </c>
      <c r="J26" s="7">
        <f>A26/6000</f>
        <v>0.01</v>
      </c>
      <c r="K26" s="6">
        <f>1/(1/H26+J26/F26)</f>
        <v>1.3785557986870898</v>
      </c>
      <c r="L26" s="6">
        <f>(1/G26-1/K26)</f>
        <v>-0.10039682539682537</v>
      </c>
      <c r="M26" s="6">
        <f>EXP(L26 * I26) * (EXP(- L26 * B26) - EXP(- L26 * I26)) / (L26 * (I26 - B26))</f>
        <v>0.92834407695675181</v>
      </c>
      <c r="N26" s="6">
        <f>EXP(L26 * I26) * (EXP(-L26 * B26) - EXP(-L26 * (D26 + B26))) / (L26 * D26)</f>
        <v>0.90485833761073209</v>
      </c>
      <c r="O26" s="6">
        <f t="shared" si="0"/>
        <v>8.8658343728284933E-3</v>
      </c>
      <c r="P26" s="6">
        <f t="shared" si="1"/>
        <v>5.7610278712091571E-3</v>
      </c>
      <c r="Q26" s="8">
        <f>IF(I26&lt;=B26,0,IF(I26&lt;D26+B26,O26,P26))</f>
        <v>5.7610278712091571E-3</v>
      </c>
    </row>
    <row r="27" spans="1:17" x14ac:dyDescent="0.25">
      <c r="A27" s="5">
        <v>60</v>
      </c>
      <c r="B27" s="5">
        <v>0.5</v>
      </c>
      <c r="C27" s="5">
        <v>1</v>
      </c>
      <c r="D27" s="5">
        <v>1</v>
      </c>
      <c r="E27" s="5">
        <v>1</v>
      </c>
      <c r="F27" s="5">
        <v>0.9</v>
      </c>
      <c r="G27" s="5">
        <v>1.6</v>
      </c>
      <c r="H27" s="5">
        <v>1.4</v>
      </c>
      <c r="I27" s="5">
        <v>2.1</v>
      </c>
      <c r="J27" s="7">
        <f>A27/6000</f>
        <v>0.01</v>
      </c>
      <c r="K27" s="6">
        <f>1/(1/H27+J27/F27)</f>
        <v>1.3785557986870898</v>
      </c>
      <c r="L27" s="6">
        <f>(1/G27-1/K27)</f>
        <v>-0.10039682539682537</v>
      </c>
      <c r="M27" s="6">
        <f>EXP(L27 * I27) * (EXP(- L27 * B27) - EXP(- L27 * I27)) / (L27 * (I27 - B27))</f>
        <v>0.92381583281656143</v>
      </c>
      <c r="N27" s="6">
        <f>EXP(L27 * I27) * (EXP(-L27 * B27) - EXP(-L27 * (D27 + B27))) / (L27 * D27)</f>
        <v>0.89581929762789292</v>
      </c>
      <c r="O27" s="6">
        <f t="shared" si="0"/>
        <v>8.8405922951391158E-3</v>
      </c>
      <c r="P27" s="6">
        <f t="shared" si="1"/>
        <v>5.3579220683930978E-3</v>
      </c>
      <c r="Q27" s="8">
        <f>IF(I27&lt;=B27,0,IF(I27&lt;D27+B27,O27,P27))</f>
        <v>5.3579220683930978E-3</v>
      </c>
    </row>
    <row r="28" spans="1:17" x14ac:dyDescent="0.25">
      <c r="A28" s="5">
        <v>60</v>
      </c>
      <c r="B28" s="5">
        <v>0.5</v>
      </c>
      <c r="C28" s="5">
        <v>1</v>
      </c>
      <c r="D28" s="5">
        <v>1</v>
      </c>
      <c r="E28" s="5">
        <v>1</v>
      </c>
      <c r="F28" s="5">
        <v>0.9</v>
      </c>
      <c r="G28" s="5">
        <v>1.6</v>
      </c>
      <c r="H28" s="5">
        <v>1.4</v>
      </c>
      <c r="I28" s="5">
        <v>2.2000000000000002</v>
      </c>
      <c r="J28" s="7">
        <f>A28/6000</f>
        <v>0.01</v>
      </c>
      <c r="K28" s="6">
        <f>1/(1/H28+J28/F28)</f>
        <v>1.3785557986870898</v>
      </c>
      <c r="L28" s="6">
        <f>(1/G28-1/K28)</f>
        <v>-0.10039682539682537</v>
      </c>
      <c r="M28" s="6">
        <f>EXP(L28 * I28) * (EXP(- L28 * B28) - EXP(- L28 * I28)) / (L28 * (I28 - B28))</f>
        <v>0.91931738829568377</v>
      </c>
      <c r="N28" s="6">
        <f>EXP(L28 * I28) * (EXP(-L28 * B28) - EXP(-L28 * (D28 + B28))) / (L28 * D28)</f>
        <v>0.88687055271160209</v>
      </c>
      <c r="O28" s="6">
        <f t="shared" si="0"/>
        <v>8.7810605040894441E-3</v>
      </c>
      <c r="P28" s="6">
        <f t="shared" si="1"/>
        <v>4.98302204619408E-3</v>
      </c>
      <c r="Q28" s="8">
        <f>IF(I28&lt;=B28,0,IF(I28&lt;D28+B28,O28,P28))</f>
        <v>4.98302204619408E-3</v>
      </c>
    </row>
    <row r="29" spans="1:17" x14ac:dyDescent="0.25">
      <c r="A29" s="5">
        <v>60</v>
      </c>
      <c r="B29" s="5">
        <v>0.5</v>
      </c>
      <c r="C29" s="5">
        <v>1</v>
      </c>
      <c r="D29" s="5">
        <v>1</v>
      </c>
      <c r="E29" s="5">
        <v>1</v>
      </c>
      <c r="F29" s="5">
        <v>0.9</v>
      </c>
      <c r="G29" s="5">
        <v>1.6</v>
      </c>
      <c r="H29" s="5">
        <v>1.4</v>
      </c>
      <c r="I29" s="5">
        <v>2.2999999999999998</v>
      </c>
      <c r="J29" s="7">
        <f>A29/6000</f>
        <v>0.01</v>
      </c>
      <c r="K29" s="6">
        <f>1/(1/H29+J29/F29)</f>
        <v>1.3785557986870898</v>
      </c>
      <c r="L29" s="6">
        <f>(1/G29-1/K29)</f>
        <v>-0.10039682539682537</v>
      </c>
      <c r="M29" s="6">
        <f>EXP(L29 * I29) * (EXP(- L29 * B29) - EXP(- L29 * I29)) / (L29 * (I29 - B29))</f>
        <v>0.91484852172274478</v>
      </c>
      <c r="N29" s="6">
        <f>EXP(L29 * I29) * (EXP(-L29 * B29) - EXP(-L29 * (D29 + B29))) / (L29 * D29)</f>
        <v>0.87801120086352147</v>
      </c>
      <c r="O29" s="6">
        <f t="shared" si="0"/>
        <v>8.6918228091142167E-3</v>
      </c>
      <c r="P29" s="6">
        <f t="shared" si="1"/>
        <v>4.6343542134242334E-3</v>
      </c>
      <c r="Q29" s="8">
        <f>IF(I29&lt;=B29,0,IF(I29&lt;D29+B29,O29,P29))</f>
        <v>4.6343542134242334E-3</v>
      </c>
    </row>
    <row r="30" spans="1:17" x14ac:dyDescent="0.25">
      <c r="A30" s="5">
        <v>60</v>
      </c>
      <c r="B30" s="5">
        <v>0.5</v>
      </c>
      <c r="C30" s="5">
        <v>1</v>
      </c>
      <c r="D30" s="5">
        <v>1</v>
      </c>
      <c r="E30" s="5">
        <v>1</v>
      </c>
      <c r="F30" s="5">
        <v>0.9</v>
      </c>
      <c r="G30" s="5">
        <v>1.6</v>
      </c>
      <c r="H30" s="5">
        <v>1.4</v>
      </c>
      <c r="I30" s="5">
        <v>2.4</v>
      </c>
      <c r="J30" s="7">
        <f>A30/6000</f>
        <v>0.01</v>
      </c>
      <c r="K30" s="6">
        <f>1/(1/H30+J30/F30)</f>
        <v>1.3785557986870898</v>
      </c>
      <c r="L30" s="6">
        <f>(1/G30-1/K30)</f>
        <v>-0.10039682539682537</v>
      </c>
      <c r="M30" s="6">
        <f>EXP(L30 * I30) * (EXP(- L30 * B30) - EXP(- L30 * I30)) / (L30 * (I30 - B30))</f>
        <v>0.91040901318945089</v>
      </c>
      <c r="N30" s="6">
        <f>EXP(L30 * I30) * (EXP(-L30 * B30) - EXP(-L30 * (D30 + B30))) / (L30 * D30)</f>
        <v>0.86924034909578307</v>
      </c>
      <c r="O30" s="6">
        <f t="shared" si="0"/>
        <v>8.5770099319048589E-3</v>
      </c>
      <c r="P30" s="6">
        <f t="shared" si="1"/>
        <v>4.3100830733604255E-3</v>
      </c>
      <c r="Q30" s="8">
        <f>IF(I30&lt;=B30,0,IF(I30&lt;D30+B30,O30,P30))</f>
        <v>4.3100830733604255E-3</v>
      </c>
    </row>
    <row r="31" spans="1:17" x14ac:dyDescent="0.25">
      <c r="A31" s="5">
        <v>60</v>
      </c>
      <c r="B31" s="5">
        <v>0.5</v>
      </c>
      <c r="C31" s="5">
        <v>1</v>
      </c>
      <c r="D31" s="5">
        <v>1</v>
      </c>
      <c r="E31" s="5">
        <v>1</v>
      </c>
      <c r="F31" s="5">
        <v>0.9</v>
      </c>
      <c r="G31" s="5">
        <v>1.6</v>
      </c>
      <c r="H31" s="5">
        <v>1.4</v>
      </c>
      <c r="I31" s="5">
        <v>2.5</v>
      </c>
      <c r="J31" s="7">
        <f>A31/6000</f>
        <v>0.01</v>
      </c>
      <c r="K31" s="6">
        <f>1/(1/H31+J31/F31)</f>
        <v>1.3785557986870898</v>
      </c>
      <c r="L31" s="6">
        <f>(1/G31-1/K31)</f>
        <v>-0.10039682539682537</v>
      </c>
      <c r="M31" s="6">
        <f>EXP(L31 * I31) * (EXP(- L31 * B31) - EXP(- L31 * I31)) / (L31 * (I31 - B31))</f>
        <v>0.90599864453596235</v>
      </c>
      <c r="N31" s="6">
        <f>EXP(L31 * I31) * (EXP(-L31 * B31) - EXP(-L31 * (D31 + B31))) / (L31 * D31)</f>
        <v>0.86055711334097928</v>
      </c>
      <c r="O31" s="6">
        <f t="shared" si="0"/>
        <v>8.4403392283643307E-3</v>
      </c>
      <c r="P31" s="6">
        <f t="shared" si="1"/>
        <v>4.0085015611143818E-3</v>
      </c>
      <c r="Q31" s="8">
        <f>IF(I31&lt;=B31,0,IF(I31&lt;D31+B31,O31,P31))</f>
        <v>4.0085015611143818E-3</v>
      </c>
    </row>
  </sheetData>
  <pageMargins left="0.7" right="0.7" top="0.75" bottom="0.75" header="0.3" footer="0.3"/>
  <pageSetup paperSize="193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A146-4C14-4EFF-9DA6-89F1F35E3AF0}">
  <dimension ref="A1:P31"/>
  <sheetViews>
    <sheetView tabSelected="1" zoomScale="70" zoomScaleNormal="70" workbookViewId="0">
      <selection activeCell="R26" sqref="R26"/>
    </sheetView>
  </sheetViews>
  <sheetFormatPr defaultRowHeight="15" x14ac:dyDescent="0.25"/>
  <cols>
    <col min="1" max="1" width="15.140625" customWidth="1"/>
    <col min="2" max="2" width="12.140625" bestFit="1" customWidth="1"/>
    <col min="3" max="3" width="5.28515625" bestFit="1" customWidth="1"/>
    <col min="4" max="4" width="14.85546875" bestFit="1" customWidth="1"/>
    <col min="5" max="5" width="16.42578125" bestFit="1" customWidth="1"/>
    <col min="6" max="6" width="21" bestFit="1" customWidth="1"/>
    <col min="7" max="7" width="17.140625" bestFit="1" customWidth="1"/>
    <col min="8" max="8" width="9.5703125" bestFit="1" customWidth="1"/>
    <col min="9" max="9" width="12" bestFit="1" customWidth="1"/>
    <col min="10" max="10" width="5.28515625" bestFit="1" customWidth="1"/>
    <col min="11" max="11" width="9.140625" bestFit="1" customWidth="1"/>
    <col min="12" max="12" width="13.85546875" bestFit="1" customWidth="1"/>
    <col min="13" max="13" width="13.42578125" bestFit="1" customWidth="1"/>
    <col min="14" max="14" width="17.140625" bestFit="1" customWidth="1"/>
    <col min="15" max="15" width="16.7109375" bestFit="1" customWidth="1"/>
    <col min="16" max="16" width="25.7109375" bestFit="1" customWidth="1"/>
    <col min="17" max="27" width="22.7109375" bestFit="1" customWidth="1"/>
  </cols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22</v>
      </c>
    </row>
    <row r="4" spans="1:16" s="1" customFormat="1" x14ac:dyDescent="0.25">
      <c r="A4" s="1" t="s">
        <v>2</v>
      </c>
    </row>
    <row r="5" spans="1:16" x14ac:dyDescent="0.25">
      <c r="A5" s="2" t="s">
        <v>3</v>
      </c>
      <c r="B5" s="2" t="s">
        <v>4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23</v>
      </c>
      <c r="I5" s="2" t="s">
        <v>11</v>
      </c>
      <c r="J5" s="3" t="s">
        <v>19</v>
      </c>
      <c r="K5" s="3" t="s">
        <v>17</v>
      </c>
      <c r="L5" s="3" t="s">
        <v>20</v>
      </c>
      <c r="M5" s="3" t="s">
        <v>21</v>
      </c>
      <c r="N5" s="3" t="s">
        <v>18</v>
      </c>
      <c r="O5" s="3" t="s">
        <v>14</v>
      </c>
      <c r="P5" s="4" t="s">
        <v>15</v>
      </c>
    </row>
    <row r="6" spans="1:16" x14ac:dyDescent="0.25">
      <c r="A6" s="5">
        <v>60</v>
      </c>
      <c r="B6" s="5">
        <v>0.5</v>
      </c>
      <c r="C6" s="5">
        <v>1</v>
      </c>
      <c r="D6" s="5">
        <v>1</v>
      </c>
      <c r="E6" s="5">
        <v>1</v>
      </c>
      <c r="F6" s="5">
        <v>0.9</v>
      </c>
      <c r="G6" s="5">
        <v>1.6</v>
      </c>
      <c r="H6" s="5">
        <v>1.4</v>
      </c>
      <c r="I6" s="5">
        <v>0</v>
      </c>
      <c r="J6" s="7">
        <f>A6/6000</f>
        <v>0.01</v>
      </c>
      <c r="K6" s="6">
        <f>1/(1/H6+J6/F6)</f>
        <v>1.3785557986870898</v>
      </c>
      <c r="L6" s="6">
        <f>1-EXP(-(I6-B6)/K6)</f>
        <v>-0.43720235189519707</v>
      </c>
      <c r="M6" s="6">
        <f>1-EXP(-D6/K6)</f>
        <v>0.51586758520555842</v>
      </c>
      <c r="N6" s="6">
        <f>2*C6*J6*K6*E6*EXP(-B6/G6)*L6/F6</f>
        <v>-9.7988994118656005E-3</v>
      </c>
      <c r="O6" s="6">
        <f>2*C6*J6*K6*E6*EXP(-B6/G6)*EXP(-(I6-D6-B6)/K6)*M6/F6</f>
        <v>3.4323123843108247E-2</v>
      </c>
      <c r="P6" s="8">
        <f>IF(I6&lt;=B6,0,IF(I6&lt;D6+B6,N6,O6))</f>
        <v>0</v>
      </c>
    </row>
    <row r="7" spans="1:16" x14ac:dyDescent="0.25">
      <c r="A7" s="5">
        <v>60</v>
      </c>
      <c r="B7" s="5">
        <v>0.5</v>
      </c>
      <c r="C7" s="5">
        <v>1</v>
      </c>
      <c r="D7" s="5">
        <v>1</v>
      </c>
      <c r="E7" s="5">
        <v>1</v>
      </c>
      <c r="F7" s="5">
        <v>0.9</v>
      </c>
      <c r="G7" s="5">
        <v>1.6</v>
      </c>
      <c r="H7" s="5">
        <v>1.4</v>
      </c>
      <c r="I7" s="5">
        <v>0.1</v>
      </c>
      <c r="J7" s="7">
        <f>A7/6000</f>
        <v>0.01</v>
      </c>
      <c r="K7" s="6">
        <f>1/(1/H7+J7/F7)</f>
        <v>1.3785557986870898</v>
      </c>
      <c r="L7" s="6">
        <f>1-EXP(-(I7-B7)/K7)</f>
        <v>-0.33663963620948989</v>
      </c>
      <c r="M7" s="6">
        <f>1-EXP(-D7/K7)</f>
        <v>0.51586758520555842</v>
      </c>
      <c r="N7" s="6">
        <f t="shared" ref="N7:N31" si="0">2*C7*J7*K7*E7*EXP(-B7/G7)*L7/F7</f>
        <v>-7.5450141541200111E-3</v>
      </c>
      <c r="O7" s="6">
        <f t="shared" ref="O7:O31" si="1">2*C7*J7*K7*E7*EXP(-B7/G7)*EXP(-(I7-D7-B7)/K7)*M7/F7</f>
        <v>3.1921495053725706E-2</v>
      </c>
      <c r="P7" s="8">
        <f>IF(I7&lt;=B7,0,IF(I7&lt;D7+B7,N7,O7))</f>
        <v>0</v>
      </c>
    </row>
    <row r="8" spans="1:16" x14ac:dyDescent="0.25">
      <c r="A8" s="5">
        <v>60</v>
      </c>
      <c r="B8" s="5">
        <v>0.5</v>
      </c>
      <c r="C8" s="5">
        <v>1</v>
      </c>
      <c r="D8" s="5">
        <v>1</v>
      </c>
      <c r="E8" s="5">
        <v>1</v>
      </c>
      <c r="F8" s="5">
        <v>0.9</v>
      </c>
      <c r="G8" s="5">
        <v>1.6</v>
      </c>
      <c r="H8" s="5">
        <v>1.4</v>
      </c>
      <c r="I8" s="5">
        <v>0.2</v>
      </c>
      <c r="J8" s="7">
        <f>A8/6000</f>
        <v>0.01</v>
      </c>
      <c r="K8" s="6">
        <f>1/(1/H8+J8/F8)</f>
        <v>1.3785557986870898</v>
      </c>
      <c r="L8" s="6">
        <f>1-EXP(-(I8-B8)/K8)</f>
        <v>-0.24311341039088363</v>
      </c>
      <c r="M8" s="6">
        <f>1-EXP(-D8/K8)</f>
        <v>0.51586758520555842</v>
      </c>
      <c r="N8" s="6">
        <f t="shared" si="0"/>
        <v>-5.4488358623169617E-3</v>
      </c>
      <c r="O8" s="6">
        <f t="shared" si="1"/>
        <v>2.9687911016573629E-2</v>
      </c>
      <c r="P8" s="8">
        <f>IF(I8&lt;=B8,0,IF(I8&lt;D8+B8,N8,O8))</f>
        <v>0</v>
      </c>
    </row>
    <row r="9" spans="1:16" x14ac:dyDescent="0.25">
      <c r="A9" s="5">
        <v>60</v>
      </c>
      <c r="B9" s="5">
        <v>0.5</v>
      </c>
      <c r="C9" s="5">
        <v>1</v>
      </c>
      <c r="D9" s="5">
        <v>1</v>
      </c>
      <c r="E9" s="5">
        <v>1</v>
      </c>
      <c r="F9" s="5">
        <v>0.9</v>
      </c>
      <c r="G9" s="5">
        <v>1.6</v>
      </c>
      <c r="H9" s="5">
        <v>1.4</v>
      </c>
      <c r="I9" s="5">
        <v>0.3</v>
      </c>
      <c r="J9" s="7">
        <f>A9/6000</f>
        <v>0.01</v>
      </c>
      <c r="K9" s="6">
        <f>1/(1/H9+J9/F9)</f>
        <v>1.3785557986870898</v>
      </c>
      <c r="L9" s="6">
        <f>1-EXP(-(I9-B9)/K9)</f>
        <v>-0.15613132308120159</v>
      </c>
      <c r="M9" s="6">
        <f>1-EXP(-D9/K9)</f>
        <v>0.51586758520555842</v>
      </c>
      <c r="N9" s="6">
        <f t="shared" si="0"/>
        <v>-3.49932959711279E-3</v>
      </c>
      <c r="O9" s="6">
        <f t="shared" si="1"/>
        <v>2.7610613445410194E-2</v>
      </c>
      <c r="P9" s="8">
        <f>IF(I9&lt;=B9,0,IF(I9&lt;D9+B9,N9,O9))</f>
        <v>0</v>
      </c>
    </row>
    <row r="10" spans="1:16" x14ac:dyDescent="0.25">
      <c r="A10" s="5">
        <v>60</v>
      </c>
      <c r="B10" s="5">
        <v>0.5</v>
      </c>
      <c r="C10" s="5">
        <v>1</v>
      </c>
      <c r="D10" s="5">
        <v>1</v>
      </c>
      <c r="E10" s="5">
        <v>1</v>
      </c>
      <c r="F10" s="5">
        <v>0.9</v>
      </c>
      <c r="G10" s="5">
        <v>1.6</v>
      </c>
      <c r="H10" s="5">
        <v>1.4</v>
      </c>
      <c r="I10" s="5">
        <v>0.4</v>
      </c>
      <c r="J10" s="7">
        <f>A10/6000</f>
        <v>0.01</v>
      </c>
      <c r="K10" s="6">
        <f>1/(1/H10+J10/F10)</f>
        <v>1.3785557986870898</v>
      </c>
      <c r="L10" s="6">
        <f>1-EXP(-(I10-B10)/K10)</f>
        <v>-7.5235473317915469E-2</v>
      </c>
      <c r="M10" s="6">
        <f>1-EXP(-D10/K10)</f>
        <v>0.51586758520555842</v>
      </c>
      <c r="N10" s="6">
        <f t="shared" si="0"/>
        <v>-1.6862325466700005E-3</v>
      </c>
      <c r="O10" s="6">
        <f t="shared" si="1"/>
        <v>2.5678666794921257E-2</v>
      </c>
      <c r="P10" s="8">
        <f>IF(I10&lt;=B10,0,IF(I10&lt;D10+B10,N10,O10))</f>
        <v>0</v>
      </c>
    </row>
    <row r="11" spans="1:16" x14ac:dyDescent="0.25">
      <c r="A11" s="5">
        <v>60</v>
      </c>
      <c r="B11" s="5">
        <v>0.5</v>
      </c>
      <c r="C11" s="5">
        <v>1</v>
      </c>
      <c r="D11" s="5">
        <v>1</v>
      </c>
      <c r="E11" s="5">
        <v>1</v>
      </c>
      <c r="F11" s="5">
        <v>0.9</v>
      </c>
      <c r="G11" s="5">
        <v>1.6</v>
      </c>
      <c r="H11" s="5">
        <v>1.4</v>
      </c>
      <c r="I11" s="5">
        <v>0.5</v>
      </c>
      <c r="J11" s="7">
        <f>A11/6000</f>
        <v>0.01</v>
      </c>
      <c r="K11" s="6">
        <f>1/(1/H11+J11/F11)</f>
        <v>1.3785557986870898</v>
      </c>
      <c r="L11" s="6">
        <f>1-EXP(-(I11-B11)/K11)</f>
        <v>0</v>
      </c>
      <c r="M11" s="6">
        <f>1-EXP(-D11/K11)</f>
        <v>0.51586758520555842</v>
      </c>
      <c r="N11" s="6">
        <f t="shared" si="0"/>
        <v>0</v>
      </c>
      <c r="O11" s="6">
        <f t="shared" si="1"/>
        <v>2.3881900692583294E-2</v>
      </c>
      <c r="P11" s="8">
        <f>IF(I11&lt;=B11,0,IF(I11&lt;D11+B11,N11,O11))</f>
        <v>0</v>
      </c>
    </row>
    <row r="12" spans="1:16" x14ac:dyDescent="0.25">
      <c r="A12" s="5">
        <v>60</v>
      </c>
      <c r="B12" s="5">
        <v>0.5</v>
      </c>
      <c r="C12" s="5">
        <v>1</v>
      </c>
      <c r="D12" s="5">
        <v>1</v>
      </c>
      <c r="E12" s="5">
        <v>1</v>
      </c>
      <c r="F12" s="5">
        <v>0.9</v>
      </c>
      <c r="G12" s="5">
        <v>1.6</v>
      </c>
      <c r="H12" s="5">
        <v>1.4</v>
      </c>
      <c r="I12" s="5">
        <v>0.6</v>
      </c>
      <c r="J12" s="7">
        <f>A12/6000</f>
        <v>0.01</v>
      </c>
      <c r="K12" s="6">
        <f>1/(1/H12+J12/F12)</f>
        <v>1.3785557986870898</v>
      </c>
      <c r="L12" s="6">
        <f>1-EXP(-(I12-B12)/K12)</f>
        <v>6.9971159978341357E-2</v>
      </c>
      <c r="M12" s="6">
        <f>1-EXP(-D12/K12)</f>
        <v>0.51586758520555842</v>
      </c>
      <c r="N12" s="6">
        <f t="shared" si="0"/>
        <v>1.5682448993862674E-3</v>
      </c>
      <c r="O12" s="6">
        <f t="shared" si="1"/>
        <v>2.2210856398635691E-2</v>
      </c>
      <c r="P12" s="8">
        <f>IF(I12&lt;=B12,0,IF(I12&lt;D12+B12,N12,O12))</f>
        <v>1.5682448993862674E-3</v>
      </c>
    </row>
    <row r="13" spans="1:16" x14ac:dyDescent="0.25">
      <c r="A13" s="5">
        <v>60</v>
      </c>
      <c r="B13" s="5">
        <v>0.5</v>
      </c>
      <c r="C13" s="5">
        <v>1</v>
      </c>
      <c r="D13" s="5">
        <v>1</v>
      </c>
      <c r="E13" s="5">
        <v>1</v>
      </c>
      <c r="F13" s="5">
        <v>0.9</v>
      </c>
      <c r="G13" s="5">
        <v>1.6</v>
      </c>
      <c r="H13" s="5">
        <v>1.4</v>
      </c>
      <c r="I13" s="5">
        <v>0.7</v>
      </c>
      <c r="J13" s="7">
        <f>A13/6000</f>
        <v>0.01</v>
      </c>
      <c r="K13" s="6">
        <f>1/(1/H13+J13/F13)</f>
        <v>1.3785557986870898</v>
      </c>
      <c r="L13" s="6">
        <f>1-EXP(-(I13-B13)/K13)</f>
        <v>0.13504635672796794</v>
      </c>
      <c r="M13" s="6">
        <f>1-EXP(-D13/K13)</f>
        <v>0.51586758520555842</v>
      </c>
      <c r="N13" s="6">
        <f t="shared" si="0"/>
        <v>3.0267578840323574E-3</v>
      </c>
      <c r="O13" s="6">
        <f t="shared" si="1"/>
        <v>2.0656737012310786E-2</v>
      </c>
      <c r="P13" s="8">
        <f>IF(I13&lt;=B13,0,IF(I13&lt;D13+B13,N13,O13))</f>
        <v>3.0267578840323574E-3</v>
      </c>
    </row>
    <row r="14" spans="1:16" x14ac:dyDescent="0.25">
      <c r="A14" s="5">
        <v>60</v>
      </c>
      <c r="B14" s="5">
        <v>0.5</v>
      </c>
      <c r="C14" s="5">
        <v>1</v>
      </c>
      <c r="D14" s="5">
        <v>1</v>
      </c>
      <c r="E14" s="5">
        <v>1</v>
      </c>
      <c r="F14" s="5">
        <v>0.9</v>
      </c>
      <c r="G14" s="5">
        <v>1.6</v>
      </c>
      <c r="H14" s="5">
        <v>1.4</v>
      </c>
      <c r="I14" s="5">
        <v>0.8</v>
      </c>
      <c r="J14" s="7">
        <f>A14/6000</f>
        <v>0.01</v>
      </c>
      <c r="K14" s="6">
        <f>1/(1/H14+J14/F14)</f>
        <v>1.3785557986870898</v>
      </c>
      <c r="L14" s="6">
        <f>1-EXP(-(I14-B14)/K14)</f>
        <v>0.19556816647520459</v>
      </c>
      <c r="M14" s="6">
        <f>1-EXP(-D14/K14)</f>
        <v>0.51586758520555842</v>
      </c>
      <c r="N14" s="6">
        <f t="shared" si="0"/>
        <v>4.3832170232992939E-3</v>
      </c>
      <c r="O14" s="6">
        <f t="shared" si="1"/>
        <v>1.9211361162191867E-2</v>
      </c>
      <c r="P14" s="8">
        <f>IF(I14&lt;=B14,0,IF(I14&lt;D14+B14,N14,O14))</f>
        <v>4.3832170232992939E-3</v>
      </c>
    </row>
    <row r="15" spans="1:16" x14ac:dyDescent="0.25">
      <c r="A15" s="5">
        <v>60</v>
      </c>
      <c r="B15" s="5">
        <v>0.5</v>
      </c>
      <c r="C15" s="5">
        <v>1</v>
      </c>
      <c r="D15" s="5">
        <v>1</v>
      </c>
      <c r="E15" s="5">
        <v>1</v>
      </c>
      <c r="F15" s="5">
        <v>0.9</v>
      </c>
      <c r="G15" s="5">
        <v>1.6</v>
      </c>
      <c r="H15" s="5">
        <v>1.4</v>
      </c>
      <c r="I15" s="5">
        <v>0.9</v>
      </c>
      <c r="J15" s="7">
        <f>A15/6000</f>
        <v>0.01</v>
      </c>
      <c r="K15" s="6">
        <f>1/(1/H15+J15/F15)</f>
        <v>1.3785557986870898</v>
      </c>
      <c r="L15" s="6">
        <f>1-EXP(-(I15-B15)/K15)</f>
        <v>0.25185519499043851</v>
      </c>
      <c r="M15" s="6">
        <f>1-EXP(-D15/K15)</f>
        <v>0.51586758520555842</v>
      </c>
      <c r="N15" s="6">
        <f t="shared" si="0"/>
        <v>5.6447631431284966E-3</v>
      </c>
      <c r="O15" s="6">
        <f t="shared" si="1"/>
        <v>1.7867119936910442E-2</v>
      </c>
      <c r="P15" s="8">
        <f>IF(I15&lt;=B15,0,IF(I15&lt;D15+B15,N15,O15))</f>
        <v>5.6447631431284966E-3</v>
      </c>
    </row>
    <row r="16" spans="1:16" x14ac:dyDescent="0.25">
      <c r="A16" s="5">
        <v>60</v>
      </c>
      <c r="B16" s="5">
        <v>0.5</v>
      </c>
      <c r="C16" s="5">
        <v>1</v>
      </c>
      <c r="D16" s="5">
        <v>1</v>
      </c>
      <c r="E16" s="5">
        <v>1</v>
      </c>
      <c r="F16" s="5">
        <v>0.9</v>
      </c>
      <c r="G16" s="5">
        <v>1.6</v>
      </c>
      <c r="H16" s="5">
        <v>1.4</v>
      </c>
      <c r="I16" s="5">
        <v>1</v>
      </c>
      <c r="J16" s="7">
        <f>A16/6000</f>
        <v>0.01</v>
      </c>
      <c r="K16" s="6">
        <f>1/(1/H16+J16/F16)</f>
        <v>1.3785557986870898</v>
      </c>
      <c r="L16" s="6">
        <f>1-EXP(-(I16-B16)/K16)</f>
        <v>0.30420375482872741</v>
      </c>
      <c r="M16" s="6">
        <f>1-EXP(-D16/K16)</f>
        <v>0.51586758520555842</v>
      </c>
      <c r="N16" s="6">
        <f t="shared" si="0"/>
        <v>6.8180374175870724E-3</v>
      </c>
      <c r="O16" s="6">
        <f t="shared" si="1"/>
        <v>1.6616936829452672E-2</v>
      </c>
      <c r="P16" s="8">
        <f>IF(I16&lt;=B16,0,IF(I16&lt;D16+B16,N16,O16))</f>
        <v>6.8180374175870724E-3</v>
      </c>
    </row>
    <row r="17" spans="1:16" x14ac:dyDescent="0.25">
      <c r="A17" s="5">
        <v>60</v>
      </c>
      <c r="B17" s="5">
        <v>0.5</v>
      </c>
      <c r="C17" s="5">
        <v>1</v>
      </c>
      <c r="D17" s="5">
        <v>1</v>
      </c>
      <c r="E17" s="5">
        <v>1</v>
      </c>
      <c r="F17" s="5">
        <v>0.9</v>
      </c>
      <c r="G17" s="5">
        <v>1.6</v>
      </c>
      <c r="H17" s="5">
        <v>1.4</v>
      </c>
      <c r="I17" s="5">
        <v>1.1000000000000001</v>
      </c>
      <c r="J17" s="7">
        <f>A17/6000</f>
        <v>0.01</v>
      </c>
      <c r="K17" s="6">
        <f>1/(1/H17+J17/F17)</f>
        <v>1.3785557986870898</v>
      </c>
      <c r="L17" s="6">
        <f>1-EXP(-(I17-B17)/K17)</f>
        <v>0.35288942521193578</v>
      </c>
      <c r="M17" s="6">
        <f>1-EXP(-D17/K17)</f>
        <v>0.51586758520555842</v>
      </c>
      <c r="N17" s="6">
        <f t="shared" si="0"/>
        <v>7.9092163300890379E-3</v>
      </c>
      <c r="O17" s="6">
        <f t="shared" si="1"/>
        <v>1.5454230484209047E-2</v>
      </c>
      <c r="P17" s="8">
        <f>IF(I17&lt;=B17,0,IF(I17&lt;D17+B17,N17,O17))</f>
        <v>7.9092163300890379E-3</v>
      </c>
    </row>
    <row r="18" spans="1:16" x14ac:dyDescent="0.25">
      <c r="A18" s="5">
        <v>60</v>
      </c>
      <c r="B18" s="5">
        <v>0.5</v>
      </c>
      <c r="C18" s="5">
        <v>1</v>
      </c>
      <c r="D18" s="5">
        <v>1</v>
      </c>
      <c r="E18" s="5">
        <v>1</v>
      </c>
      <c r="F18" s="5">
        <v>0.9</v>
      </c>
      <c r="G18" s="5">
        <v>1.6</v>
      </c>
      <c r="H18" s="5">
        <v>1.4</v>
      </c>
      <c r="I18" s="5">
        <v>1.2</v>
      </c>
      <c r="J18" s="7">
        <f>A18/6000</f>
        <v>0.01</v>
      </c>
      <c r="K18" s="6">
        <f>1/(1/H18+J18/F18)</f>
        <v>1.3785557986870898</v>
      </c>
      <c r="L18" s="6">
        <f>1-EXP(-(I18-B18)/K18)</f>
        <v>0.39816850276410787</v>
      </c>
      <c r="M18" s="6">
        <f>1-EXP(-D18/K18)</f>
        <v>0.51586758520555842</v>
      </c>
      <c r="N18" s="6">
        <f t="shared" si="0"/>
        <v>8.9240441883393362E-3</v>
      </c>
      <c r="O18" s="6">
        <f t="shared" si="1"/>
        <v>1.4372880050656296E-2</v>
      </c>
      <c r="P18" s="8">
        <f>IF(I18&lt;=B18,0,IF(I18&lt;D18+B18,N18,O18))</f>
        <v>8.9240441883393362E-3</v>
      </c>
    </row>
    <row r="19" spans="1:16" x14ac:dyDescent="0.25">
      <c r="A19" s="5">
        <v>60</v>
      </c>
      <c r="B19" s="5">
        <v>0.5</v>
      </c>
      <c r="C19" s="5">
        <v>1</v>
      </c>
      <c r="D19" s="5">
        <v>1</v>
      </c>
      <c r="E19" s="5">
        <v>1</v>
      </c>
      <c r="F19" s="5">
        <v>0.9</v>
      </c>
      <c r="G19" s="5">
        <v>1.6</v>
      </c>
      <c r="H19" s="5">
        <v>1.4</v>
      </c>
      <c r="I19" s="5">
        <v>1.3</v>
      </c>
      <c r="J19" s="7">
        <f>A19/6000</f>
        <v>0.01</v>
      </c>
      <c r="K19" s="6">
        <f>1/(1/H19+J19/F19)</f>
        <v>1.3785557986870898</v>
      </c>
      <c r="L19" s="6">
        <f>1-EXP(-(I19-B19)/K19)</f>
        <v>0.44027935073720514</v>
      </c>
      <c r="M19" s="6">
        <f>1-EXP(-D19/K19)</f>
        <v>0.51586758520555842</v>
      </c>
      <c r="N19" s="6">
        <f t="shared" si="0"/>
        <v>9.8678633641695237E-3</v>
      </c>
      <c r="O19" s="6">
        <f t="shared" si="1"/>
        <v>1.3367192961282314E-2</v>
      </c>
      <c r="P19" s="8">
        <f>IF(I19&lt;=B19,0,IF(I19&lt;D19+B19,N19,O19))</f>
        <v>9.8678633641695237E-3</v>
      </c>
    </row>
    <row r="20" spans="1:16" x14ac:dyDescent="0.25">
      <c r="A20" s="5">
        <v>60</v>
      </c>
      <c r="B20" s="5">
        <v>0.5</v>
      </c>
      <c r="C20" s="5">
        <v>1</v>
      </c>
      <c r="D20" s="5">
        <v>1</v>
      </c>
      <c r="E20" s="5">
        <v>1</v>
      </c>
      <c r="F20" s="5">
        <v>0.9</v>
      </c>
      <c r="G20" s="5">
        <v>1.6</v>
      </c>
      <c r="H20" s="5">
        <v>1.4</v>
      </c>
      <c r="I20" s="5">
        <v>1.4</v>
      </c>
      <c r="J20" s="7">
        <f>A20/6000</f>
        <v>0.01</v>
      </c>
      <c r="K20" s="6">
        <f>1/(1/H20+J20/F20)</f>
        <v>1.3785557986870898</v>
      </c>
      <c r="L20" s="6">
        <f>1-EXP(-(I20-B20)/K20)</f>
        <v>0.47944365382995324</v>
      </c>
      <c r="M20" s="6">
        <f>1-EXP(-D20/K20)</f>
        <v>0.51586758520555842</v>
      </c>
      <c r="N20" s="6">
        <f t="shared" si="0"/>
        <v>1.0745642417457072E-2</v>
      </c>
      <c r="O20" s="6">
        <f t="shared" si="1"/>
        <v>1.2431874964127072E-2</v>
      </c>
      <c r="P20" s="8">
        <f>IF(I20&lt;=B20,0,IF(I20&lt;D20+B20,N20,O20))</f>
        <v>1.0745642417457072E-2</v>
      </c>
    </row>
    <row r="21" spans="1:16" x14ac:dyDescent="0.25">
      <c r="A21" s="5">
        <v>60</v>
      </c>
      <c r="B21" s="5">
        <v>0.5</v>
      </c>
      <c r="C21" s="5">
        <v>1</v>
      </c>
      <c r="D21" s="5">
        <v>1</v>
      </c>
      <c r="E21" s="5">
        <v>1</v>
      </c>
      <c r="F21" s="5">
        <v>0.9</v>
      </c>
      <c r="G21" s="5">
        <v>1.6</v>
      </c>
      <c r="H21" s="5">
        <v>1.4</v>
      </c>
      <c r="I21" s="5">
        <v>1.5</v>
      </c>
      <c r="J21" s="7">
        <f>A21/6000</f>
        <v>0.01</v>
      </c>
      <c r="K21" s="6">
        <f>1/(1/H21+J21/F21)</f>
        <v>1.3785557986870898</v>
      </c>
      <c r="L21" s="6">
        <f>1-EXP(-(I21-B21)/K21)</f>
        <v>0.51586758520555842</v>
      </c>
      <c r="M21" s="6">
        <f>1-EXP(-D21/K21)</f>
        <v>0.51586758520555842</v>
      </c>
      <c r="N21" s="6">
        <f t="shared" si="0"/>
        <v>1.1562002252181401E-2</v>
      </c>
      <c r="O21" s="6">
        <f t="shared" si="1"/>
        <v>1.1562002252181401E-2</v>
      </c>
      <c r="P21" s="8">
        <f>IF(I21&lt;=B21,0,IF(I21&lt;D21+B21,N21,O21))</f>
        <v>1.1562002252181401E-2</v>
      </c>
    </row>
    <row r="22" spans="1:16" x14ac:dyDescent="0.25">
      <c r="A22" s="5">
        <v>60</v>
      </c>
      <c r="B22" s="5">
        <v>0.5</v>
      </c>
      <c r="C22" s="5">
        <v>1</v>
      </c>
      <c r="D22" s="5">
        <v>1</v>
      </c>
      <c r="E22" s="5">
        <v>1</v>
      </c>
      <c r="F22" s="5">
        <v>0.9</v>
      </c>
      <c r="G22" s="5">
        <v>1.6</v>
      </c>
      <c r="H22" s="5">
        <v>1.4</v>
      </c>
      <c r="I22" s="5">
        <v>1.6</v>
      </c>
      <c r="J22" s="7">
        <f>A22/6000</f>
        <v>0.01</v>
      </c>
      <c r="K22" s="6">
        <f>1/(1/H22+J22/F22)</f>
        <v>1.3785557986870898</v>
      </c>
      <c r="L22" s="6">
        <f>1-EXP(-(I22-B22)/K22)</f>
        <v>0.549742891851841</v>
      </c>
      <c r="M22" s="6">
        <f>1-EXP(-D22/K22)</f>
        <v>0.51586758520555842</v>
      </c>
      <c r="N22" s="6">
        <f t="shared" si="0"/>
        <v>1.2321240442310338E-2</v>
      </c>
      <c r="O22" s="6">
        <f t="shared" si="1"/>
        <v>1.0752995542924072E-2</v>
      </c>
      <c r="P22" s="8">
        <f>IF(I22&lt;=B22,0,IF(I22&lt;D22+B22,N22,O22))</f>
        <v>1.0752995542924072E-2</v>
      </c>
    </row>
    <row r="23" spans="1:16" x14ac:dyDescent="0.25">
      <c r="A23" s="5">
        <v>60</v>
      </c>
      <c r="B23" s="5">
        <v>0.5</v>
      </c>
      <c r="C23" s="5">
        <v>1</v>
      </c>
      <c r="D23" s="5">
        <v>1</v>
      </c>
      <c r="E23" s="5">
        <v>1</v>
      </c>
      <c r="F23" s="5">
        <v>0.9</v>
      </c>
      <c r="G23" s="5">
        <v>1.6</v>
      </c>
      <c r="H23" s="5">
        <v>1.4</v>
      </c>
      <c r="I23" s="5">
        <v>1.7</v>
      </c>
      <c r="J23" s="7">
        <f>A23/6000</f>
        <v>0.01</v>
      </c>
      <c r="K23" s="6">
        <f>1/(1/H23+J23/F23)</f>
        <v>1.3785557986870898</v>
      </c>
      <c r="L23" s="6">
        <f>1-EXP(-(I23-B23)/K23)</f>
        <v>0.58124790399746118</v>
      </c>
      <c r="M23" s="6">
        <f>1-EXP(-D23/K23)</f>
        <v>0.51586758520555842</v>
      </c>
      <c r="N23" s="6">
        <f t="shared" si="0"/>
        <v>1.30273538555761E-2</v>
      </c>
      <c r="O23" s="6">
        <f t="shared" si="1"/>
        <v>1.0000595971543741E-2</v>
      </c>
      <c r="P23" s="8">
        <f>IF(I23&lt;=B23,0,IF(I23&lt;D23+B23,N23,O23))</f>
        <v>1.0000595971543741E-2</v>
      </c>
    </row>
    <row r="24" spans="1:16" x14ac:dyDescent="0.25">
      <c r="A24" s="5">
        <v>60</v>
      </c>
      <c r="B24" s="5">
        <v>0.5</v>
      </c>
      <c r="C24" s="5">
        <v>1</v>
      </c>
      <c r="D24" s="5">
        <v>1</v>
      </c>
      <c r="E24" s="5">
        <v>1</v>
      </c>
      <c r="F24" s="5">
        <v>0.9</v>
      </c>
      <c r="G24" s="5">
        <v>1.6</v>
      </c>
      <c r="H24" s="5">
        <v>1.4</v>
      </c>
      <c r="I24" s="5">
        <v>1.8</v>
      </c>
      <c r="J24" s="7">
        <f>A24/6000</f>
        <v>0.01</v>
      </c>
      <c r="K24" s="6">
        <f>1/(1/H24+J24/F24)</f>
        <v>1.3785557986870898</v>
      </c>
      <c r="L24" s="6">
        <f>1-EXP(-(I24-B24)/K24)</f>
        <v>0.6105484738981205</v>
      </c>
      <c r="M24" s="6">
        <f>1-EXP(-D24/K24)</f>
        <v>0.51586758520555842</v>
      </c>
      <c r="N24" s="6">
        <f t="shared" si="0"/>
        <v>1.3684059694239388E-2</v>
      </c>
      <c r="O24" s="6">
        <f t="shared" si="1"/>
        <v>9.300842670940097E-3</v>
      </c>
      <c r="P24" s="8">
        <f>IF(I24&lt;=B24,0,IF(I24&lt;D24+B24,N24,O24))</f>
        <v>9.300842670940097E-3</v>
      </c>
    </row>
    <row r="25" spans="1:16" x14ac:dyDescent="0.25">
      <c r="A25" s="5">
        <v>60</v>
      </c>
      <c r="B25" s="5">
        <v>0.5</v>
      </c>
      <c r="C25" s="5">
        <v>1</v>
      </c>
      <c r="D25" s="5">
        <v>1</v>
      </c>
      <c r="E25" s="5">
        <v>1</v>
      </c>
      <c r="F25" s="5">
        <v>0.9</v>
      </c>
      <c r="G25" s="5">
        <v>1.6</v>
      </c>
      <c r="H25" s="5">
        <v>1.4</v>
      </c>
      <c r="I25" s="5">
        <v>1.9</v>
      </c>
      <c r="J25" s="7">
        <f>A25/6000</f>
        <v>0.01</v>
      </c>
      <c r="K25" s="6">
        <f>1/(1/H25+J25/F25)</f>
        <v>1.3785557986870898</v>
      </c>
      <c r="L25" s="6">
        <f>1-EXP(-(I25-B25)/K25)</f>
        <v>0.63779884893480432</v>
      </c>
      <c r="M25" s="6">
        <f>1-EXP(-D25/K25)</f>
        <v>0.51586758520555842</v>
      </c>
      <c r="N25" s="6">
        <f t="shared" si="0"/>
        <v>1.429481506360686E-2</v>
      </c>
      <c r="O25" s="6">
        <f t="shared" si="1"/>
        <v>8.650051920478366E-3</v>
      </c>
      <c r="P25" s="8">
        <f>IF(I25&lt;=B25,0,IF(I25&lt;D25+B25,N25,O25))</f>
        <v>8.650051920478366E-3</v>
      </c>
    </row>
    <row r="26" spans="1:16" x14ac:dyDescent="0.25">
      <c r="A26" s="5">
        <v>60</v>
      </c>
      <c r="B26" s="5">
        <v>0.5</v>
      </c>
      <c r="C26" s="5">
        <v>1</v>
      </c>
      <c r="D26" s="5">
        <v>1</v>
      </c>
      <c r="E26" s="5">
        <v>1</v>
      </c>
      <c r="F26" s="5">
        <v>0.9</v>
      </c>
      <c r="G26" s="5">
        <v>1.6</v>
      </c>
      <c r="H26" s="5">
        <v>1.4</v>
      </c>
      <c r="I26" s="5">
        <v>2</v>
      </c>
      <c r="J26" s="7">
        <f>A26/6000</f>
        <v>0.01</v>
      </c>
      <c r="K26" s="6">
        <f>1/(1/H26+J26/F26)</f>
        <v>1.3785557986870898</v>
      </c>
      <c r="L26" s="6">
        <f>1-EXP(-(I26-B26)/K26)</f>
        <v>0.66314248362032646</v>
      </c>
      <c r="M26" s="6">
        <f>1-EXP(-D26/K26)</f>
        <v>0.51586758520555842</v>
      </c>
      <c r="N26" s="6">
        <f t="shared" si="0"/>
        <v>1.4862835171316686E-2</v>
      </c>
      <c r="O26" s="6">
        <f t="shared" si="1"/>
        <v>8.0447977537296145E-3</v>
      </c>
      <c r="P26" s="8">
        <f>IF(I26&lt;=B26,0,IF(I26&lt;D26+B26,N26,O26))</f>
        <v>8.0447977537296145E-3</v>
      </c>
    </row>
    <row r="27" spans="1:16" x14ac:dyDescent="0.25">
      <c r="A27" s="5">
        <v>60</v>
      </c>
      <c r="B27" s="5">
        <v>0.5</v>
      </c>
      <c r="C27" s="5">
        <v>1</v>
      </c>
      <c r="D27" s="5">
        <v>1</v>
      </c>
      <c r="E27" s="5">
        <v>1</v>
      </c>
      <c r="F27" s="5">
        <v>0.9</v>
      </c>
      <c r="G27" s="5">
        <v>1.6</v>
      </c>
      <c r="H27" s="5">
        <v>1.4</v>
      </c>
      <c r="I27" s="5">
        <v>2.1</v>
      </c>
      <c r="J27" s="7">
        <f>A27/6000</f>
        <v>0.01</v>
      </c>
      <c r="K27" s="6">
        <f>1/(1/H27+J27/F27)</f>
        <v>1.3785557986870898</v>
      </c>
      <c r="L27" s="6">
        <f>1-EXP(-(I27-B27)/K27)</f>
        <v>0.6867127947888354</v>
      </c>
      <c r="M27" s="6">
        <f>1-EXP(-D27/K27)</f>
        <v>0.51586758520555842</v>
      </c>
      <c r="N27" s="6">
        <f t="shared" si="0"/>
        <v>1.5391110253199038E-2</v>
      </c>
      <c r="O27" s="6">
        <f t="shared" si="1"/>
        <v>7.481893923109998E-3</v>
      </c>
      <c r="P27" s="8">
        <f>IF(I27&lt;=B27,0,IF(I27&lt;D27+B27,N27,O27))</f>
        <v>7.481893923109998E-3</v>
      </c>
    </row>
    <row r="28" spans="1:16" x14ac:dyDescent="0.25">
      <c r="A28" s="5">
        <v>60</v>
      </c>
      <c r="B28" s="5">
        <v>0.5</v>
      </c>
      <c r="C28" s="5">
        <v>1</v>
      </c>
      <c r="D28" s="5">
        <v>1</v>
      </c>
      <c r="E28" s="5">
        <v>1</v>
      </c>
      <c r="F28" s="5">
        <v>0.9</v>
      </c>
      <c r="G28" s="5">
        <v>1.6</v>
      </c>
      <c r="H28" s="5">
        <v>1.4</v>
      </c>
      <c r="I28" s="5">
        <v>2.2000000000000002</v>
      </c>
      <c r="J28" s="7">
        <f>A28/6000</f>
        <v>0.01</v>
      </c>
      <c r="K28" s="6">
        <f>1/(1/H28+J28/F28)</f>
        <v>1.3785557986870898</v>
      </c>
      <c r="L28" s="6">
        <f>1-EXP(-(I28-B28)/K28)</f>
        <v>0.70863386394383321</v>
      </c>
      <c r="M28" s="6">
        <f>1-EXP(-D28/K28)</f>
        <v>0.51586758520555842</v>
      </c>
      <c r="N28" s="6">
        <f t="shared" si="0"/>
        <v>1.5882421314814422E-2</v>
      </c>
      <c r="O28" s="6">
        <f t="shared" si="1"/>
        <v>6.958377126475089E-3</v>
      </c>
      <c r="P28" s="8">
        <f>IF(I28&lt;=B28,0,IF(I28&lt;D28+B28,N28,O28))</f>
        <v>6.958377126475089E-3</v>
      </c>
    </row>
    <row r="29" spans="1:16" x14ac:dyDescent="0.25">
      <c r="A29" s="5">
        <v>60</v>
      </c>
      <c r="B29" s="5">
        <v>0.5</v>
      </c>
      <c r="C29" s="5">
        <v>1</v>
      </c>
      <c r="D29" s="5">
        <v>1</v>
      </c>
      <c r="E29" s="5">
        <v>1</v>
      </c>
      <c r="F29" s="5">
        <v>0.9</v>
      </c>
      <c r="G29" s="5">
        <v>1.6</v>
      </c>
      <c r="H29" s="5">
        <v>1.4</v>
      </c>
      <c r="I29" s="5">
        <v>2.2999999999999998</v>
      </c>
      <c r="J29" s="7">
        <f>A29/6000</f>
        <v>0.01</v>
      </c>
      <c r="K29" s="6">
        <f>1/(1/H29+J29/F29)</f>
        <v>1.3785557986870898</v>
      </c>
      <c r="L29" s="6">
        <f>1-EXP(-(I29-B29)/K29)</f>
        <v>0.7290210904620904</v>
      </c>
      <c r="M29" s="6">
        <f>1-EXP(-D29/K29)</f>
        <v>0.51586758520555842</v>
      </c>
      <c r="N29" s="6">
        <f t="shared" si="0"/>
        <v>1.6339354771538393E-2</v>
      </c>
      <c r="O29" s="6">
        <f t="shared" si="1"/>
        <v>6.4714914073688706E-3</v>
      </c>
      <c r="P29" s="8">
        <f>IF(I29&lt;=B29,0,IF(I29&lt;D29+B29,N29,O29))</f>
        <v>6.4714914073688706E-3</v>
      </c>
    </row>
    <row r="30" spans="1:16" x14ac:dyDescent="0.25">
      <c r="A30" s="5">
        <v>60</v>
      </c>
      <c r="B30" s="5">
        <v>0.5</v>
      </c>
      <c r="C30" s="5">
        <v>1</v>
      </c>
      <c r="D30" s="5">
        <v>1</v>
      </c>
      <c r="E30" s="5">
        <v>1</v>
      </c>
      <c r="F30" s="5">
        <v>0.9</v>
      </c>
      <c r="G30" s="5">
        <v>1.6</v>
      </c>
      <c r="H30" s="5">
        <v>1.4</v>
      </c>
      <c r="I30" s="5">
        <v>2.4</v>
      </c>
      <c r="J30" s="7">
        <f>A30/6000</f>
        <v>0.01</v>
      </c>
      <c r="K30" s="6">
        <f>1/(1/H30+J30/F30)</f>
        <v>1.3785557986870898</v>
      </c>
      <c r="L30" s="6">
        <f>1-EXP(-(I30-B30)/K30)</f>
        <v>0.74798179909212392</v>
      </c>
      <c r="M30" s="6">
        <f>1-EXP(-D30/K30)</f>
        <v>0.51586758520555842</v>
      </c>
      <c r="N30" s="6">
        <f t="shared" si="0"/>
        <v>1.6764316064262468E-2</v>
      </c>
      <c r="O30" s="6">
        <f t="shared" si="1"/>
        <v>6.0186736468054005E-3</v>
      </c>
      <c r="P30" s="8">
        <f>IF(I30&lt;=B30,0,IF(I30&lt;D30+B30,N30,O30))</f>
        <v>6.0186736468054005E-3</v>
      </c>
    </row>
    <row r="31" spans="1:16" x14ac:dyDescent="0.25">
      <c r="A31" s="5">
        <v>60</v>
      </c>
      <c r="B31" s="5">
        <v>0.5</v>
      </c>
      <c r="C31" s="5">
        <v>1</v>
      </c>
      <c r="D31" s="5">
        <v>1</v>
      </c>
      <c r="E31" s="5">
        <v>1</v>
      </c>
      <c r="F31" s="5">
        <v>0.9</v>
      </c>
      <c r="G31" s="5">
        <v>1.6</v>
      </c>
      <c r="H31" s="5">
        <v>1.4</v>
      </c>
      <c r="I31" s="5">
        <v>2.5</v>
      </c>
      <c r="J31" s="7">
        <f>A31/6000</f>
        <v>0.01</v>
      </c>
      <c r="K31" s="6">
        <f>1/(1/H31+J31/F31)</f>
        <v>1.3785557986870898</v>
      </c>
      <c r="L31" s="6">
        <f>1-EXP(-(I31-B31)/K31)</f>
        <v>0.76561580494530279</v>
      </c>
      <c r="M31" s="6">
        <f>1-EXP(-D31/K31)</f>
        <v>0.51586758520555842</v>
      </c>
      <c r="N31" s="6">
        <f t="shared" si="0"/>
        <v>1.7159542322388754E-2</v>
      </c>
      <c r="O31" s="6">
        <f t="shared" si="1"/>
        <v>5.5975400702073528E-3</v>
      </c>
      <c r="P31" s="8">
        <f>IF(I31&lt;=B31,0,IF(I31&lt;D31+B31,N31,O31))</f>
        <v>5.5975400702073528E-3</v>
      </c>
    </row>
  </sheetData>
  <pageMargins left="0.7" right="0.7" top="0.75" bottom="0.75" header="0.3" footer="0.3"/>
  <pageSetup paperSize="193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PASL</vt:lpstr>
      <vt:lpstr>CASL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Oliver-Taylor</dc:creator>
  <cp:lastModifiedBy>Aaron Oliver-Taylor</cp:lastModifiedBy>
  <dcterms:created xsi:type="dcterms:W3CDTF">2015-06-05T18:17:20Z</dcterms:created>
  <dcterms:modified xsi:type="dcterms:W3CDTF">2020-09-15T13:44:26Z</dcterms:modified>
</cp:coreProperties>
</file>