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lanG\Columbia\class_work\Module1_Excel\Module1_Challenge\"/>
    </mc:Choice>
  </mc:AlternateContent>
  <xr:revisionPtr revIDLastSave="0" documentId="13_ncr:1_{FC27F917-2D9B-4F11-8675-C3B6B5E8E90E}" xr6:coauthVersionLast="46" xr6:coauthVersionMax="46" xr10:uidLastSave="{00000000-0000-0000-0000-000000000000}"/>
  <bookViews>
    <workbookView xWindow="3600" yWindow="1350" windowWidth="27540" windowHeight="18255" tabRatio="627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2" r:id="rId4"/>
    <sheet name="Subcategfory Statistics" sheetId="4" r:id="rId5"/>
    <sheet name="Outcomes Based on Launch Date" sheetId="7" r:id="rId6"/>
    <sheet name="Edinburgh Research" sheetId="8" r:id="rId7"/>
  </sheets>
  <definedNames>
    <definedName name="_xlnm._FilterDatabase" localSheetId="0" hidden="1">Kickstarter!$A$1:$U$4115</definedName>
    <definedName name="backers_count">Kickstarter!$L$1</definedName>
    <definedName name="kickme">Kickstarter!$B$2:$T$4115</definedName>
    <definedName name="money">Kickstarter!$H$1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P2" i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B13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F3" i="8"/>
  <c r="F4" i="8"/>
  <c r="F5" i="8"/>
  <c r="F6" i="8"/>
  <c r="F2" i="8"/>
  <c r="C3" i="8"/>
  <c r="D3" i="8"/>
  <c r="C4" i="8"/>
  <c r="D4" i="8"/>
  <c r="C5" i="8"/>
  <c r="D5" i="8"/>
  <c r="C6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7" i="1"/>
  <c r="O3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14" l="1"/>
  <c r="F13" i="14" s="1"/>
  <c r="E9" i="14"/>
  <c r="G9" i="14" s="1"/>
  <c r="E5" i="14"/>
  <c r="G5" i="14" s="1"/>
  <c r="E12" i="14"/>
  <c r="H12" i="14" s="1"/>
  <c r="E8" i="14"/>
  <c r="H8" i="14" s="1"/>
  <c r="E4" i="14"/>
  <c r="F4" i="14" s="1"/>
  <c r="E11" i="14"/>
  <c r="H11" i="14" s="1"/>
  <c r="E7" i="14"/>
  <c r="F7" i="14" s="1"/>
  <c r="E3" i="14"/>
  <c r="H3" i="14" s="1"/>
  <c r="E2" i="14"/>
  <c r="G2" i="14" s="1"/>
  <c r="E10" i="14"/>
  <c r="F10" i="14" s="1"/>
  <c r="E6" i="14"/>
  <c r="F6" i="14" s="1"/>
  <c r="H13" i="14" l="1"/>
  <c r="F3" i="14"/>
  <c r="H10" i="14"/>
  <c r="G13" i="14"/>
  <c r="H4" i="14"/>
  <c r="G3" i="14"/>
  <c r="F9" i="14"/>
  <c r="F2" i="14"/>
  <c r="G8" i="14"/>
  <c r="F8" i="14"/>
  <c r="G7" i="14"/>
  <c r="G12" i="14"/>
  <c r="F12" i="14"/>
  <c r="G10" i="14"/>
  <c r="H2" i="14"/>
  <c r="H9" i="14"/>
  <c r="G6" i="14"/>
  <c r="H7" i="14"/>
  <c r="G4" i="14"/>
  <c r="H6" i="14"/>
  <c r="F5" i="14"/>
  <c r="G11" i="14"/>
  <c r="H5" i="14"/>
  <c r="F11" i="14"/>
</calcChain>
</file>

<file path=xl/sharedStrings.xml><?xml version="1.0" encoding="utf-8"?>
<sst xmlns="http://schemas.openxmlformats.org/spreadsheetml/2006/main" count="33045" uniqueCount="8410">
  <si>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</si>
  <si>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</si>
  <si>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</si>
  <si>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</si>
  <si>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</si>
  <si>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</si>
  <si>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</si>
  <si>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</si>
  <si>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</si>
  <si>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</si>
  <si>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</si>
  <si>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</si>
  <si>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</si>
  <si>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</si>
  <si>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</si>
  <si>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</si>
  <si>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</si>
  <si>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</si>
  <si>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</si>
  <si>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</si>
  <si>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</si>
  <si>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</si>
  <si>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</si>
  <si>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</si>
  <si>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</si>
  <si>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</si>
  <si>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</si>
  <si>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</si>
  <si>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</si>
  <si>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</si>
  <si>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</si>
  <si>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</si>
  <si>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</si>
  <si>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</si>
  <si>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</si>
  <si>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</si>
  <si>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</si>
  <si>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</si>
  <si>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</si>
  <si>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</si>
  <si>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</si>
  <si>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</si>
  <si>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</si>
  <si>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</si>
  <si>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</si>
  <si>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</si>
  <si>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</si>
  <si>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</si>
  <si>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</si>
  <si>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</si>
  <si>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</si>
  <si>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</si>
  <si>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</si>
  <si>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</si>
  <si>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</si>
  <si>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</si>
  <si>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</si>
  <si>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</si>
  <si>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</si>
  <si>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</si>
  <si>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</si>
  <si>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</si>
  <si>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</si>
  <si>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</si>
  <si>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</si>
  <si>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</si>
  <si>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</si>
  <si>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</si>
  <si>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</si>
  <si>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</si>
  <si>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</si>
  <si>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</si>
  <si>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</si>
  <si>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</si>
  <si>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</si>
  <si>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</si>
  <si>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</si>
  <si>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</si>
  <si>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</si>
  <si>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</si>
  <si>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</si>
  <si>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</si>
  <si>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</si>
  <si>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</si>
  <si>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</si>
  <si>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</si>
  <si>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</si>
  <si>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</si>
  <si>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</si>
  <si>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</si>
  <si>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</si>
  <si>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</si>
  <si>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</si>
  <si>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</si>
  <si>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</si>
  <si>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</si>
  <si>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</si>
  <si>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</si>
  <si>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</si>
  <si>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</si>
  <si>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</si>
  <si>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</si>
  <si>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</si>
  <si>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</si>
  <si>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</si>
  <si>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</si>
  <si>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</si>
  <si>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</si>
  <si>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</si>
  <si>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</si>
  <si>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</si>
  <si>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</si>
  <si>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</si>
  <si>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</si>
  <si>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</si>
  <si>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</si>
  <si>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</si>
  <si>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</si>
  <si>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</si>
  <si>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</si>
  <si>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</si>
  <si>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</si>
  <si>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</si>
  <si>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</si>
  <si>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</si>
  <si>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</si>
  <si>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</si>
  <si>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</si>
  <si>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</si>
  <si>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</si>
  <si>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</si>
  <si>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</si>
  <si>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</si>
  <si>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</si>
  <si>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</si>
  <si>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</si>
  <si>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</si>
  <si>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</si>
  <si>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</si>
  <si>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</si>
  <si>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</si>
  <si>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</si>
  <si>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</si>
  <si>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</si>
  <si>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</si>
  <si>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</si>
  <si>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</si>
  <si>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</si>
  <si>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</si>
  <si>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</si>
  <si>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</si>
  <si>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</si>
  <si>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</si>
  <si>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</si>
  <si>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</si>
  <si>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</si>
  <si>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</si>
  <si>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</si>
  <si>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</si>
  <si>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</si>
  <si>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</si>
  <si>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</si>
  <si>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</si>
  <si>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</si>
  <si>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</si>
  <si>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</si>
  <si>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</si>
  <si>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</si>
  <si>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</si>
  <si>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</si>
  <si>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</si>
  <si>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</si>
  <si>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</si>
  <si>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</si>
  <si>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</si>
  <si>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</si>
  <si>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</si>
  <si>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</si>
  <si>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</si>
  <si>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</si>
  <si>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</si>
  <si>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</si>
  <si>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</si>
  <si>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</si>
  <si>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</si>
  <si>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</si>
  <si>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</si>
  <si>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</si>
  <si>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</si>
  <si>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</si>
  <si>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</si>
  <si>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</si>
  <si>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</si>
  <si>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</si>
  <si>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</si>
  <si>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</si>
  <si>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</si>
  <si>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</si>
  <si>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</si>
  <si>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</si>
  <si>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</si>
  <si>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</si>
  <si>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</si>
  <si>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</si>
  <si>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</si>
  <si>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</si>
  <si>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</si>
  <si>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</si>
  <si>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</si>
  <si>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</si>
  <si>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</si>
  <si>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</si>
  <si>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</si>
  <si>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</si>
  <si>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</si>
  <si>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</si>
  <si>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</si>
  <si>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</si>
  <si>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</si>
  <si>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</si>
  <si>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</si>
  <si>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</si>
  <si>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</si>
  <si>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</si>
  <si>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</si>
  <si>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</si>
  <si>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</si>
  <si>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</si>
  <si>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</si>
  <si>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</si>
  <si>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</si>
  <si>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</si>
  <si>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</si>
  <si>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</si>
  <si>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</si>
  <si>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</si>
  <si>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</si>
  <si>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</si>
  <si>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</si>
  <si>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</si>
  <si>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</si>
  <si>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</si>
  <si>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</si>
  <si>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</si>
  <si>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</si>
  <si>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</si>
  <si>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</si>
  <si>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</si>
  <si>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</si>
  <si>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</si>
  <si>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</si>
  <si>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</si>
  <si>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</si>
  <si>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</si>
  <si>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</si>
  <si>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</si>
  <si>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</si>
  <si>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</si>
  <si>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</si>
  <si>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</si>
  <si>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</si>
  <si>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</si>
  <si>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</si>
  <si>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</si>
  <si>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</si>
  <si>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</si>
  <si>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</si>
  <si>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</si>
  <si>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</si>
  <si>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</si>
  <si>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</si>
  <si>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</si>
  <si>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</si>
  <si>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</si>
  <si>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</si>
  <si>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</si>
  <si>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</si>
  <si>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</si>
  <si>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</si>
  <si>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</si>
  <si>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</si>
  <si>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</si>
  <si>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</si>
  <si>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</si>
  <si>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</si>
  <si>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</si>
  <si>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</si>
  <si>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</si>
  <si>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</si>
  <si>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</si>
  <si>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</si>
  <si>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</si>
  <si>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</si>
  <si>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</si>
  <si>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</si>
  <si>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</si>
  <si>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</si>
  <si>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</si>
  <si>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</si>
  <si>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</si>
  <si>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</si>
  <si>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</si>
  <si>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</si>
  <si>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</si>
  <si>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</si>
  <si>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</si>
  <si>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</si>
  <si>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</si>
  <si>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</si>
  <si>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</si>
  <si>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</si>
  <si>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</si>
  <si>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</si>
  <si>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</si>
  <si>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</si>
  <si>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</si>
  <si>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</si>
  <si>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</si>
  <si>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</si>
  <si>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</si>
  <si>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</si>
  <si>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</si>
  <si>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</si>
  <si>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</si>
  <si>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</si>
  <si>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</si>
  <si>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</si>
  <si>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</si>
  <si>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</si>
  <si>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</si>
  <si>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</si>
  <si>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</si>
  <si>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</si>
  <si>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</si>
  <si>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</si>
  <si>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</si>
  <si>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</si>
  <si>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</si>
  <si>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</si>
  <si>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</si>
  <si>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</si>
  <si>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</si>
  <si>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</si>
  <si>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</si>
  <si>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</si>
  <si>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</si>
  <si>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</si>
  <si>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</si>
  <si>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</si>
  <si>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</si>
  <si>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</si>
  <si>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</si>
  <si>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</si>
  <si>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</si>
  <si>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</si>
  <si>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</si>
  <si>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</si>
  <si>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</si>
  <si>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</si>
  <si>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</si>
  <si>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</si>
  <si>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</si>
  <si>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</si>
  <si>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</si>
  <si>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</si>
  <si>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</si>
  <si>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</si>
  <si>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</si>
  <si>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</si>
  <si>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</si>
  <si>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</si>
  <si>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</si>
  <si>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</si>
  <si>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</si>
  <si>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</si>
  <si>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</si>
  <si>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</si>
  <si>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</si>
  <si>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</si>
  <si>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</si>
  <si>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</si>
  <si>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</si>
  <si>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</si>
  <si>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</si>
  <si>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</si>
  <si>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</si>
  <si>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</si>
  <si>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</si>
  <si>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</si>
  <si>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</si>
  <si>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</si>
  <si>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</si>
  <si>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</si>
  <si>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</si>
  <si>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</si>
  <si>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</si>
  <si>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</si>
  <si>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</si>
  <si>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</si>
  <si>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</si>
  <si>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</si>
  <si>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</si>
  <si>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</si>
  <si>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</si>
  <si>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</si>
  <si>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</si>
  <si>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</si>
  <si>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</si>
  <si>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</si>
  <si>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</si>
  <si>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</si>
  <si>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</si>
  <si>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</si>
  <si>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</si>
  <si>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</si>
  <si>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</si>
  <si>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</si>
  <si>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</si>
  <si>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</si>
  <si>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</si>
  <si>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</si>
  <si>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</si>
  <si>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</si>
  <si>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</si>
  <si>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</si>
  <si>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</si>
  <si>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</si>
  <si>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</si>
  <si>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</si>
  <si>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</si>
  <si>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</si>
  <si>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</si>
  <si>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</si>
  <si>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</si>
  <si>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</si>
  <si>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</si>
  <si>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</si>
  <si>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</si>
  <si>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</si>
  <si>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</si>
  <si>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</si>
  <si>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</si>
  <si>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</si>
  <si>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</si>
  <si>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</si>
  <si>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</si>
  <si>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</si>
  <si>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</si>
  <si>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</si>
  <si>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</si>
  <si>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</si>
  <si>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</si>
  <si>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</si>
  <si>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</si>
  <si>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</si>
  <si>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</si>
  <si>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</si>
  <si>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</si>
  <si>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</si>
  <si>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</si>
  <si>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</si>
  <si>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</si>
  <si>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</si>
  <si>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</si>
  <si>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</si>
  <si>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</si>
  <si>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</si>
  <si>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</si>
  <si>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</si>
  <si>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</si>
  <si>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</si>
  <si>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</si>
  <si>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</si>
  <si>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</si>
  <si>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</si>
  <si>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</si>
  <si>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</si>
  <si>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</si>
  <si>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</si>
  <si>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</si>
  <si>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</si>
  <si>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</si>
  <si>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</si>
  <si>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</si>
  <si>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</si>
  <si>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</si>
  <si>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</si>
  <si>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</si>
  <si>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</si>
  <si>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</si>
  <si>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</si>
  <si>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</si>
  <si>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</si>
  <si>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</si>
  <si>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</si>
  <si>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</si>
  <si>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</si>
  <si>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</si>
  <si>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</si>
  <si>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</si>
  <si>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</si>
  <si>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</si>
  <si>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</si>
  <si>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</si>
  <si>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</si>
  <si>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</si>
  <si>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</si>
  <si>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</si>
  <si>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</si>
  <si>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</si>
  <si>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</si>
  <si>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</si>
  <si>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</si>
  <si>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</si>
  <si>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</si>
  <si>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</si>
  <si>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</si>
  <si>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</si>
  <si>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</si>
  <si>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</si>
  <si>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</si>
  <si>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</si>
  <si>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</si>
  <si>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</si>
  <si>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</si>
  <si>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</si>
  <si>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</si>
  <si>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</si>
  <si>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</si>
  <si>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</si>
  <si>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</si>
  <si>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</si>
  <si>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</si>
  <si>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</si>
  <si>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</si>
  <si>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</si>
  <si>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</si>
  <si>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</si>
  <si>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</si>
  <si>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</si>
  <si>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</si>
  <si>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</si>
  <si>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</si>
  <si>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</si>
  <si>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</si>
  <si>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</si>
  <si>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</si>
  <si>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</si>
  <si>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</si>
  <si>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</si>
  <si>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</si>
  <si>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</si>
  <si>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</si>
  <si>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</si>
  <si>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</si>
  <si>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</si>
  <si>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</si>
  <si>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</si>
  <si>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</si>
  <si>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</si>
  <si>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</si>
  <si>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</si>
  <si>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</si>
  <si>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</si>
  <si>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</si>
  <si>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</si>
  <si>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</si>
  <si>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</si>
  <si>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</si>
  <si>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</si>
  <si>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</si>
  <si>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</si>
  <si>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</si>
  <si>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</si>
  <si>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</si>
  <si>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</si>
  <si>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</si>
  <si>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</si>
  <si>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</si>
  <si>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</si>
  <si>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</si>
  <si>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</si>
  <si>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</si>
  <si>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</si>
  <si>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</si>
  <si>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</si>
  <si>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</si>
  <si>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</si>
  <si>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</si>
  <si>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</si>
  <si>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</si>
  <si>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</si>
  <si>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</si>
  <si>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</si>
  <si>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</si>
  <si>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</si>
  <si>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</si>
  <si>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</si>
  <si>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</si>
  <si>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</si>
  <si>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</si>
  <si>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</si>
  <si>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</si>
  <si>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</si>
  <si>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</si>
  <si>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</si>
  <si>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</si>
  <si>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</si>
  <si>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</si>
  <si>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</si>
  <si>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</si>
  <si>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</si>
  <si>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</si>
  <si>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</si>
  <si>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</si>
  <si>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</si>
  <si>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</si>
  <si>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</si>
  <si>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</si>
  <si>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</si>
  <si>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</si>
  <si>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</si>
  <si>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</si>
  <si>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</si>
  <si>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</si>
  <si>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</si>
  <si>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</si>
  <si>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</si>
  <si>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</si>
  <si>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</si>
  <si>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</si>
  <si>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</si>
  <si>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</si>
  <si>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</si>
  <si>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</si>
  <si>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</si>
  <si>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</si>
  <si>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</si>
  <si>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</si>
  <si>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</si>
  <si>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</si>
  <si>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</si>
  <si>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</si>
  <si>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</si>
  <si>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</si>
  <si>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</si>
  <si>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</si>
  <si>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</si>
  <si>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</si>
  <si>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</si>
  <si>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</si>
  <si>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</si>
  <si>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</si>
  <si>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</si>
  <si>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</si>
  <si>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</si>
  <si>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</si>
  <si>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</si>
  <si>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</si>
  <si>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</si>
  <si>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</si>
  <si>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</si>
  <si>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</si>
  <si>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</si>
  <si>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</si>
  <si>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</si>
  <si>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</si>
  <si>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</si>
  <si>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</si>
  <si>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</si>
  <si>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</si>
  <si>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</si>
  <si>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</si>
  <si>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</si>
  <si>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</si>
  <si>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</si>
  <si>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</si>
  <si>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</si>
  <si>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</si>
  <si>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</si>
  <si>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</si>
  <si>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</si>
  <si>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</si>
  <si>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</si>
  <si>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</si>
  <si>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</si>
  <si>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</si>
  <si>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</si>
  <si>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</si>
  <si>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</si>
  <si>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</si>
  <si>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</si>
  <si>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</si>
  <si>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</si>
  <si>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</si>
  <si>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</si>
  <si>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</si>
  <si>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</si>
  <si>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</si>
  <si>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</si>
  <si>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</si>
  <si>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</si>
  <si>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</si>
  <si>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</si>
  <si>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</si>
  <si>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</si>
  <si>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</si>
  <si>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</si>
  <si>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</si>
  <si>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</si>
  <si>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</si>
  <si>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</si>
  <si>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</si>
  <si>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</si>
  <si>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</si>
  <si>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</si>
  <si>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</si>
  <si>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</si>
  <si>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</si>
  <si>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</si>
  <si>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</si>
  <si>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</si>
  <si>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</si>
  <si>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</si>
  <si>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</si>
  <si>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</si>
  <si>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</si>
  <si>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</si>
  <si>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</si>
  <si>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</si>
  <si>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</si>
  <si>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</si>
  <si>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</si>
  <si>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</si>
  <si>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</si>
  <si>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</si>
  <si>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</si>
  <si>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</si>
  <si>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</si>
  <si>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</si>
  <si>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</si>
  <si>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</si>
  <si>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</si>
  <si>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</si>
  <si>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</si>
  <si>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</si>
  <si>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</si>
  <si>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</si>
  <si>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</si>
  <si>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</si>
  <si>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</si>
  <si>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</si>
  <si>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</si>
  <si>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</si>
  <si>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</si>
  <si>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</si>
  <si>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</si>
  <si>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</si>
  <si>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</si>
  <si>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</si>
  <si>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</si>
  <si>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</si>
  <si>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</si>
  <si>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</si>
  <si>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</si>
  <si>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</si>
  <si>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</si>
  <si>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</si>
  <si>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</si>
  <si>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</si>
  <si>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</si>
  <si>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</si>
  <si>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</si>
  <si>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</si>
  <si>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</si>
  <si>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</si>
  <si>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</si>
  <si>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</si>
  <si>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</si>
  <si>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</si>
  <si>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</si>
  <si>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</si>
  <si>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</si>
  <si>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</si>
  <si>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</si>
  <si>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</si>
  <si>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</si>
  <si>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</si>
  <si>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</si>
  <si>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</si>
  <si>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</si>
  <si>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</si>
  <si>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</si>
  <si>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</si>
  <si>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</si>
  <si>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</si>
  <si>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</si>
  <si>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</si>
  <si>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</si>
  <si>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</si>
  <si>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</si>
  <si>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</si>
  <si>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</si>
  <si>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</si>
  <si>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</si>
  <si>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</si>
  <si>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</si>
  <si>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</si>
  <si>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</si>
  <si>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</si>
  <si>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</si>
  <si>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</si>
  <si>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</si>
  <si>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</si>
  <si>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</si>
  <si>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</si>
  <si>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</si>
  <si>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</si>
  <si>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</si>
  <si>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</si>
  <si>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</si>
  <si>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</si>
  <si>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</si>
  <si>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</si>
  <si>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</si>
  <si>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</si>
  <si>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</si>
  <si>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</si>
  <si>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</si>
  <si>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</si>
  <si>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</si>
  <si>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</si>
  <si>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</si>
  <si>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</si>
  <si>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</si>
  <si>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</si>
  <si>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</si>
  <si>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</si>
  <si>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</si>
  <si>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</si>
  <si>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</si>
  <si>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</si>
  <si>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</si>
  <si>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</si>
  <si>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</si>
  <si>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</si>
  <si>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</si>
  <si>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</si>
  <si>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</si>
  <si>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</si>
  <si>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</si>
  <si>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</si>
  <si>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</si>
  <si>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</si>
  <si>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</si>
  <si>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</si>
  <si>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</si>
  <si>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</si>
  <si>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</si>
  <si>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</si>
  <si>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</si>
  <si>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</si>
  <si>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</si>
  <si>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</si>
  <si>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</si>
  <si>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</si>
  <si>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</si>
  <si>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</si>
  <si>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</si>
  <si>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</si>
  <si>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</si>
  <si>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</si>
  <si>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</si>
  <si>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</si>
  <si>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</si>
  <si>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</si>
  <si>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</si>
  <si>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</si>
  <si>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</si>
  <si>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</si>
  <si>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</si>
  <si>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</si>
  <si>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</si>
  <si>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</si>
  <si>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</si>
  <si>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</si>
  <si>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</si>
  <si>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</si>
  <si>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</si>
  <si>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</si>
  <si>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</si>
  <si>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</si>
  <si>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</si>
  <si>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</si>
  <si>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</si>
  <si>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</si>
  <si>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</si>
  <si>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</si>
  <si>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</si>
  <si>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</si>
  <si>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</si>
  <si>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</si>
  <si>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</si>
  <si>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</si>
  <si>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</si>
  <si>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</si>
  <si>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</si>
  <si>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</si>
  <si>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</si>
  <si>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</si>
  <si>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</si>
  <si>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</si>
  <si>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</si>
  <si>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</si>
  <si>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</si>
  <si>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</si>
  <si>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</si>
  <si>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</si>
  <si>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</si>
  <si>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</si>
  <si>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</si>
  <si>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</si>
  <si>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</si>
  <si>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</si>
  <si>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</si>
  <si>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</si>
  <si>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</si>
  <si>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</si>
  <si>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</si>
  <si>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</si>
  <si>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</si>
  <si>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</si>
  <si>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</si>
  <si>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</si>
  <si>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</si>
  <si>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</si>
  <si>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</si>
  <si>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</si>
  <si>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</si>
  <si>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</si>
  <si>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</si>
  <si>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</si>
  <si>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</si>
  <si>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</si>
  <si>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</si>
  <si>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</si>
  <si>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</si>
  <si>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</si>
  <si>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</si>
  <si>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</si>
  <si>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</si>
  <si>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</si>
  <si>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</si>
  <si>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</si>
  <si>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</si>
  <si>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</si>
  <si>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</si>
  <si>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</si>
  <si>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</si>
  <si>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</si>
  <si>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</si>
  <si>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</si>
  <si>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</si>
  <si>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</si>
  <si>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</si>
  <si>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</si>
  <si>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</si>
  <si>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</si>
  <si>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</si>
  <si>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</si>
  <si>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</si>
  <si>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</si>
  <si>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</si>
  <si>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</si>
  <si>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</si>
  <si>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</si>
  <si>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</si>
  <si>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</si>
  <si>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</si>
  <si>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</si>
  <si>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</si>
  <si>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</si>
  <si>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</si>
  <si>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</si>
  <si>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</si>
  <si>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</si>
  <si>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</si>
  <si>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</si>
  <si>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</si>
  <si>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</si>
  <si>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</si>
  <si>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</si>
  <si>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</si>
  <si>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</si>
  <si>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</si>
  <si>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</si>
  <si>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</si>
  <si>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</si>
  <si>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</si>
  <si>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</si>
  <si>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</si>
  <si>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</si>
  <si>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</si>
  <si>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</si>
  <si>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</si>
  <si>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</si>
  <si>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</si>
  <si>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</si>
  <si>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</si>
  <si>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</si>
  <si>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</si>
  <si>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</si>
  <si>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</si>
  <si>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</si>
  <si>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</si>
  <si>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</si>
  <si>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</si>
  <si>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</si>
  <si>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</si>
  <si>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</si>
  <si>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</si>
  <si>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</si>
  <si>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</si>
  <si>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</si>
  <si>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</si>
  <si>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</si>
  <si>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</si>
  <si>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</si>
  <si>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</si>
  <si>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</si>
  <si>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</si>
  <si>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</si>
  <si>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</si>
  <si>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</si>
  <si>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</si>
  <si>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</si>
  <si>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</si>
  <si>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</si>
  <si>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</si>
  <si>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</si>
  <si>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</si>
  <si>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</si>
  <si>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</si>
  <si>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</si>
  <si>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</si>
  <si>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</si>
  <si>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</si>
  <si>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</si>
  <si>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</si>
  <si>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</si>
  <si>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</si>
  <si>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</si>
  <si>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</si>
  <si>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</si>
  <si>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</si>
  <si>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</si>
  <si>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</si>
  <si>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</si>
  <si>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</si>
  <si>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</si>
  <si>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</si>
  <si>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</si>
  <si>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</si>
  <si>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</si>
  <si>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</si>
  <si>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</si>
  <si>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</si>
  <si>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</si>
  <si>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</si>
  <si>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</si>
  <si>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</si>
  <si>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</si>
  <si>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</si>
  <si>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</si>
  <si>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</si>
  <si>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</si>
  <si>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</si>
  <si>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</si>
  <si>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</si>
  <si>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</si>
  <si>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</si>
  <si>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</si>
  <si>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</si>
  <si>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</si>
  <si>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</si>
  <si>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</si>
  <si>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</si>
  <si>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</si>
  <si>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</si>
  <si>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</si>
  <si>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</si>
  <si>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</si>
  <si>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</si>
  <si>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</si>
  <si>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</si>
  <si>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</si>
  <si>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</si>
  <si>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</si>
  <si>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</si>
  <si>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</si>
  <si>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</si>
  <si>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</si>
  <si>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</si>
  <si>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</si>
  <si>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</si>
  <si>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</si>
  <si>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</si>
  <si>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</si>
  <si>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</si>
  <si>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</si>
  <si>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</si>
  <si>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</si>
  <si>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</si>
  <si>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</si>
  <si>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</si>
  <si>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</si>
  <si>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</si>
  <si>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</si>
  <si>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</si>
  <si>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</si>
  <si>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</si>
  <si>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</si>
  <si>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</si>
  <si>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</si>
  <si>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</si>
  <si>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</si>
  <si>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</si>
  <si>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</si>
  <si>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</si>
  <si>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</si>
  <si>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</si>
  <si>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</si>
  <si>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</si>
  <si>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</si>
  <si>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</si>
  <si>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</si>
  <si>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</si>
  <si>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</si>
  <si>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</si>
  <si>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</si>
  <si>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</si>
  <si>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</si>
  <si>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</si>
  <si>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</si>
  <si>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</si>
  <si>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</si>
  <si>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</si>
  <si>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</si>
  <si>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</si>
  <si>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</si>
  <si>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</si>
  <si>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</si>
  <si>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</si>
  <si>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</si>
  <si>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</si>
  <si>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</si>
  <si>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</si>
  <si>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</si>
  <si>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</si>
  <si>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</si>
  <si>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</si>
  <si>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</si>
  <si>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</si>
  <si>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</si>
  <si>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</si>
  <si>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</si>
  <si>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</si>
  <si>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</si>
  <si>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</si>
  <si>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</si>
  <si>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</si>
  <si>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</si>
  <si>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</si>
  <si>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</si>
  <si>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</si>
  <si>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</si>
  <si>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</si>
  <si>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</si>
  <si>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</si>
  <si>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</si>
  <si>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</si>
  <si>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</si>
  <si>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</si>
  <si>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</si>
  <si>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</si>
  <si>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</si>
  <si>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</si>
  <si>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</si>
  <si>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</si>
  <si>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</si>
  <si>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</si>
  <si>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</si>
  <si>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</si>
  <si>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</si>
  <si>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</si>
  <si>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</si>
  <si>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</si>
  <si>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</si>
  <si>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</si>
  <si>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</si>
  <si>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</si>
  <si>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</si>
  <si>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</si>
  <si>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</si>
  <si>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</si>
  <si>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</si>
  <si>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</si>
  <si>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</si>
  <si>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</si>
  <si>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</si>
  <si>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</si>
  <si>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</si>
  <si>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</si>
  <si>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</si>
  <si>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</si>
  <si>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</si>
  <si>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</si>
  <si>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</si>
  <si>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</si>
  <si>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</si>
  <si>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</si>
  <si>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</si>
  <si>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</si>
  <si>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</si>
  <si>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</si>
  <si>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</si>
  <si>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</si>
  <si>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</si>
  <si>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</si>
  <si>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</si>
  <si>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</si>
  <si>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</si>
  <si>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</si>
  <si>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</si>
  <si>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</si>
  <si>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</si>
  <si>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</si>
  <si>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</si>
  <si>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</si>
  <si>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</si>
  <si>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</si>
  <si>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</si>
  <si>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</si>
  <si>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</si>
  <si>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</si>
  <si>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</si>
  <si>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</si>
  <si>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</si>
  <si>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</si>
  <si>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</si>
  <si>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</si>
  <si>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</si>
  <si>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</si>
  <si>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</si>
  <si>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</si>
  <si>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</si>
  <si>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</si>
  <si>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</si>
  <si>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</si>
  <si>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</si>
  <si>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</si>
  <si>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</si>
  <si>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</si>
  <si>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</si>
  <si>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</si>
  <si>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</si>
  <si>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</si>
  <si>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</si>
  <si>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</si>
  <si>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</si>
  <si>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</si>
  <si>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</si>
  <si>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</si>
  <si>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</si>
  <si>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</si>
  <si>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</si>
  <si>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</si>
  <si>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</si>
  <si>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</si>
  <si>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</si>
  <si>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</si>
  <si>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</si>
  <si>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</si>
  <si>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</si>
  <si>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</si>
  <si>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</si>
  <si>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</si>
  <si>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</si>
  <si>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</si>
  <si>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</si>
  <si>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</si>
  <si>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</si>
  <si>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</si>
  <si>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</si>
  <si>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</si>
  <si>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</si>
  <si>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</si>
  <si>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</si>
  <si>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</si>
  <si>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</si>
  <si>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</si>
  <si>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</si>
  <si>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</si>
  <si>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</si>
  <si>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</si>
  <si>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</si>
  <si>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</si>
  <si>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</si>
  <si>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</si>
  <si>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</si>
  <si>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</si>
  <si>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</si>
  <si>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</si>
  <si>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</si>
  <si>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</si>
  <si>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</si>
  <si>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</si>
  <si>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</si>
  <si>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</si>
  <si>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</si>
  <si>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</si>
  <si>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</si>
  <si>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</si>
  <si>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</si>
  <si>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</si>
  <si>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</si>
  <si>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</si>
  <si>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</si>
  <si>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</si>
  <si>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</si>
  <si>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</si>
  <si>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</si>
  <si>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</si>
  <si>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</si>
  <si>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</si>
  <si>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</si>
  <si>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</si>
  <si>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</si>
  <si>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</si>
  <si>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</si>
  <si>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</si>
  <si>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</si>
  <si>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</si>
  <si>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</si>
  <si>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</si>
  <si>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</si>
  <si>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</si>
  <si>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</si>
  <si>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</si>
  <si>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</si>
  <si>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</si>
  <si>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</si>
  <si>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</si>
  <si>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</si>
  <si>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</si>
  <si>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</si>
  <si>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</si>
  <si>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</si>
  <si>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</si>
  <si>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</si>
  <si>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</si>
  <si>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</si>
  <si>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</si>
  <si>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</si>
  <si>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</si>
  <si>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</si>
  <si>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</si>
  <si>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</si>
  <si>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</si>
  <si>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</si>
  <si>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</si>
  <si>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</si>
  <si>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</si>
  <si>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</si>
  <si>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</si>
  <si>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</si>
  <si>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</si>
  <si>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</si>
  <si>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</si>
  <si>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</si>
  <si>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</si>
  <si>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</si>
  <si>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</si>
  <si>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</si>
  <si>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</si>
  <si>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</si>
  <si>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</si>
  <si>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</si>
  <si>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</si>
  <si>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</si>
  <si>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</si>
  <si>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</si>
  <si>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</si>
  <si>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</si>
  <si>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</si>
  <si>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</si>
  <si>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</si>
  <si>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</si>
  <si>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</si>
  <si>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</si>
  <si>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</si>
  <si>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</si>
  <si>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</si>
  <si>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</si>
  <si>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</si>
  <si>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</si>
  <si>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</si>
  <si>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</si>
  <si>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</si>
  <si>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</si>
  <si>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</si>
  <si>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</si>
  <si>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</si>
  <si>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</si>
  <si>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</si>
  <si>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</si>
  <si>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</si>
  <si>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</si>
  <si>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</si>
  <si>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</si>
  <si>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</si>
  <si>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</si>
  <si>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</si>
  <si>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</si>
  <si>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</si>
  <si>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</si>
  <si>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</si>
  <si>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</si>
  <si>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</si>
  <si>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</si>
  <si>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</si>
  <si>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</si>
  <si>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</si>
  <si>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</si>
  <si>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</si>
  <si>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</si>
  <si>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</si>
  <si>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</si>
  <si>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</si>
  <si>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</si>
  <si>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</si>
  <si>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</si>
  <si>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</si>
  <si>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</si>
  <si>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</si>
  <si>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</si>
  <si>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</si>
  <si>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</si>
  <si>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</si>
  <si>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</si>
  <si>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</si>
  <si>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</si>
  <si>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</si>
  <si>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</si>
  <si>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</si>
  <si>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</si>
  <si>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</si>
  <si>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</si>
  <si>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</si>
  <si>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</si>
  <si>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</si>
  <si>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</si>
  <si>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</si>
  <si>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</si>
  <si>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</si>
  <si>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</si>
  <si>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</si>
  <si>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</si>
  <si>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</si>
  <si>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</si>
  <si>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</si>
  <si>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</si>
  <si>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</si>
  <si>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</si>
  <si>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</si>
  <si>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</si>
  <si>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</si>
  <si>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</si>
  <si>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</si>
  <si>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</si>
  <si>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</si>
  <si>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</si>
  <si>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</si>
  <si>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</si>
  <si>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</si>
  <si>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</si>
  <si>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</si>
  <si>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</si>
  <si>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</si>
  <si>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</si>
  <si>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</si>
  <si>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</si>
  <si>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</si>
  <si>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</si>
  <si>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</si>
  <si>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</si>
  <si>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</si>
  <si>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</si>
  <si>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</si>
  <si>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</si>
  <si>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</si>
  <si>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</si>
  <si>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</si>
  <si>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</si>
  <si>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</si>
  <si>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</si>
  <si>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</si>
  <si>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</si>
  <si>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</si>
  <si>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</si>
  <si>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</si>
  <si>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</si>
  <si>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</si>
  <si>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</si>
  <si>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</si>
  <si>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</si>
  <si>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</si>
  <si>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</si>
  <si>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</si>
  <si>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</si>
  <si>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</si>
  <si>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</si>
  <si>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</si>
  <si>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</si>
  <si>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</si>
  <si>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</si>
  <si>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</si>
  <si>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</si>
  <si>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</si>
  <si>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</si>
  <si>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</si>
  <si>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</si>
  <si>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</si>
  <si>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</si>
  <si>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</si>
  <si>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</si>
  <si>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</si>
  <si>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</si>
  <si>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</si>
  <si>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</si>
  <si>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</si>
  <si>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</si>
  <si>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</si>
  <si>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</si>
  <si>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</si>
  <si>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</si>
  <si>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</si>
  <si>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</si>
  <si>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</si>
  <si>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</si>
  <si>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</si>
  <si>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</si>
  <si>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</si>
  <si>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</si>
  <si>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</si>
  <si>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</si>
  <si>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</si>
  <si>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</si>
  <si>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</si>
  <si>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</si>
  <si>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</si>
  <si>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</si>
  <si>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</si>
  <si>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</si>
  <si>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</si>
  <si>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</si>
  <si>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</si>
  <si>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</si>
  <si>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</si>
  <si>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</si>
  <si>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</si>
  <si>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</si>
  <si>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</si>
  <si>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</si>
  <si>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</si>
  <si>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</si>
  <si>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</si>
  <si>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</si>
  <si>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</si>
  <si>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</si>
  <si>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</si>
  <si>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</si>
  <si>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</si>
  <si>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</si>
  <si>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</si>
  <si>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</si>
  <si>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</si>
  <si>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</si>
  <si>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</si>
  <si>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</si>
  <si>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</si>
  <si>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</si>
  <si>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</si>
  <si>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</si>
  <si>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</si>
  <si>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</si>
  <si>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</si>
  <si>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</si>
  <si>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</si>
  <si>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</si>
  <si>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</si>
  <si>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</si>
  <si>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</si>
  <si>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</si>
  <si>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</si>
  <si>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</si>
  <si>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</si>
  <si>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</si>
  <si>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</si>
  <si>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</si>
  <si>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</si>
  <si>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</si>
  <si>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</si>
  <si>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</si>
  <si>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</si>
  <si>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</si>
  <si>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</si>
  <si>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</si>
  <si>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</si>
  <si>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</si>
  <si>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</si>
  <si>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</si>
  <si>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</si>
  <si>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</si>
  <si>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</si>
  <si>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</si>
  <si>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</si>
  <si>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</si>
  <si>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</si>
  <si>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</si>
  <si>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</si>
  <si>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</si>
  <si>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</si>
  <si>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</si>
  <si>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</si>
  <si>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</si>
  <si>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</si>
  <si>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</si>
  <si>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</si>
  <si>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</si>
  <si>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</si>
  <si>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</si>
  <si>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</si>
  <si>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</si>
  <si>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</si>
  <si>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</si>
  <si>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</si>
  <si>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</si>
  <si>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</si>
  <si>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</si>
  <si>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</si>
  <si>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</si>
  <si>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</si>
  <si>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</si>
  <si>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</si>
  <si>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</si>
  <si>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</si>
  <si>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</si>
  <si>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</si>
  <si>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</si>
  <si>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</si>
  <si>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</si>
  <si>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</si>
  <si>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</si>
  <si>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</si>
  <si>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</si>
  <si>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</si>
  <si>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</si>
  <si>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</si>
  <si>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</si>
  <si>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</si>
  <si>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</si>
  <si>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</si>
  <si>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</si>
  <si>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</si>
  <si>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</si>
  <si>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</si>
  <si>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</si>
  <si>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</si>
  <si>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</si>
  <si>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</si>
  <si>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</si>
  <si>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</si>
  <si>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</si>
  <si>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</si>
  <si>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</si>
  <si>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</si>
  <si>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</si>
  <si>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</si>
  <si>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</si>
  <si>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</si>
  <si>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</si>
  <si>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</si>
  <si>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</si>
  <si>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</si>
  <si>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</si>
  <si>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</si>
  <si>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</si>
  <si>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</si>
  <si>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</si>
  <si>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</si>
  <si>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</si>
  <si>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</si>
  <si>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</si>
  <si>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</si>
  <si>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</si>
  <si>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</si>
  <si>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</si>
  <si>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</si>
  <si>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</si>
  <si>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</si>
  <si>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</si>
  <si>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</si>
  <si>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</si>
  <si>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</si>
  <si>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</si>
  <si>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</si>
  <si>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</si>
  <si>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</si>
  <si>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</si>
  <si>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</si>
  <si>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</si>
  <si>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</si>
  <si>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</si>
  <si>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</si>
  <si>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</si>
  <si>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</si>
  <si>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</si>
  <si>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</si>
  <si>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</si>
  <si>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</si>
  <si>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</si>
  <si>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</si>
  <si>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</si>
  <si>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</si>
  <si>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</si>
  <si>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</si>
  <si>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</si>
  <si>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</si>
  <si>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</si>
  <si>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</si>
  <si>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</si>
  <si>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</si>
  <si>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</si>
  <si>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</si>
  <si>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</si>
  <si>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</si>
  <si>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</si>
  <si>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</si>
  <si>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</si>
  <si>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</si>
  <si>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</si>
  <si>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</si>
  <si>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</si>
  <si>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</si>
  <si>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</si>
  <si>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</si>
  <si>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</si>
  <si>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</si>
  <si>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</si>
  <si>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</si>
  <si>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</si>
  <si>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</si>
  <si>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</si>
  <si>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</si>
  <si>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</si>
  <si>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</si>
  <si>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</si>
  <si>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</si>
  <si>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</si>
  <si>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</si>
  <si>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</si>
  <si>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</si>
  <si>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</si>
  <si>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</si>
  <si>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</si>
  <si>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</si>
  <si>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</si>
  <si>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</si>
  <si>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</si>
  <si>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</si>
  <si>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</si>
  <si>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</si>
  <si>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</si>
  <si>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</si>
  <si>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</si>
  <si>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</si>
  <si>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</si>
  <si>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</si>
  <si>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</si>
  <si>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</si>
  <si>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</si>
  <si>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</si>
  <si>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</si>
  <si>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</si>
  <si>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</si>
  <si>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</si>
  <si>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</si>
  <si>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</si>
  <si>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</si>
  <si>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</si>
  <si>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</si>
  <si>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</si>
  <si>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</si>
  <si>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</si>
  <si>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</si>
  <si>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</si>
  <si>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</si>
  <si>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</si>
  <si>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</si>
  <si>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</si>
  <si>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</si>
  <si>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</si>
  <si>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</si>
  <si>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</si>
  <si>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</si>
  <si>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</si>
  <si>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</si>
  <si>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</si>
  <si>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</si>
  <si>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</si>
  <si>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</si>
  <si>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</si>
  <si>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</si>
  <si>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</si>
  <si>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</si>
  <si>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</si>
  <si>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</si>
  <si>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</si>
  <si>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</si>
  <si>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</si>
  <si>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</si>
  <si>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</si>
  <si>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</si>
  <si>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</si>
  <si>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</si>
  <si>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</si>
  <si>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</si>
  <si>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</si>
  <si>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</si>
  <si>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</si>
  <si>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</si>
  <si>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</si>
  <si>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</si>
  <si>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</si>
  <si>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</si>
  <si>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</si>
  <si>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</si>
  <si>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</si>
  <si>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</si>
  <si>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</si>
  <si>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</si>
  <si>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</si>
  <si>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</si>
  <si>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</si>
  <si>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</si>
  <si>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</si>
  <si>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</si>
  <si>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</si>
  <si>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</si>
  <si>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</si>
  <si>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</si>
  <si>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</si>
  <si>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</si>
  <si>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</si>
  <si>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</si>
  <si>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</si>
  <si>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</si>
  <si>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</si>
  <si>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</si>
  <si>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</si>
  <si>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</si>
  <si>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</si>
  <si>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</si>
  <si>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</si>
  <si>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</si>
  <si>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</si>
  <si>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</si>
  <si>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</si>
  <si>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</si>
  <si>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</si>
  <si>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</si>
  <si>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</si>
  <si>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</si>
  <si>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</si>
  <si>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</si>
  <si>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</si>
  <si>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</si>
  <si>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</si>
  <si>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</si>
  <si>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</si>
  <si>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</si>
  <si>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</si>
  <si>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</si>
  <si>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</si>
  <si>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</si>
  <si>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</si>
  <si>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</si>
  <si>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</si>
  <si>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</si>
  <si>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</si>
  <si>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</si>
  <si>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</si>
  <si>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</si>
  <si>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</si>
  <si>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</si>
  <si>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</si>
  <si>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</si>
  <si>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</si>
  <si>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</si>
  <si>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</si>
  <si>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</si>
  <si>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</si>
  <si>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</si>
  <si>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</si>
  <si>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</si>
  <si>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</si>
  <si>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</si>
  <si>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</si>
  <si>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</si>
  <si>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</si>
  <si>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</si>
  <si>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</si>
  <si>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</si>
  <si>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</si>
  <si>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</si>
  <si>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</si>
  <si>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</si>
  <si>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</si>
  <si>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</si>
  <si>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</si>
  <si>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</si>
  <si>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</si>
  <si>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</si>
  <si>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</si>
  <si>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</si>
  <si>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</si>
  <si>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</si>
  <si>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</si>
  <si>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</si>
  <si>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</si>
  <si>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</si>
  <si>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</si>
  <si>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</si>
  <si>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</si>
  <si>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</si>
  <si>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</si>
  <si>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</si>
  <si>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</si>
  <si>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</si>
  <si>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</si>
  <si>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</si>
  <si>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</si>
  <si>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</si>
  <si>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</si>
  <si>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</si>
  <si>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</si>
  <si>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</si>
  <si>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</si>
  <si>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</si>
  <si>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</si>
  <si>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</si>
  <si>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</si>
  <si>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</si>
  <si>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</si>
  <si>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</si>
  <si>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</si>
  <si>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</si>
  <si>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</si>
  <si>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</si>
  <si>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</si>
  <si>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</si>
  <si>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</si>
  <si>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</si>
  <si>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</si>
  <si>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</si>
  <si>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</si>
  <si>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</si>
  <si>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</si>
  <si>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</si>
  <si>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</si>
  <si>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</si>
  <si>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</si>
  <si>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</si>
  <si>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</si>
  <si>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</si>
  <si>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</si>
  <si>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</si>
  <si>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</si>
  <si>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</si>
  <si>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</si>
  <si>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</si>
  <si>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</si>
  <si>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</si>
  <si>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</si>
  <si>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</si>
  <si>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</si>
  <si>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</si>
  <si>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</si>
  <si>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</si>
  <si>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</si>
  <si>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</si>
  <si>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</si>
  <si>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</si>
  <si>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</si>
  <si>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</si>
  <si>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</si>
  <si>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</si>
  <si>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</si>
  <si>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</si>
  <si>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</si>
  <si>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</si>
  <si>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</si>
  <si>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</si>
  <si>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</si>
  <si>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</si>
  <si>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</si>
  <si>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</si>
  <si>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</si>
  <si>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</si>
  <si>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</si>
  <si>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</si>
  <si>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</si>
  <si>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</si>
  <si>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</si>
  <si>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</si>
  <si>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</si>
  <si>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</si>
  <si>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</si>
  <si>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</si>
  <si>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</si>
  <si>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</si>
  <si>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</si>
  <si>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</si>
  <si>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</si>
  <si>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</si>
  <si>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</si>
  <si>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</si>
  <si>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</si>
  <si>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</si>
  <si>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</si>
  <si>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</si>
  <si>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</si>
  <si>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</si>
  <si>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</si>
  <si>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</si>
  <si>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</si>
  <si>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</si>
  <si>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</si>
  <si>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</si>
  <si>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</si>
  <si>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</si>
  <si>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</si>
  <si>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</si>
  <si>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</si>
  <si>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</si>
  <si>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</si>
  <si>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</si>
  <si>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</si>
  <si>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</si>
  <si>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</si>
  <si>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</si>
  <si>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</si>
  <si>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</si>
  <si>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</si>
  <si>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</si>
  <si>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</si>
  <si>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</si>
  <si>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</si>
  <si>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</si>
  <si>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</si>
  <si>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</si>
  <si>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</si>
  <si>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</si>
  <si>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</si>
  <si>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</si>
  <si>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</si>
  <si>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</si>
  <si>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</si>
  <si>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</si>
  <si>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</si>
  <si>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</si>
  <si>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</si>
  <si>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</si>
  <si>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</si>
  <si>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</si>
  <si>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</si>
  <si>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</si>
  <si>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</si>
  <si>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</si>
  <si>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</si>
  <si>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</si>
  <si>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</si>
  <si>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</si>
  <si>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</si>
  <si>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</si>
  <si>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</si>
  <si>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</si>
  <si>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</si>
  <si>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</si>
  <si>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</si>
  <si>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</si>
  <si>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</si>
  <si>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</si>
  <si>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</si>
  <si>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</si>
  <si>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</si>
  <si>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</si>
  <si>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</si>
  <si>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</si>
  <si>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</si>
  <si>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</si>
  <si>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</si>
  <si>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</si>
  <si>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</si>
  <si>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</si>
  <si>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</si>
  <si>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</si>
  <si>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</si>
  <si>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</si>
  <si>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</si>
  <si>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</si>
  <si>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</si>
  <si>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</si>
  <si>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</si>
  <si>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</si>
  <si>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</si>
  <si>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</si>
  <si>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</si>
  <si>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</si>
  <si>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</si>
  <si>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</si>
  <si>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</si>
  <si>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</si>
  <si>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</si>
  <si>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</si>
  <si>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</si>
  <si>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</si>
  <si>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</si>
  <si>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</si>
  <si>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</si>
  <si>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</si>
  <si>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</si>
  <si>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</si>
  <si>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</si>
  <si>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</si>
  <si>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</si>
  <si>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</si>
  <si>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</si>
  <si>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</si>
  <si>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</si>
  <si>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</si>
  <si>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</si>
  <si>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</si>
  <si>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</si>
  <si>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</si>
  <si>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</si>
  <si>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</si>
  <si>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</si>
  <si>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</si>
  <si>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</si>
  <si>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</si>
  <si>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</si>
  <si>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</si>
  <si>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</si>
  <si>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</si>
  <si>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</si>
  <si>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</si>
  <si>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</si>
  <si>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</si>
  <si>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</si>
  <si>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</si>
  <si>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</si>
  <si>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</si>
  <si>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</si>
  <si>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</si>
  <si>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</si>
  <si>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</si>
  <si>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</si>
  <si>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</si>
  <si>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</si>
  <si>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</si>
  <si>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</si>
  <si>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</si>
  <si>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</si>
  <si>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</si>
  <si>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</si>
  <si>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</si>
  <si>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</si>
  <si>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</si>
  <si>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</si>
  <si>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</si>
  <si>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</si>
  <si>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</si>
  <si>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</si>
  <si>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</si>
  <si>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</si>
  <si>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</si>
  <si>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</si>
  <si>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</si>
  <si>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</si>
  <si>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</si>
  <si>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</si>
  <si>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</si>
  <si>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</si>
  <si>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</si>
  <si>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</si>
  <si>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</si>
  <si>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</si>
  <si>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</si>
  <si>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</si>
  <si>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</si>
  <si>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</si>
  <si>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</si>
  <si>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</si>
  <si>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</si>
  <si>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</si>
  <si>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</si>
  <si>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</si>
  <si>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</si>
  <si>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</si>
  <si>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</si>
  <si>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</si>
  <si>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</si>
  <si>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</si>
  <si>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</si>
  <si>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</si>
  <si>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</si>
  <si>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</si>
  <si>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</si>
  <si>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</si>
  <si>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</si>
  <si>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</si>
  <si>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</si>
  <si>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</si>
  <si>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</si>
  <si>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</si>
  <si>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</si>
  <si>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</si>
  <si>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</si>
  <si>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</si>
  <si>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</si>
  <si>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</si>
  <si>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</si>
  <si>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</si>
  <si>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</si>
  <si>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</si>
  <si>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</si>
  <si>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</si>
  <si>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</si>
  <si>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</si>
  <si>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</si>
  <si>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</si>
  <si>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</si>
  <si>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</si>
  <si>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</si>
  <si>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</si>
  <si>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</si>
  <si>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</si>
  <si>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</si>
  <si>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</si>
  <si>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</si>
  <si>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</si>
  <si>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</si>
  <si>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</si>
  <si>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</si>
  <si>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</si>
  <si>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</si>
  <si>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</si>
  <si>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</si>
  <si>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</si>
  <si>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</si>
  <si>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</si>
  <si>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</si>
  <si>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</si>
  <si>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</si>
  <si>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</si>
  <si>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</si>
  <si>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</si>
  <si>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</si>
  <si>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</si>
  <si>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</si>
  <si>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</si>
  <si>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</si>
  <si>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</si>
  <si>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</si>
  <si>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</si>
  <si>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</si>
  <si>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</si>
  <si>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</si>
  <si>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</si>
  <si>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</si>
  <si>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</si>
  <si>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</si>
  <si>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</si>
  <si>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</si>
  <si>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</si>
  <si>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</si>
  <si>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</si>
  <si>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</si>
  <si>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</si>
  <si>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</si>
  <si>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</si>
  <si>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</si>
  <si>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</si>
  <si>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</si>
  <si>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</si>
  <si>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</si>
  <si>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</si>
  <si>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</si>
  <si>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</si>
  <si>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</si>
  <si>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</si>
  <si>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</si>
  <si>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</si>
  <si>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</si>
  <si>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</si>
  <si>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</si>
  <si>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</si>
  <si>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</si>
  <si>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</si>
  <si>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</si>
  <si>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</si>
  <si>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</si>
  <si>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</si>
  <si>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</si>
  <si>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</si>
  <si>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</si>
  <si>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</si>
  <si>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</si>
  <si>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</si>
  <si>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</si>
  <si>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</si>
  <si>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</si>
  <si>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</si>
  <si>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</si>
  <si>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</si>
  <si>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</si>
  <si>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</si>
  <si>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</si>
  <si>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</si>
  <si>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</si>
  <si>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</si>
  <si>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</si>
  <si>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</si>
  <si>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</si>
  <si>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</si>
  <si>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</si>
  <si>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</si>
  <si>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</si>
  <si>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</si>
  <si>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</si>
  <si>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</si>
  <si>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</si>
  <si>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</si>
  <si>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</si>
  <si>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</si>
  <si>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</si>
  <si>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</si>
  <si>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</si>
  <si>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</si>
  <si>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</si>
  <si>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</si>
  <si>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</si>
  <si>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</si>
  <si>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</si>
  <si>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</si>
  <si>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</si>
  <si>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</si>
  <si>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</si>
  <si>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</si>
  <si>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</si>
  <si>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</si>
  <si>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</si>
  <si>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</si>
  <si>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</si>
  <si>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</si>
  <si>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</si>
  <si>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</si>
  <si>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</si>
  <si>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</si>
  <si>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</si>
  <si>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</si>
  <si>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</si>
  <si>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</si>
  <si>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</si>
  <si>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</si>
  <si>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</si>
  <si>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</si>
  <si>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</si>
  <si>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</si>
  <si>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</si>
  <si>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</si>
  <si>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</si>
  <si>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</si>
  <si>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</si>
  <si>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</si>
  <si>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</si>
  <si>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</si>
  <si>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</si>
  <si>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</si>
  <si>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</si>
  <si>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</si>
  <si>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</si>
  <si>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</si>
  <si>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</si>
  <si>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</si>
  <si>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</si>
  <si>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</si>
  <si>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</si>
  <si>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</si>
  <si>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</si>
  <si>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</si>
  <si>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</si>
  <si>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</si>
  <si>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</si>
  <si>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</si>
  <si>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</si>
  <si>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</si>
  <si>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</si>
  <si>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</si>
  <si>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</si>
  <si>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</si>
  <si>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</si>
  <si>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</si>
  <si>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</si>
  <si>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</si>
  <si>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</si>
  <si>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</si>
  <si>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</si>
  <si>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</si>
  <si>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</si>
  <si>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</si>
  <si>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</si>
  <si>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</si>
  <si>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</si>
  <si>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</si>
  <si>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</si>
  <si>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</si>
  <si>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</si>
  <si>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</si>
  <si>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</si>
  <si>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</si>
  <si>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</si>
  <si>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</si>
  <si>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</si>
  <si>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</si>
  <si>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</si>
  <si>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</si>
  <si>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</si>
  <si>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</si>
  <si>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</si>
  <si>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</si>
  <si>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</si>
  <si>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</si>
  <si>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</si>
  <si>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</si>
  <si>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</si>
  <si>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</si>
  <si>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</si>
  <si>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</si>
  <si>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</si>
  <si>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</si>
  <si>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</si>
  <si>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</si>
  <si>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</si>
  <si>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</si>
  <si>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</si>
  <si>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</si>
  <si>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</si>
  <si>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</si>
  <si>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</si>
  <si>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</si>
  <si>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</si>
  <si>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</si>
  <si>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</si>
  <si>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</si>
  <si>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</si>
  <si>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</si>
  <si>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</si>
  <si>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</si>
  <si>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</si>
  <si>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</si>
  <si>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</si>
  <si>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</si>
  <si>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</si>
  <si>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</si>
  <si>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</si>
  <si>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</si>
  <si>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</si>
  <si>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</si>
  <si>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</si>
  <si>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</si>
  <si>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</si>
  <si>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</si>
  <si>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</si>
  <si>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</si>
  <si>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</si>
  <si>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</si>
  <si>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</si>
  <si>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</si>
  <si>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</si>
  <si>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</si>
  <si>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</si>
  <si>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</si>
  <si>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</si>
  <si>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</si>
  <si>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</si>
  <si>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</si>
  <si>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</si>
  <si>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</si>
  <si>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</si>
  <si>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</si>
  <si>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</si>
  <si>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</si>
  <si>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</si>
  <si>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</si>
  <si>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</si>
  <si>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</si>
  <si>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</si>
  <si>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</si>
  <si>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</si>
  <si>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</si>
  <si>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</si>
  <si>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</si>
  <si>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</si>
  <si>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</si>
  <si>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</si>
  <si>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</si>
  <si>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</si>
  <si>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</si>
  <si>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</si>
  <si>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</si>
  <si>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</si>
  <si>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</si>
  <si>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</si>
  <si>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</si>
  <si>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</si>
  <si>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</si>
  <si>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</si>
  <si>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</si>
  <si>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</si>
  <si>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</si>
  <si>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</si>
  <si>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</si>
  <si>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</si>
  <si>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</si>
  <si>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</si>
  <si>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</si>
  <si>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</si>
  <si>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</si>
  <si>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</si>
  <si>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</si>
  <si>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</si>
  <si>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</si>
  <si>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</si>
  <si>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</si>
  <si>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</si>
  <si>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</si>
  <si>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</si>
  <si>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</si>
  <si>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</si>
  <si>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</si>
  <si>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</si>
  <si>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</si>
  <si>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</si>
  <si>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</si>
  <si>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</si>
  <si>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</si>
  <si>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</si>
  <si>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</si>
  <si>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</si>
  <si>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</si>
  <si>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</si>
  <si>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</si>
  <si>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</si>
  <si>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</si>
  <si>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</si>
  <si>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</si>
  <si>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</si>
  <si>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</si>
  <si>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</si>
  <si>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</si>
  <si>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</si>
  <si>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</si>
  <si>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</si>
  <si>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</si>
  <si>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</si>
  <si>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</si>
  <si>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</si>
  <si>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</si>
  <si>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</si>
  <si>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</si>
  <si>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</si>
  <si>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</si>
  <si>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</si>
  <si>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</si>
  <si>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</si>
  <si>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</si>
  <si>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</si>
  <si>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</si>
  <si>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</si>
  <si>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</si>
  <si>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</si>
  <si>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</si>
  <si>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</si>
  <si>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</si>
  <si>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</si>
  <si>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</si>
  <si>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</si>
  <si>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</si>
  <si>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</si>
  <si>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</si>
  <si>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</si>
  <si>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</si>
  <si>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</si>
  <si>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</si>
  <si>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</si>
  <si>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</si>
  <si>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</si>
  <si>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</si>
  <si>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</si>
  <si>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</si>
  <si>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</si>
  <si>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</si>
  <si>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</si>
  <si>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</si>
  <si>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</si>
  <si>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</si>
  <si>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</si>
  <si>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</si>
  <si>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</si>
  <si>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</si>
  <si>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</si>
  <si>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</si>
  <si>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</si>
  <si>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</si>
  <si>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</si>
  <si>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</si>
  <si>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</si>
  <si>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</si>
  <si>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</si>
  <si>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</si>
  <si>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</si>
  <si>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</si>
  <si>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</si>
  <si>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</si>
  <si>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</si>
  <si>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</si>
  <si>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</si>
  <si>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</si>
  <si>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</si>
  <si>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</si>
  <si>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</si>
  <si>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</si>
  <si>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</si>
  <si>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</si>
  <si>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</si>
  <si>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</si>
  <si>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</si>
  <si>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</si>
  <si>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</si>
  <si>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</si>
  <si>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</si>
  <si>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</si>
  <si>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</si>
  <si>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</si>
  <si>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</si>
  <si>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</si>
  <si>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</si>
  <si>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</si>
  <si>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</si>
  <si>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</si>
  <si>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</si>
  <si>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</si>
  <si>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</si>
  <si>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</si>
  <si>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</si>
  <si>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</si>
  <si>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</si>
  <si>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</si>
  <si>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</si>
  <si>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</si>
  <si>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</si>
  <si>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</si>
  <si>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</si>
  <si>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</si>
  <si>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</si>
  <si>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</si>
  <si>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</si>
  <si>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</si>
  <si>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</si>
  <si>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</si>
  <si>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</si>
  <si>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</si>
  <si>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</si>
  <si>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</si>
  <si>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</si>
  <si>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</si>
  <si>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</si>
  <si>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</si>
  <si>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</si>
  <si>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</si>
  <si>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</si>
  <si>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</si>
  <si>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</si>
  <si>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</si>
  <si>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</si>
  <si>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</si>
  <si>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</si>
  <si>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</si>
  <si>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</si>
  <si>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</si>
  <si>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</si>
  <si>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</si>
  <si>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</si>
  <si>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</si>
  <si>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</si>
  <si>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</si>
  <si>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</si>
  <si>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</si>
  <si>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</si>
  <si>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</si>
  <si>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</si>
  <si>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</si>
  <si>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</si>
  <si>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</si>
  <si>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</si>
  <si>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</si>
  <si>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</si>
  <si>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</si>
  <si>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</si>
  <si>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</si>
  <si>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</si>
  <si>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</si>
  <si>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</si>
  <si>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</si>
  <si>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</si>
  <si>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</si>
  <si>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</si>
  <si>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</si>
  <si>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</si>
  <si>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</si>
  <si>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</si>
  <si>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</si>
  <si>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</si>
  <si>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</si>
  <si>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</si>
  <si>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</si>
  <si>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</si>
  <si>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</si>
  <si>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</si>
  <si>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</si>
  <si>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</si>
  <si>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</si>
  <si>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</si>
  <si>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</si>
  <si>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</si>
  <si>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</si>
  <si>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</si>
  <si>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</si>
  <si>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</si>
  <si>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</si>
  <si>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</si>
  <si>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</si>
  <si>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</si>
  <si>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</si>
  <si>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</si>
  <si>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</si>
  <si>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</si>
  <si>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</si>
  <si>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</si>
  <si>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</si>
  <si>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</si>
  <si>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</si>
  <si>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</si>
  <si>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</si>
  <si>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</si>
  <si>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</si>
  <si>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</si>
  <si>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</si>
  <si>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</si>
  <si>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</si>
  <si>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</si>
  <si>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</si>
  <si>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</si>
  <si>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</si>
  <si>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</si>
  <si>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</si>
  <si>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</si>
  <si>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</si>
  <si>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</si>
  <si>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</si>
  <si>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</si>
  <si>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</si>
  <si>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</si>
  <si>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</si>
  <si>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</si>
  <si>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</si>
  <si>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</si>
  <si>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</si>
  <si>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</si>
  <si>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</si>
  <si>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</si>
  <si>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</si>
  <si>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</si>
  <si>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</si>
  <si>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</si>
  <si>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</si>
  <si>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</si>
  <si>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</si>
  <si>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</si>
  <si>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</si>
  <si>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</si>
  <si>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</si>
  <si>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</si>
  <si>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</si>
  <si>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</si>
  <si>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</si>
  <si>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</si>
  <si>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</si>
  <si>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</si>
  <si>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</si>
  <si>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</si>
  <si>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</si>
  <si>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</si>
  <si>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</si>
  <si>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</si>
  <si>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</si>
  <si>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</si>
  <si>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</si>
  <si>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</si>
  <si>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</si>
  <si>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</si>
  <si>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</si>
  <si>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</si>
  <si>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</si>
  <si>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</si>
  <si>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</si>
  <si>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</si>
  <si>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</si>
  <si>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</si>
  <si>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</si>
  <si>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</si>
  <si>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</si>
  <si>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</si>
  <si>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</si>
  <si>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</si>
  <si>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</si>
  <si>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</si>
  <si>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</si>
  <si>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</si>
  <si>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</si>
  <si>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</si>
  <si>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</si>
  <si>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</si>
  <si>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</si>
  <si>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</si>
  <si>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</si>
  <si>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</si>
  <si>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</si>
  <si>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</si>
  <si>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</si>
  <si>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</si>
  <si>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</si>
  <si>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</si>
  <si>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</si>
  <si>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</si>
  <si>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</si>
  <si>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</si>
  <si>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</si>
  <si>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</si>
  <si>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</si>
  <si>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</si>
  <si>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</si>
  <si>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</si>
  <si>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</si>
  <si>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</si>
  <si>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</si>
  <si>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</si>
  <si>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</si>
  <si>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</si>
  <si>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</si>
  <si>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</si>
  <si>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</si>
  <si>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</si>
  <si>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</si>
  <si>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</si>
  <si>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</si>
  <si>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</si>
  <si>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</si>
  <si>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</si>
  <si>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</si>
  <si>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</si>
  <si>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</si>
  <si>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</si>
  <si>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</si>
  <si>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</si>
  <si>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</si>
  <si>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</si>
  <si>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</si>
  <si>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</si>
  <si>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</si>
  <si>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</si>
  <si>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</si>
  <si>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</si>
  <si>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</si>
  <si>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</si>
  <si>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</si>
  <si>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</si>
  <si>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</si>
  <si>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</si>
  <si>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</si>
  <si>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</si>
  <si>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</si>
  <si>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</si>
  <si>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</si>
  <si>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</si>
  <si>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</si>
  <si>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</si>
  <si>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</si>
  <si>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</si>
  <si>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</si>
  <si>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</si>
  <si>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</si>
  <si>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</si>
  <si>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</si>
  <si>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</si>
  <si>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</si>
  <si>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</si>
  <si>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</si>
  <si>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</si>
  <si>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</si>
  <si>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</si>
  <si>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</si>
  <si>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</si>
  <si>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</si>
  <si>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</si>
  <si>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</si>
  <si>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</si>
  <si>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</si>
  <si>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</si>
  <si>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</si>
  <si>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</si>
  <si>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</si>
  <si>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</si>
  <si>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</si>
  <si>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</si>
  <si>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</si>
  <si>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</si>
  <si>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</si>
  <si>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</si>
  <si>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</si>
  <si>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</si>
  <si>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</si>
  <si>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</si>
  <si>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</si>
  <si>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</si>
  <si>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</si>
  <si>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</si>
  <si>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</si>
  <si>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</si>
  <si>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</si>
  <si>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</si>
  <si>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</si>
  <si>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</si>
  <si>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</si>
  <si>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</si>
  <si>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</si>
  <si>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</si>
  <si>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</si>
  <si>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</si>
  <si>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</si>
  <si>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</si>
  <si>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</si>
  <si>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</si>
  <si>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</si>
  <si>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</si>
  <si>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</si>
  <si>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</si>
  <si>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</si>
  <si>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</si>
  <si>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</si>
  <si>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</si>
  <si>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</si>
  <si>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</si>
  <si>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</si>
  <si>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</si>
  <si>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</si>
  <si>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</si>
  <si>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</si>
  <si>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</si>
  <si>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</si>
  <si>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</si>
  <si>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</si>
  <si>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</si>
  <si>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</si>
  <si>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</si>
  <si>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</si>
  <si>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</si>
  <si>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</si>
  <si>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</si>
  <si>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</si>
  <si>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</si>
  <si>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</si>
  <si>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</si>
  <si>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</si>
  <si>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</si>
  <si>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</si>
  <si>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</si>
  <si>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</si>
  <si>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</si>
  <si>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</si>
  <si>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</si>
  <si>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</si>
  <si>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</si>
  <si>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</si>
  <si>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</si>
  <si>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</si>
  <si>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</si>
  <si>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</si>
  <si>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</si>
  <si>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</si>
  <si>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</si>
  <si>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</si>
  <si>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</si>
  <si>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</si>
  <si>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</si>
  <si>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</si>
  <si>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</si>
  <si>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</si>
  <si>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</si>
  <si>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</si>
  <si>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</si>
  <si>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</si>
  <si>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</si>
  <si>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</si>
  <si>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</si>
  <si>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</si>
  <si>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</si>
  <si>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</si>
  <si>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</si>
  <si>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</si>
  <si>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</si>
  <si>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</si>
  <si>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</si>
  <si>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</si>
  <si>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</si>
  <si>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</si>
  <si>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</si>
  <si>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</si>
  <si>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</si>
  <si>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</si>
  <si>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</si>
  <si>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</si>
  <si>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</si>
  <si>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</si>
  <si>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</si>
  <si>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</si>
  <si>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</si>
  <si>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</si>
  <si>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</si>
  <si>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</si>
  <si>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</si>
  <si>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</si>
  <si>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</si>
  <si>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</si>
  <si>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</si>
  <si>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</si>
  <si>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</si>
  <si>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</si>
  <si>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</si>
  <si>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</si>
  <si>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</si>
  <si>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</si>
  <si>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</si>
  <si>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</si>
  <si>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</si>
  <si>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</si>
  <si>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</si>
  <si>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</si>
  <si>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</si>
  <si>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</si>
  <si>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</si>
  <si>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</si>
  <si>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</si>
  <si>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</si>
  <si>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</si>
  <si>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</si>
  <si>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</si>
  <si>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</si>
  <si>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</si>
  <si>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</si>
  <si>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</si>
  <si>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</si>
  <si>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</si>
  <si>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</si>
  <si>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</si>
  <si>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</si>
  <si>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</si>
  <si>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</si>
  <si>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</si>
  <si>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</si>
  <si>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</si>
  <si>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</si>
  <si>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</si>
  <si>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</si>
  <si>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</si>
  <si>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</si>
  <si>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</si>
  <si>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</si>
  <si>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</si>
  <si>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</si>
  <si>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</si>
  <si>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</si>
  <si>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</si>
  <si>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</si>
  <si>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</si>
  <si>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</si>
  <si>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</si>
  <si>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</si>
  <si>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</si>
  <si>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</si>
  <si>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</si>
  <si>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</si>
  <si>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</si>
  <si>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</si>
  <si>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</si>
  <si>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</si>
  <si>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</si>
  <si>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</si>
  <si>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</si>
  <si>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</si>
  <si>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</si>
  <si>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</si>
  <si>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</si>
  <si>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</si>
  <si>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</si>
  <si>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</si>
  <si>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</si>
  <si>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</si>
  <si>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</si>
  <si>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</si>
  <si>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</si>
  <si>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</si>
  <si>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</si>
  <si>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</si>
  <si>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</si>
  <si>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</si>
  <si>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</si>
  <si>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</si>
  <si>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</si>
  <si>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</si>
  <si>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</si>
  <si>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</si>
  <si>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</si>
  <si>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</si>
  <si>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</si>
  <si>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</si>
  <si>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</si>
  <si>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</si>
  <si>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</si>
  <si>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</si>
  <si>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</si>
  <si>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</si>
  <si>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</si>
  <si>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</si>
  <si>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</si>
  <si>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</si>
  <si>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</si>
  <si>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</si>
  <si>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</si>
  <si>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</si>
  <si>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</si>
  <si>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</si>
  <si>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</si>
  <si>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</si>
  <si>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</si>
  <si>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</si>
  <si>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</si>
  <si>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</si>
  <si>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</si>
  <si>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</si>
  <si>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</si>
  <si>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</si>
  <si>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</si>
  <si>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</si>
  <si>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</si>
  <si>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</si>
  <si>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</si>
  <si>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</si>
  <si>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</si>
  <si>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</si>
  <si>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</si>
  <si>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</si>
  <si>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</si>
  <si>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</si>
  <si>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</si>
  <si>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</si>
  <si>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</si>
  <si>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</si>
  <si>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</si>
  <si>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</si>
  <si>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</si>
  <si>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</si>
  <si>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</si>
  <si>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</si>
  <si>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</si>
  <si>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</si>
  <si>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</si>
  <si>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</si>
  <si>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</si>
  <si>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</si>
  <si>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</si>
  <si>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</si>
  <si>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</si>
  <si>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</si>
  <si>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</si>
  <si>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</si>
  <si>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</si>
  <si>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</si>
  <si>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</si>
  <si>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</si>
  <si>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</si>
  <si>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</si>
  <si>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</si>
  <si>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</si>
  <si>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</si>
  <si>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</si>
  <si>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</si>
  <si>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</si>
  <si>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</si>
  <si>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</si>
  <si>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</si>
  <si>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</si>
  <si>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</si>
  <si>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</si>
  <si>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</si>
  <si>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</si>
  <si>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</si>
  <si>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</si>
  <si>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</si>
  <si>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</si>
  <si>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</si>
  <si>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</si>
  <si>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</si>
  <si>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</si>
  <si>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</si>
  <si>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</si>
  <si>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</si>
  <si>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</si>
  <si>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</si>
  <si>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</si>
  <si>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</si>
  <si>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</si>
  <si>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</si>
  <si>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</si>
  <si>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</si>
  <si>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</si>
  <si>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</si>
  <si>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</si>
  <si>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</si>
  <si>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</si>
  <si>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</si>
  <si>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</si>
  <si>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</si>
  <si>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</si>
  <si>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</si>
  <si>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</si>
  <si>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</si>
  <si>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</si>
  <si>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</si>
  <si>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</si>
  <si>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</si>
  <si>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</si>
  <si>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</si>
  <si>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</si>
  <si>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</si>
  <si>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</si>
  <si>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</si>
  <si>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</si>
  <si>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</si>
  <si>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</si>
  <si>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</si>
  <si>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</si>
  <si>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</si>
  <si>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</si>
  <si>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</si>
  <si>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</si>
  <si>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</si>
  <si>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</si>
  <si>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</si>
  <si>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</si>
  <si>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</si>
  <si>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</si>
  <si>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</si>
  <si>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</si>
  <si>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</si>
  <si>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</si>
  <si>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</si>
  <si>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</si>
  <si>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</si>
  <si>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</si>
  <si>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</si>
  <si>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</si>
  <si>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</si>
  <si>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</si>
  <si>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</si>
  <si>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</si>
  <si>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</si>
  <si>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</si>
  <si>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</si>
  <si>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</si>
  <si>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</si>
  <si>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</si>
  <si>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</si>
  <si>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</si>
  <si>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</si>
  <si>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</si>
  <si>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</si>
  <si>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</si>
  <si>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</si>
  <si>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</si>
  <si>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</si>
  <si>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</si>
  <si>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</si>
  <si>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</si>
  <si>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</si>
  <si>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</si>
  <si>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</si>
  <si>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</si>
  <si>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</si>
  <si>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</si>
  <si>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</si>
  <si>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</si>
  <si>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</si>
  <si>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</si>
  <si>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</si>
  <si>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</si>
  <si>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</si>
  <si>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</si>
  <si>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</si>
  <si>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</si>
  <si>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</si>
  <si>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</si>
  <si>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</si>
  <si>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</si>
  <si>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</si>
  <si>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</si>
  <si>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</si>
  <si>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</si>
  <si>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</si>
  <si>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</si>
  <si>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</si>
  <si>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</si>
  <si>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</si>
  <si>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</si>
  <si>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</si>
  <si>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</si>
  <si>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</si>
  <si>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</si>
  <si>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</si>
  <si>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</si>
  <si>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</si>
  <si>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</si>
  <si>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</si>
  <si>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</si>
  <si>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</si>
  <si>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</si>
  <si>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</si>
  <si>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</si>
  <si>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</si>
  <si>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</si>
  <si>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</si>
  <si>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</si>
  <si>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</si>
  <si>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</si>
  <si>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</si>
  <si>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</si>
  <si>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</si>
  <si>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</si>
  <si>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</si>
  <si>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</si>
  <si>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</si>
  <si>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</si>
  <si>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</si>
  <si>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</si>
  <si>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</si>
  <si>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</si>
  <si>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</si>
  <si>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</si>
  <si>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</si>
  <si>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</si>
  <si>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</si>
  <si>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</si>
  <si>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</si>
  <si>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</si>
  <si>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</si>
  <si>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</si>
  <si>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</si>
  <si>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</si>
  <si>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</si>
  <si>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</si>
  <si>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</si>
  <si>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</si>
  <si>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</si>
  <si>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</si>
  <si>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</si>
  <si>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</si>
  <si>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</si>
  <si>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</si>
  <si>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</si>
  <si>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</si>
  <si>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</si>
  <si>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</si>
  <si>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</si>
  <si>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</si>
  <si>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</si>
  <si>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</si>
  <si>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</si>
  <si>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</si>
  <si>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</si>
  <si>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</si>
  <si>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</si>
  <si>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</si>
  <si>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</si>
  <si>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</si>
  <si>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</si>
  <si>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</si>
  <si>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</si>
  <si>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</si>
  <si>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</si>
  <si>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</si>
  <si>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</si>
  <si>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</si>
  <si>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</si>
  <si>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</si>
  <si>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</si>
  <si>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</si>
  <si>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</si>
  <si>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</si>
  <si>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</si>
  <si>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</si>
  <si>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</si>
  <si>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</si>
  <si>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</si>
  <si>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</si>
  <si>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</si>
  <si>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</si>
  <si>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</si>
  <si>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</si>
  <si>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</si>
  <si>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</si>
  <si>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</si>
  <si>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</si>
  <si>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</si>
  <si>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</si>
  <si>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</si>
  <si>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</si>
  <si>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</si>
  <si>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</si>
  <si>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</si>
  <si>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</si>
  <si>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</si>
  <si>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</si>
  <si>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</si>
  <si>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</si>
  <si>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</si>
  <si>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</si>
  <si>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</si>
  <si>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</si>
  <si>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</si>
  <si>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</si>
  <si>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</si>
  <si>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</si>
  <si>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</si>
  <si>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</si>
  <si>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</si>
  <si>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</si>
  <si>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</si>
  <si>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</si>
  <si>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</si>
  <si>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</si>
  <si>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</si>
  <si>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</si>
  <si>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</si>
  <si>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</si>
  <si>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</si>
  <si>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</si>
  <si>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</si>
  <si>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</si>
  <si>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</si>
  <si>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</si>
  <si>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</si>
  <si>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</si>
  <si>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</si>
  <si>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</si>
  <si>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</si>
  <si>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</si>
  <si>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</si>
  <si>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</si>
  <si>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</si>
  <si>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</si>
  <si>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</si>
  <si>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</si>
  <si>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</si>
  <si>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</si>
  <si>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</si>
  <si>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</si>
  <si>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</si>
  <si>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</si>
  <si>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</si>
  <si>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</si>
  <si>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</si>
  <si>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</si>
  <si>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</si>
  <si>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</si>
  <si>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</si>
  <si>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</si>
  <si>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</si>
  <si>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</si>
  <si>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</si>
  <si>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</si>
  <si>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</si>
  <si>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</si>
  <si>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</si>
  <si>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</si>
  <si>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</si>
  <si>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</si>
  <si>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</si>
  <si>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</si>
  <si>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</si>
  <si>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</si>
  <si>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</si>
  <si>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</si>
  <si>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</si>
  <si>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</si>
  <si>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</si>
  <si>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</si>
  <si>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</si>
  <si>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</si>
  <si>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</si>
  <si>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</si>
  <si>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</si>
  <si>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</si>
  <si>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</si>
  <si>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</si>
  <si>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</si>
  <si>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</si>
  <si>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</si>
  <si>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</si>
  <si>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</si>
  <si>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</si>
  <si>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</si>
  <si>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</si>
  <si>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</si>
  <si>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</si>
  <si>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</si>
  <si>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</si>
  <si>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</si>
  <si>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</si>
  <si>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</si>
  <si>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</si>
  <si>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</si>
  <si>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</si>
  <si>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</si>
  <si>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</si>
  <si>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</si>
  <si>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</si>
  <si>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</si>
  <si>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</si>
  <si>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</si>
  <si>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</si>
  <si>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</si>
  <si>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</si>
  <si>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</si>
  <si>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</si>
  <si>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</si>
  <si>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</si>
  <si>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</si>
  <si>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</si>
  <si>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</si>
  <si>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</si>
  <si>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</si>
  <si>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</si>
  <si>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</si>
  <si>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</si>
  <si>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</si>
  <si>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</si>
  <si>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</si>
  <si>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</si>
  <si>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</si>
  <si>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</si>
  <si>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</si>
  <si>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</si>
  <si>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</si>
  <si>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</si>
  <si>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</si>
  <si>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</si>
  <si>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</si>
  <si>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</si>
  <si>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</si>
  <si>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</si>
  <si>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</si>
  <si>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</si>
  <si>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</si>
  <si>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</si>
  <si>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</si>
  <si>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</si>
  <si>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</si>
  <si>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</si>
  <si>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</si>
  <si>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</si>
  <si>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</si>
  <si>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</si>
  <si>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</si>
  <si>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</si>
  <si>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</si>
  <si>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</si>
  <si>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</si>
  <si>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</si>
  <si>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</si>
  <si>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</si>
  <si>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</si>
  <si>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</si>
  <si>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</si>
  <si>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</si>
  <si>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</si>
  <si>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</si>
  <si>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</si>
  <si>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</si>
  <si>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</si>
  <si>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</si>
  <si>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</si>
  <si>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</si>
  <si>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</si>
  <si>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</si>
  <si>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</si>
  <si>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</si>
  <si>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</si>
  <si>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</si>
  <si>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</si>
  <si>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</si>
  <si>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</si>
  <si>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</si>
  <si>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</si>
  <si>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</si>
  <si>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</si>
  <si>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</si>
  <si>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</si>
  <si>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</si>
  <si>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</si>
  <si>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</si>
  <si>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</si>
  <si>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</si>
  <si>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</si>
  <si>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</si>
  <si>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</si>
  <si>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</si>
  <si>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</si>
  <si>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</si>
  <si>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</si>
  <si>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</si>
  <si>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</si>
  <si>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</si>
  <si>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</si>
  <si>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</si>
  <si>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</si>
  <si>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</si>
  <si>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</si>
  <si>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</si>
  <si>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</si>
  <si>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</si>
  <si>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</si>
  <si>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</si>
  <si>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</si>
  <si>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</si>
  <si>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</si>
  <si>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</si>
  <si>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</si>
  <si>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</si>
  <si>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</si>
  <si>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</si>
  <si>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</si>
  <si>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</si>
  <si>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</si>
  <si>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</si>
  <si>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</si>
  <si>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</si>
  <si>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</si>
  <si>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</si>
  <si>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</si>
  <si>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</si>
  <si>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</si>
  <si>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</si>
  <si>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</si>
  <si>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</si>
  <si>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</si>
  <si>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</si>
  <si>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</si>
  <si>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</si>
  <si>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</si>
  <si>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</si>
  <si>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</si>
  <si>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</si>
  <si>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</si>
  <si>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</si>
  <si>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</si>
  <si>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</si>
  <si>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</si>
  <si>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</si>
  <si>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</si>
  <si>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</si>
  <si>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</si>
  <si>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</si>
  <si>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</si>
  <si>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</si>
  <si>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</si>
  <si>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</si>
  <si>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</si>
  <si>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</si>
  <si>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</si>
  <si>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</si>
  <si>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</si>
  <si>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</si>
  <si>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</si>
  <si>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</si>
  <si>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</si>
  <si>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</si>
  <si>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</si>
  <si>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</si>
  <si>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</si>
  <si>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</si>
  <si>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</si>
  <si>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</si>
  <si>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</si>
  <si>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</si>
  <si>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</si>
  <si>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</si>
  <si>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</si>
  <si>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</si>
  <si>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</si>
  <si>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</si>
  <si>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</si>
  <si>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</si>
  <si>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</si>
  <si>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</si>
  <si>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</si>
  <si>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</si>
  <si>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</si>
  <si>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</si>
  <si>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</si>
  <si>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</si>
  <si>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</si>
  <si>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</si>
  <si>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</si>
  <si>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</si>
  <si>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</si>
  <si>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</si>
  <si>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</si>
  <si>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</si>
  <si>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</si>
  <si>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</si>
  <si>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</si>
  <si>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</si>
  <si>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</si>
  <si>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</si>
  <si>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</si>
  <si>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</si>
  <si>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</si>
  <si>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</si>
  <si>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</si>
  <si>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</si>
  <si>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</si>
  <si>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</si>
  <si>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</si>
  <si>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</si>
  <si>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</si>
  <si>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</si>
  <si>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</si>
  <si>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</si>
  <si>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</si>
  <si>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</si>
  <si>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</si>
  <si>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</si>
  <si>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</si>
  <si>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</si>
  <si>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</si>
  <si>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</si>
  <si>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</si>
  <si>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</si>
  <si>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</si>
  <si>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</si>
  <si>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</si>
  <si>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</si>
  <si>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</si>
  <si>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</si>
  <si>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</si>
  <si>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</si>
  <si>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</si>
  <si>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</si>
  <si>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</si>
  <si>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</si>
  <si>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</si>
  <si>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</si>
  <si>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</si>
  <si>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</si>
  <si>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</si>
  <si>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</si>
  <si>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</si>
  <si>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</si>
  <si>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</si>
  <si>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</si>
  <si>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</si>
  <si>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</si>
  <si>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</si>
  <si>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</si>
  <si>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</si>
  <si>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</si>
  <si>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</si>
  <si>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</si>
  <si>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</si>
  <si>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</si>
  <si>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</si>
  <si>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</si>
  <si>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</si>
  <si>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</si>
  <si>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</si>
  <si>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</si>
  <si>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</si>
  <si>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</si>
  <si>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</si>
  <si>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</si>
  <si>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</si>
  <si>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</si>
  <si>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</si>
  <si>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</si>
  <si>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</si>
  <si>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</si>
  <si>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</si>
  <si>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</si>
  <si>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</si>
  <si>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</si>
  <si>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</si>
  <si>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</si>
  <si>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</si>
  <si>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</si>
  <si>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</si>
  <si>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</si>
  <si>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</si>
  <si>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</si>
  <si>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</si>
  <si>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</si>
  <si>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</si>
  <si>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</si>
  <si>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</si>
  <si>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</si>
  <si>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</si>
  <si>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</si>
  <si>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</si>
  <si>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</si>
  <si>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</si>
  <si>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</si>
  <si>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</si>
  <si>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</si>
  <si>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</si>
  <si>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</si>
  <si>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</si>
  <si>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</si>
  <si>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</si>
  <si>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</si>
  <si>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</si>
  <si>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</si>
  <si>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</si>
  <si>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</si>
  <si>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</si>
  <si>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</si>
  <si>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</si>
  <si>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</si>
  <si>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</si>
  <si>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</si>
  <si>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</si>
  <si>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</si>
  <si>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</si>
  <si>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</si>
  <si>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</si>
  <si>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</si>
  <si>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</si>
  <si>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</si>
  <si>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</si>
  <si>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</si>
  <si>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</si>
  <si>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</si>
  <si>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</si>
  <si>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</si>
  <si>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</si>
  <si>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</si>
  <si>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</si>
  <si>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</si>
  <si>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</si>
  <si>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</si>
  <si>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</si>
  <si>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</si>
  <si>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</si>
  <si>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</si>
  <si>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</si>
  <si>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</si>
  <si>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</si>
  <si>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</si>
  <si>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</si>
  <si>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</si>
  <si>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</si>
  <si>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</si>
  <si>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</si>
  <si>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</si>
  <si>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</si>
  <si>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</si>
  <si>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</si>
  <si>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</si>
  <si>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</si>
  <si>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</si>
  <si>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</si>
  <si>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</si>
  <si>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</si>
  <si>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</si>
  <si>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</si>
  <si>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</si>
  <si>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</si>
  <si>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</si>
  <si>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</si>
  <si>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</si>
  <si>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</si>
  <si>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</si>
  <si>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</si>
  <si>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</si>
  <si>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</si>
  <si>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</si>
  <si>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</si>
  <si>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</si>
  <si>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</si>
  <si>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</si>
  <si>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</si>
  <si>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</si>
  <si>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</si>
  <si>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</si>
  <si>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</si>
  <si>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</si>
  <si>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</si>
  <si>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</si>
  <si>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</si>
  <si>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</si>
  <si>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</si>
  <si>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</si>
  <si>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</si>
  <si>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</si>
  <si>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</si>
  <si>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</si>
  <si>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</si>
  <si>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</si>
  <si>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</si>
  <si>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</si>
  <si>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</si>
  <si>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</si>
  <si>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</si>
  <si>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</si>
  <si>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</si>
  <si>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</si>
  <si>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</si>
  <si>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</si>
  <si>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</si>
  <si>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</si>
  <si>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</si>
  <si>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</si>
  <si>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</si>
  <si>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</si>
  <si>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</si>
  <si>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</si>
  <si>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</si>
  <si>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</si>
  <si>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</si>
  <si>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</si>
  <si>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</si>
  <si>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</si>
  <si>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</si>
  <si>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</si>
  <si>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</si>
  <si>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</si>
  <si>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</si>
  <si>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</si>
  <si>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</si>
  <si>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</si>
  <si>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</si>
  <si>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</si>
  <si>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</si>
  <si>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</si>
  <si>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</si>
  <si>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</si>
  <si>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</si>
  <si>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</si>
  <si>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</si>
  <si>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</si>
  <si>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</si>
  <si>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</si>
  <si>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</si>
  <si>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</si>
  <si>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</si>
  <si>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</si>
  <si>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</si>
  <si>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</si>
  <si>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</si>
  <si>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</si>
  <si>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</si>
  <si>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</si>
  <si>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</si>
  <si>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</si>
  <si>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</si>
  <si>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</si>
  <si>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</si>
  <si>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</si>
  <si>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</si>
  <si>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</si>
  <si>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</si>
  <si>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</si>
  <si>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</si>
  <si>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</si>
  <si>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</si>
  <si>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</si>
  <si>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</si>
  <si>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</si>
  <si>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</si>
  <si>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</si>
  <si>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</si>
  <si>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</si>
  <si>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</si>
  <si>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</si>
  <si>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</si>
  <si>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</si>
  <si>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</si>
  <si>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</si>
  <si>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</si>
  <si>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</si>
  <si>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</si>
  <si>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</si>
  <si>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</si>
  <si>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</si>
  <si>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</si>
  <si>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</si>
  <si>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</si>
  <si>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</si>
  <si>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</si>
  <si>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</si>
  <si>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</si>
  <si>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</si>
  <si>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</si>
  <si>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</si>
  <si>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</si>
  <si>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</si>
  <si>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</si>
  <si>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</si>
  <si>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</si>
  <si>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</si>
  <si>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</si>
  <si>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</si>
  <si>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</si>
  <si>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</si>
  <si>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</si>
  <si>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</si>
  <si>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</si>
  <si>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</si>
  <si>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</si>
  <si>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</si>
  <si>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</si>
  <si>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</si>
  <si>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</si>
  <si>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</si>
  <si>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</si>
  <si>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</si>
  <si>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</si>
  <si>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</si>
  <si>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</si>
  <si>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</si>
  <si>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</si>
  <si>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</si>
  <si>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</si>
  <si>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</si>
  <si>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</si>
  <si>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</si>
  <si>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</si>
  <si>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</si>
  <si>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</si>
  <si>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</si>
  <si>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</si>
  <si>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</si>
  <si>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</si>
  <si>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</si>
  <si>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</si>
  <si>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</si>
  <si>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</si>
  <si>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</si>
  <si>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</si>
  <si>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</si>
  <si>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</si>
  <si>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</si>
  <si>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</si>
  <si>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</si>
  <si>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</si>
  <si>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</si>
  <si>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</si>
  <si>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</si>
  <si>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</si>
  <si>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</si>
  <si>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</si>
  <si>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</si>
  <si>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</si>
  <si>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</si>
  <si>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</si>
  <si>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</si>
  <si>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</si>
  <si>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</si>
  <si>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</si>
  <si>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</si>
  <si>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</si>
  <si>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</si>
  <si>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</si>
  <si>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</si>
  <si>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</si>
  <si>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</si>
  <si>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</si>
  <si>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</si>
  <si>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</si>
  <si>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</si>
  <si>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</si>
  <si>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</si>
  <si>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</si>
  <si>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</si>
  <si>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</si>
  <si>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</si>
  <si>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</si>
  <si>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</si>
  <si>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</si>
  <si>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</si>
  <si>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</si>
  <si>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</si>
  <si>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</si>
  <si>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</si>
  <si>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</si>
  <si>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</si>
  <si>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</si>
  <si>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</si>
  <si>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</si>
  <si>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</si>
  <si>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</si>
  <si>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</si>
  <si>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</si>
  <si>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</si>
  <si>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</si>
  <si>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</si>
  <si>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</si>
  <si>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</si>
  <si>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</si>
  <si>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</si>
  <si>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</si>
  <si>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</si>
  <si>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</si>
  <si>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</si>
  <si>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</si>
  <si>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</si>
  <si>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</si>
  <si>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</si>
  <si>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</si>
  <si>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</si>
  <si>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</si>
  <si>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</si>
  <si>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</si>
  <si>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</si>
  <si>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</si>
  <si>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</si>
  <si>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</si>
  <si>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</si>
  <si>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</si>
  <si>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</si>
  <si>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</si>
  <si>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</si>
  <si>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</si>
  <si>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</si>
  <si>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</si>
  <si>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</si>
  <si>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</si>
  <si>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</si>
  <si>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</si>
  <si>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</si>
  <si>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</si>
  <si>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</si>
  <si>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</si>
  <si>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</si>
  <si>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</si>
  <si>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</si>
  <si>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</si>
  <si>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</si>
  <si>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</si>
  <si>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</si>
  <si>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</si>
  <si>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</si>
  <si>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</si>
  <si>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</si>
  <si>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</si>
  <si>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</si>
  <si>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</si>
  <si>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</si>
  <si>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</si>
  <si>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</si>
  <si>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</si>
  <si>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</si>
  <si>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</si>
  <si>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</si>
  <si>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</si>
  <si>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</si>
  <si>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</si>
  <si>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</si>
  <si>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</si>
  <si>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</si>
  <si>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</si>
  <si>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</si>
  <si>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</si>
  <si>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</si>
  <si>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</si>
  <si>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</si>
  <si>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</si>
  <si>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</si>
  <si>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</si>
  <si>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</si>
  <si>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</si>
  <si>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</si>
  <si>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</si>
  <si>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</si>
  <si>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</si>
  <si>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</si>
  <si>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</si>
  <si>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</si>
  <si>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</si>
  <si>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</si>
  <si>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</si>
  <si>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</si>
  <si>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</si>
  <si>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</si>
  <si>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</si>
  <si>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</si>
  <si>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</si>
  <si>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</si>
  <si>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</si>
  <si>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</si>
  <si>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</si>
  <si>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</si>
  <si>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</si>
  <si>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</si>
  <si>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</si>
  <si>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</si>
  <si>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</si>
  <si>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</si>
  <si>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</si>
  <si>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</si>
  <si>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</si>
  <si>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</si>
  <si>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</si>
  <si>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</si>
  <si>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</si>
  <si>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</si>
  <si>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</si>
  <si>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</si>
  <si>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</si>
  <si>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</si>
  <si>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</si>
  <si>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</si>
  <si>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</si>
  <si>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</si>
  <si>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</si>
  <si>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</si>
  <si>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</si>
  <si>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</si>
  <si>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</si>
  <si>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</si>
  <si>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</si>
  <si>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</si>
  <si>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</si>
  <si>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</si>
  <si>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</si>
  <si>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</si>
  <si>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</si>
  <si>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</si>
  <si>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</si>
  <si>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</si>
  <si>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</si>
  <si>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</si>
  <si>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</si>
  <si>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</si>
  <si>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</si>
  <si>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</si>
  <si>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</si>
  <si>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</si>
  <si>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</si>
  <si>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</si>
  <si>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</si>
  <si>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</si>
  <si>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</si>
  <si>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</si>
  <si>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</si>
  <si>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</si>
  <si>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</si>
  <si>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</si>
  <si>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</si>
  <si>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</si>
  <si>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</si>
  <si>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</si>
  <si>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</si>
  <si>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</si>
  <si>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</si>
  <si>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</si>
  <si>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</si>
  <si>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</si>
  <si>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</si>
  <si>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</si>
  <si>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</si>
  <si>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</si>
  <si>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</si>
  <si>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</si>
  <si>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</si>
  <si>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</si>
  <si>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</si>
  <si>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</si>
  <si>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</si>
  <si>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</si>
  <si>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</si>
  <si>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</si>
  <si>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</si>
  <si>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</si>
  <si>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</si>
  <si>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</si>
  <si>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</si>
  <si>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</si>
  <si>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</si>
  <si>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</si>
  <si>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</si>
  <si>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</si>
  <si>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</si>
  <si>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</si>
  <si>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</si>
  <si>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</si>
  <si>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</si>
  <si>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</si>
  <si>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</si>
  <si>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</si>
  <si>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</si>
  <si>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</si>
  <si>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</si>
  <si>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</si>
  <si>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</si>
  <si>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</si>
  <si>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</si>
  <si>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</si>
  <si>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</si>
  <si>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</si>
  <si>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</si>
  <si>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</si>
  <si>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</si>
  <si>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</si>
  <si>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</si>
  <si>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</si>
  <si>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</si>
  <si>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</si>
  <si>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</si>
  <si>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</si>
  <si>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</si>
  <si>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</si>
  <si>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</si>
  <si>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</si>
  <si>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</si>
  <si>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</si>
  <si>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</si>
  <si>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</si>
  <si>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</si>
  <si>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</si>
  <si>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</si>
  <si>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</si>
  <si>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</si>
  <si>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</si>
  <si>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</si>
  <si>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</si>
  <si>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</si>
  <si>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</si>
  <si>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</si>
  <si>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</si>
  <si>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</si>
  <si>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</si>
  <si>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</si>
  <si>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</si>
  <si>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</si>
  <si>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</si>
  <si>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</si>
  <si>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</si>
  <si>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</si>
  <si>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</si>
  <si>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</si>
  <si>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</si>
  <si>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</si>
  <si>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</si>
  <si>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</si>
  <si>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</si>
  <si>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</si>
  <si>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</si>
  <si>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</si>
  <si>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</si>
  <si>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</si>
  <si>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</si>
  <si>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</si>
  <si>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</si>
  <si>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</si>
  <si>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</si>
  <si>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</si>
  <si>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</si>
  <si>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</si>
  <si>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</si>
  <si>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</si>
  <si>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</si>
  <si>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</si>
  <si>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</si>
  <si>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</si>
  <si>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</si>
  <si>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</si>
  <si>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</si>
  <si>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</si>
  <si>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</si>
  <si>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</si>
  <si>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</si>
  <si>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</si>
  <si>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</si>
  <si>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</si>
  <si>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</si>
  <si>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</si>
  <si>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</si>
  <si>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</si>
  <si>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</si>
  <si>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</si>
  <si>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</si>
  <si>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</si>
  <si>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</si>
  <si>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</si>
  <si>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</si>
  <si>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</si>
  <si>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</si>
  <si>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</si>
  <si>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</si>
  <si>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</si>
  <si>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</si>
  <si>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</si>
  <si>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</si>
  <si>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</si>
  <si>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</si>
  <si>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</si>
  <si>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</si>
  <si>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</si>
  <si>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</si>
  <si>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</si>
  <si>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</si>
  <si>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</si>
  <si>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</si>
  <si>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</si>
  <si>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</si>
  <si>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</si>
  <si>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</si>
  <si>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</si>
  <si>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</si>
  <si>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</si>
  <si>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</si>
  <si>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</si>
  <si>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</si>
  <si>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</si>
  <si>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</si>
  <si>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</si>
  <si>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</si>
  <si>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</si>
  <si>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</si>
  <si>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</si>
  <si>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</si>
  <si>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</si>
  <si>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</si>
  <si>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</si>
  <si>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</si>
  <si>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</si>
  <si>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</si>
  <si>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</si>
  <si>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</si>
  <si>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</si>
  <si>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</si>
  <si>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</si>
  <si>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</si>
  <si>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</si>
  <si>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</si>
  <si>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</si>
  <si>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</si>
  <si>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</si>
  <si>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</si>
  <si>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</si>
  <si>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</si>
  <si>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</si>
  <si>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</si>
  <si>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</si>
  <si>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</si>
  <si>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</si>
  <si>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</si>
  <si>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</si>
  <si>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</si>
  <si>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</si>
  <si>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</si>
  <si>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</si>
  <si>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</si>
  <si>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</si>
  <si>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</si>
  <si>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</si>
  <si>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</si>
  <si>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</si>
  <si>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</si>
  <si>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</si>
  <si>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</si>
  <si>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</si>
  <si>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</si>
  <si>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</si>
  <si>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</si>
  <si>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</si>
  <si>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</si>
  <si>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</si>
  <si>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</si>
  <si>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</si>
  <si>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</si>
  <si>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</si>
  <si>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</si>
  <si>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</si>
  <si>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</si>
  <si>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</si>
  <si>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</si>
  <si>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</si>
  <si>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</si>
  <si>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</si>
  <si>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</si>
  <si>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</si>
  <si>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</si>
  <si>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</si>
  <si>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</si>
  <si>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</si>
  <si>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</si>
  <si>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</si>
  <si>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</si>
  <si>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</si>
  <si>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</si>
  <si>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</si>
  <si>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</si>
  <si>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</si>
  <si>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</si>
  <si>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</si>
  <si>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</si>
  <si>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</si>
  <si>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</si>
  <si>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</si>
  <si>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</si>
  <si>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</si>
  <si>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</si>
  <si>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</si>
  <si>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</si>
  <si>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</si>
  <si>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</si>
  <si>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</si>
  <si>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</si>
  <si>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</si>
  <si>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</si>
  <si>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</si>
  <si>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</si>
  <si>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</si>
  <si>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</si>
  <si>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</si>
  <si>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</si>
  <si>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</si>
  <si>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</si>
  <si>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</si>
  <si>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</si>
  <si>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</si>
  <si>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</si>
  <si>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</si>
  <si>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</si>
  <si>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</si>
  <si>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</si>
  <si>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</si>
  <si>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</si>
  <si>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</si>
  <si>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</si>
  <si>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</si>
  <si>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</si>
  <si>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</si>
  <si>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</si>
  <si>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</si>
  <si>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</si>
  <si>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</si>
  <si>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</si>
  <si>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</si>
  <si>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</si>
  <si>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</si>
  <si>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</si>
  <si>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</si>
  <si>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</si>
  <si>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</si>
  <si>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</si>
  <si>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</si>
  <si>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</si>
  <si>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</si>
  <si>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</si>
  <si>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</si>
  <si>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</si>
  <si>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</si>
  <si>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</si>
  <si>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</si>
  <si>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</si>
  <si>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</si>
  <si>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</si>
  <si>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</si>
  <si>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</si>
  <si>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</si>
  <si>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</si>
  <si>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</si>
  <si>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</si>
  <si>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</si>
  <si>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</si>
  <si>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</si>
  <si>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</si>
  <si>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</si>
  <si>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</si>
  <si>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</si>
  <si>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</si>
  <si>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</si>
  <si>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</si>
  <si>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</si>
  <si>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</si>
  <si>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</si>
  <si>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</si>
  <si>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</si>
  <si>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</si>
  <si>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</si>
  <si>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</si>
  <si>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</si>
  <si>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</si>
  <si>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</si>
  <si>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</si>
  <si>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</si>
  <si>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</si>
  <si>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</si>
  <si>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</si>
  <si>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</si>
  <si>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</si>
  <si>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</si>
  <si>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</si>
  <si>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</si>
  <si>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</si>
  <si>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</si>
  <si>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</si>
  <si>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</si>
  <si>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</si>
  <si>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</si>
  <si>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</si>
  <si>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</si>
  <si>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</si>
  <si>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</si>
  <si>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</si>
  <si>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</si>
  <si>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</si>
  <si>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</si>
  <si>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</si>
  <si>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</si>
  <si>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</si>
  <si>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</si>
  <si>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</si>
  <si>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</si>
  <si>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</si>
  <si>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</si>
  <si>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</si>
  <si>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</si>
  <si>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</si>
  <si>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</si>
  <si>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</si>
  <si>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</si>
  <si>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</si>
  <si>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</si>
  <si>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</si>
  <si>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</si>
  <si>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</si>
  <si>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</si>
  <si>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</si>
  <si>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</si>
  <si>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</si>
  <si>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</si>
  <si>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</si>
  <si>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</si>
  <si>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</si>
  <si>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</si>
  <si>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</si>
  <si>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</si>
  <si>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</si>
  <si>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</si>
  <si>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</si>
  <si>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</si>
  <si>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</si>
  <si>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</si>
  <si>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</si>
  <si>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</si>
  <si>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</si>
  <si>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</si>
  <si>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</si>
  <si>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</si>
  <si>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</si>
  <si>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</si>
  <si>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</si>
  <si>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</si>
  <si>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</si>
  <si>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</si>
  <si>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</si>
  <si>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</si>
  <si>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</si>
  <si>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</si>
  <si>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</si>
  <si>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</si>
  <si>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</si>
  <si>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</si>
  <si>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</si>
  <si>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</si>
  <si>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</si>
  <si>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</si>
  <si>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</si>
  <si>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</si>
  <si>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</si>
  <si>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</si>
  <si>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</si>
  <si>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</si>
  <si>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</si>
  <si>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</si>
  <si>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</si>
  <si>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</si>
  <si>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</si>
  <si>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</si>
  <si>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</si>
  <si>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</si>
  <si>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</si>
  <si>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</si>
  <si>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</si>
  <si>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</si>
  <si>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</si>
  <si>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</si>
  <si>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</si>
  <si>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</si>
  <si>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</si>
  <si>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</si>
  <si>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</si>
  <si>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</si>
  <si>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</si>
  <si>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</si>
  <si>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</si>
  <si>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</si>
  <si>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</si>
  <si>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</si>
  <si>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</si>
  <si>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</si>
  <si>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</si>
  <si>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</si>
  <si>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</si>
  <si>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</si>
  <si>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</si>
  <si>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</si>
  <si>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</si>
  <si>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</si>
  <si>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</si>
  <si>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</si>
  <si>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</si>
  <si>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</si>
  <si>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</si>
  <si>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</si>
  <si>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</si>
  <si>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</si>
  <si>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</si>
  <si>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</si>
  <si>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</si>
  <si>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</si>
  <si>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</si>
  <si>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</si>
  <si>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</si>
  <si>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</si>
  <si>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</si>
  <si>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</si>
  <si>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</si>
  <si>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</si>
  <si>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</si>
  <si>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</si>
  <si>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</si>
  <si>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</si>
  <si>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</si>
  <si>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</si>
  <si>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</si>
  <si>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</si>
  <si>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</si>
  <si>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</si>
  <si>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</si>
  <si>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</si>
  <si>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</si>
  <si>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</si>
  <si>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</si>
  <si>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</si>
  <si>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</si>
  <si>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</si>
  <si>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</si>
  <si>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</si>
  <si>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</si>
  <si>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</si>
  <si>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</si>
  <si>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</si>
  <si>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</si>
  <si>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</si>
  <si>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</si>
  <si>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</si>
  <si>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</si>
  <si>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</si>
  <si>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</si>
  <si>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</si>
  <si>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</si>
  <si>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</si>
  <si>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</si>
  <si>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</si>
  <si>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</si>
  <si>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</si>
  <si>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</si>
  <si>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</si>
  <si>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</si>
  <si>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</si>
  <si>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</si>
  <si>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</si>
  <si>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</si>
  <si>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</si>
  <si>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</si>
  <si>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</si>
  <si>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</si>
  <si>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</si>
  <si>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</si>
  <si>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</si>
  <si>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</si>
  <si>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</si>
  <si>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</si>
  <si>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</si>
  <si>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</si>
  <si>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</si>
  <si>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</si>
  <si>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</si>
  <si>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</si>
  <si>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</si>
  <si>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</si>
  <si>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</si>
  <si>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</si>
  <si>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</si>
  <si>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</si>
  <si>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</si>
  <si>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</si>
  <si>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</si>
  <si>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</si>
  <si>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</si>
  <si>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</si>
  <si>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</si>
  <si>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</si>
  <si>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</si>
  <si>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</si>
  <si>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</si>
  <si>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</si>
  <si>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</si>
  <si>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</si>
  <si>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</si>
  <si>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</si>
  <si>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</si>
  <si>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</si>
  <si>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</si>
  <si>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</si>
  <si>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</si>
  <si>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</si>
  <si>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</si>
  <si>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</si>
  <si>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</si>
  <si>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</si>
  <si>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</si>
  <si>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</si>
  <si>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</si>
  <si>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</si>
  <si>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</si>
  <si>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</si>
  <si>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</si>
  <si>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</si>
  <si>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</si>
  <si>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</si>
  <si>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</si>
  <si>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</si>
  <si>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</si>
  <si>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</si>
  <si>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</si>
  <si>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</si>
  <si>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</si>
  <si>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</si>
  <si>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</si>
  <si>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</si>
  <si>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</si>
  <si>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</si>
  <si>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</si>
  <si>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</si>
  <si>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</si>
  <si>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</si>
  <si>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</si>
  <si>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</si>
  <si>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</si>
  <si>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</si>
  <si>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</si>
  <si>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</si>
  <si>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</si>
  <si>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</si>
  <si>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</si>
  <si>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</si>
  <si>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</si>
  <si>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</si>
  <si>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</si>
  <si>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</si>
  <si>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</si>
  <si>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</si>
  <si>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</si>
  <si>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</si>
  <si>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</si>
  <si>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</si>
  <si>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</si>
  <si>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</si>
  <si>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</si>
  <si>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</si>
  <si>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</si>
  <si>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</si>
  <si>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</si>
  <si>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</si>
  <si>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</si>
  <si>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</si>
  <si>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</si>
  <si>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</si>
  <si>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</si>
  <si>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</si>
  <si>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</si>
  <si>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</si>
  <si>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</si>
  <si>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</si>
  <si>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</si>
  <si>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</si>
  <si>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</si>
  <si>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</si>
  <si>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</si>
  <si>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</si>
  <si>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</si>
  <si>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</si>
  <si>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</si>
  <si>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</si>
  <si>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</si>
  <si>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</si>
  <si>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</si>
  <si>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</si>
  <si>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</si>
  <si>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</si>
  <si>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</si>
  <si>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</si>
  <si>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</si>
  <si>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</si>
  <si>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</si>
  <si>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</si>
  <si>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</si>
  <si>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</si>
  <si>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</si>
  <si>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</si>
  <si>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</si>
  <si>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</si>
  <si>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</si>
  <si>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</si>
  <si>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</si>
  <si>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</si>
  <si>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</si>
  <si>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</si>
  <si>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</si>
  <si>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</si>
  <si>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</si>
  <si>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</si>
  <si>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</si>
  <si>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</si>
  <si>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</si>
  <si>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</si>
  <si>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</si>
  <si>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</si>
  <si>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</si>
  <si>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</si>
  <si>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</si>
  <si>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</si>
  <si>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</si>
  <si>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</si>
  <si>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</si>
  <si>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</si>
  <si>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</si>
  <si>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</si>
  <si>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</si>
  <si>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</si>
  <si>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</si>
  <si>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</si>
  <si>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</si>
  <si>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</si>
  <si>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</si>
  <si>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</si>
  <si>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</si>
  <si>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</si>
  <si>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</si>
  <si>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</si>
  <si>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</si>
  <si>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</si>
  <si>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</si>
  <si>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</si>
  <si>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</si>
  <si>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</si>
  <si>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</si>
  <si>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</si>
  <si>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</si>
  <si>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</si>
  <si>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</si>
  <si>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</si>
  <si>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</si>
  <si>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</si>
  <si>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</si>
  <si>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</si>
  <si>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</si>
  <si>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</si>
  <si>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</si>
  <si>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</si>
  <si>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</si>
  <si>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</si>
  <si>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</si>
  <si>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</si>
  <si>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</si>
  <si>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</si>
  <si>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</si>
  <si>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</si>
  <si>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</si>
  <si>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</si>
  <si>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</si>
  <si>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</si>
  <si>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</si>
  <si>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</si>
  <si>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</si>
  <si>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</si>
  <si>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</si>
  <si>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</si>
  <si>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</si>
  <si>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</si>
  <si>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</si>
  <si>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</si>
  <si>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</si>
  <si>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</si>
  <si>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</si>
  <si>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</si>
  <si>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</si>
  <si>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</si>
  <si>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</si>
  <si>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</si>
  <si>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</si>
  <si>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</si>
  <si>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</si>
  <si>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</si>
  <si>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</si>
  <si>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</si>
  <si>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</si>
  <si>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</si>
  <si>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</si>
  <si>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</si>
  <si>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</si>
  <si>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</si>
  <si>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</si>
  <si>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</si>
  <si>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</si>
  <si>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</si>
  <si>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</si>
  <si>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</si>
  <si>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</si>
  <si>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</si>
  <si>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</si>
  <si>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</si>
  <si>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</si>
  <si>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</si>
  <si>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</si>
  <si>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</si>
  <si>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</si>
  <si>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</si>
  <si>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</si>
  <si>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</si>
  <si>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</si>
  <si>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</si>
  <si>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</si>
  <si>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</si>
  <si>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</si>
  <si>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</si>
  <si>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</si>
  <si>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</si>
  <si>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</si>
  <si>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</si>
  <si>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</si>
  <si>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</si>
  <si>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</si>
  <si>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</si>
  <si>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</si>
  <si>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</si>
  <si>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</si>
  <si>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</si>
  <si>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</si>
  <si>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</si>
  <si>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</si>
  <si>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</si>
  <si>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</si>
  <si>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</si>
  <si>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</si>
  <si>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</si>
  <si>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</si>
  <si>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</si>
  <si>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</si>
  <si>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</si>
  <si>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</si>
  <si>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</si>
  <si>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</si>
  <si>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</si>
  <si>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</si>
  <si>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</si>
  <si>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</si>
  <si>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</si>
  <si>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</si>
  <si>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</si>
  <si>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</si>
  <si>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</si>
  <si>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</si>
  <si>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</si>
  <si>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</si>
  <si>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</si>
  <si>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</si>
  <si>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</si>
  <si>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</si>
  <si>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</si>
  <si>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</si>
  <si>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</si>
  <si>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</si>
  <si>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</si>
  <si>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</si>
  <si>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</si>
  <si>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</si>
  <si>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</si>
  <si>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</si>
  <si>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</si>
  <si>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</si>
  <si>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</si>
  <si>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</si>
  <si>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</si>
  <si>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</si>
  <si>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</si>
  <si>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</si>
  <si>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</si>
  <si>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</si>
  <si>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</si>
  <si>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</si>
  <si>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</si>
  <si>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</si>
  <si>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</si>
  <si>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</si>
  <si>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</si>
  <si>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</si>
  <si>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</si>
  <si>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</si>
  <si>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</si>
  <si>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</si>
  <si>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</si>
  <si>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</si>
  <si>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</si>
  <si>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</si>
  <si>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</si>
  <si>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</si>
  <si>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</si>
  <si>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</si>
  <si>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</si>
  <si>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</si>
  <si>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</si>
  <si>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</si>
  <si>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</si>
  <si>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</si>
  <si>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</si>
  <si>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</si>
  <si>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</si>
  <si>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</si>
  <si>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</si>
  <si>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</si>
  <si>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</si>
  <si>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</si>
  <si>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</si>
  <si>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</si>
  <si>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</si>
  <si>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</si>
  <si>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</si>
  <si>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</si>
  <si>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</si>
  <si>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</si>
  <si>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</si>
  <si>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</si>
  <si>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</si>
  <si>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</si>
  <si>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</si>
  <si>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</si>
  <si>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</si>
  <si>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</si>
  <si>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</si>
  <si>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</si>
  <si>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</si>
  <si>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</si>
  <si>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</si>
  <si>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</si>
  <si>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</si>
  <si>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</si>
  <si>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</si>
  <si>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</si>
  <si>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</si>
  <si>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</si>
  <si>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</si>
  <si>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</si>
  <si>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</si>
  <si>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</si>
  <si>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</si>
  <si>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</si>
  <si>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</si>
  <si>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</si>
  <si>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</si>
  <si>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</si>
  <si>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</si>
  <si>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</si>
  <si>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</si>
  <si>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</si>
  <si>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</si>
  <si>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</si>
  <si>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</si>
  <si>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</si>
  <si>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</si>
  <si>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</si>
  <si>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</si>
  <si>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</si>
  <si>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</si>
  <si>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</si>
  <si>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</si>
  <si>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</si>
  <si>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</si>
  <si>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</si>
  <si>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</si>
  <si>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</si>
  <si>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</si>
  <si>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</si>
  <si>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</si>
  <si>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</si>
  <si>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</si>
  <si>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</si>
  <si>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</si>
  <si>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</si>
  <si>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</si>
  <si>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</si>
  <si>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</si>
  <si>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</si>
  <si>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</si>
  <si>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</si>
  <si>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</si>
  <si>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</si>
  <si>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</si>
  <si>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</si>
  <si>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</si>
  <si>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</si>
  <si>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</si>
  <si>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</si>
  <si>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</si>
  <si>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</si>
  <si>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</si>
  <si>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</si>
  <si>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</si>
  <si>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</si>
  <si>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</si>
  <si>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</si>
  <si>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</si>
  <si>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</si>
  <si>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</si>
  <si>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</si>
  <si>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</si>
  <si>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</si>
  <si>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</si>
  <si>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</si>
  <si>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</si>
  <si>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</si>
  <si>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</si>
  <si>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</si>
  <si>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</si>
  <si>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</si>
  <si>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</si>
  <si>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</si>
  <si>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</si>
  <si>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</si>
  <si>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</si>
  <si>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</si>
  <si>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</si>
  <si>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</si>
  <si>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</si>
  <si>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</si>
  <si>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</si>
  <si>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</si>
  <si>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</si>
  <si>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</si>
  <si>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</si>
  <si>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</si>
  <si>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</si>
  <si>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</si>
  <si>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</si>
  <si>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</si>
  <si>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</si>
  <si>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</si>
  <si>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</si>
  <si>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</si>
  <si>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</si>
  <si>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</si>
  <si>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</si>
  <si>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</si>
  <si>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</si>
  <si>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</si>
  <si>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</si>
  <si>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</si>
  <si>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</si>
  <si>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</si>
  <si>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</si>
  <si>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</si>
  <si>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</si>
  <si>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</si>
  <si>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</si>
  <si>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</si>
  <si>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</si>
  <si>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</si>
  <si>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</si>
  <si>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</si>
  <si>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</si>
  <si>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</si>
  <si>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</si>
  <si>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</si>
  <si>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</si>
  <si>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</si>
  <si>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</si>
  <si>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</si>
  <si>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</si>
  <si>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</si>
  <si>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</si>
  <si>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</si>
  <si>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</si>
  <si>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</si>
  <si>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</si>
  <si>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</si>
  <si>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</si>
  <si>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</si>
  <si>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</si>
  <si>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</si>
  <si>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</si>
  <si>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</si>
  <si>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</si>
  <si>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</si>
  <si>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</si>
  <si>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</si>
  <si>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</si>
  <si>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</si>
  <si>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</si>
  <si>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</si>
  <si>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</si>
  <si>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</si>
  <si>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</si>
  <si>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</si>
  <si>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</si>
  <si>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</si>
  <si>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</si>
  <si>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</si>
  <si>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</si>
  <si>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</si>
  <si>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</si>
  <si>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</si>
  <si>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</si>
  <si>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</si>
  <si>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</si>
  <si>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</si>
  <si>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</si>
  <si>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</si>
  <si>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</si>
  <si>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</si>
  <si>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</si>
  <si>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</si>
  <si>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</si>
  <si>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</si>
  <si>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</si>
  <si>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</si>
  <si>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</si>
  <si>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</si>
  <si>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</si>
  <si>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</si>
  <si>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</si>
  <si>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</si>
  <si>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</si>
  <si>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</si>
  <si>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</si>
  <si>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</si>
  <si>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</si>
  <si>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</si>
  <si>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</si>
  <si>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</si>
  <si>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</si>
  <si>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</si>
  <si>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</si>
  <si>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</si>
  <si>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</si>
  <si>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</si>
  <si>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</si>
  <si>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</si>
  <si>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</si>
  <si>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</si>
  <si>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</si>
  <si>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</si>
  <si>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</si>
  <si>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</si>
  <si>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</si>
  <si>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</si>
  <si>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</si>
  <si>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</si>
  <si>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</si>
  <si>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</si>
  <si>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</si>
  <si>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</si>
  <si>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</si>
  <si>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</si>
  <si>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</si>
  <si>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</si>
  <si>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</si>
  <si>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</si>
  <si>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</si>
  <si>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</si>
  <si>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</si>
  <si>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</si>
  <si>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</si>
  <si>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</si>
  <si>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</si>
  <si>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</si>
  <si>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</si>
  <si>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</si>
  <si>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</si>
  <si>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</si>
  <si>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</si>
  <si>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</si>
  <si>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</si>
  <si>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</si>
  <si>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</si>
  <si>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</si>
  <si>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</si>
  <si>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</si>
  <si>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</si>
  <si>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</si>
  <si>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</si>
  <si>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</si>
  <si>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</si>
  <si>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</si>
  <si>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</si>
  <si>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</si>
  <si>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</si>
  <si>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</si>
  <si>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</si>
  <si>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</si>
  <si>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</si>
  <si>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</si>
  <si>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</si>
  <si>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</si>
  <si>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</si>
  <si>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</si>
  <si>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</si>
  <si>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</si>
  <si>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</si>
  <si>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</si>
  <si>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</si>
  <si>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</si>
  <si>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</si>
  <si>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</si>
  <si>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</si>
  <si>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</si>
  <si>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</si>
  <si>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</si>
  <si>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</si>
  <si>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</si>
  <si>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</si>
  <si>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</si>
  <si>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</si>
  <si>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</si>
  <si>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</si>
  <si>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</si>
  <si>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</si>
  <si>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</si>
  <si>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</si>
  <si>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</si>
  <si>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</si>
  <si>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</si>
  <si>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</si>
  <si>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</si>
  <si>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</si>
  <si>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</si>
  <si>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</si>
  <si>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</si>
  <si>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</si>
  <si>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</si>
  <si>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</si>
  <si>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</si>
  <si>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</si>
  <si>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</si>
  <si>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</si>
  <si>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</si>
  <si>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</si>
  <si>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</si>
  <si>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</si>
  <si>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</si>
  <si>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</si>
  <si>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</si>
  <si>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</si>
  <si>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</si>
  <si>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</si>
  <si>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</si>
  <si>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</si>
  <si>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</si>
  <si>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</si>
  <si>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</si>
  <si>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</si>
  <si>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</si>
  <si>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</si>
  <si>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</si>
  <si>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</si>
  <si>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</si>
  <si>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</si>
  <si>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</si>
  <si>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</si>
  <si>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</si>
  <si>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</si>
  <si>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</si>
  <si>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</si>
  <si>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</si>
  <si>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</si>
  <si>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</si>
  <si>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</si>
  <si>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</si>
  <si>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</si>
  <si>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</si>
  <si>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</si>
  <si>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</si>
  <si>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</si>
  <si>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</si>
  <si>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</si>
  <si>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</si>
  <si>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</si>
  <si>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</si>
  <si>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</si>
  <si>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</si>
  <si>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</si>
  <si>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</si>
  <si>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</si>
  <si>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</si>
  <si>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</si>
  <si>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</si>
  <si>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</si>
  <si>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</si>
  <si>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</si>
  <si>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</si>
  <si>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</si>
  <si>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</si>
  <si>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</si>
  <si>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</si>
  <si>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</si>
  <si>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</si>
  <si>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</si>
  <si>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</si>
  <si>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</si>
  <si>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</si>
  <si>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</si>
  <si>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</si>
  <si>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</si>
  <si>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</si>
  <si>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</si>
  <si>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</si>
  <si>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</si>
  <si>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</si>
  <si>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</si>
  <si>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</si>
  <si>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</si>
  <si>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</si>
  <si>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</si>
  <si>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</si>
  <si>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</si>
  <si>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</si>
  <si>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</si>
  <si>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</si>
  <si>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</si>
  <si>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</si>
  <si>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</si>
  <si>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</si>
  <si>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</si>
  <si>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</si>
  <si>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</si>
  <si>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</si>
  <si>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</si>
  <si>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</si>
  <si>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</si>
  <si>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</si>
  <si>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</si>
  <si>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</si>
  <si>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</si>
  <si>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</si>
  <si>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</si>
  <si>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</si>
  <si>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</si>
  <si>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</si>
  <si>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</si>
  <si>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</si>
  <si>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</si>
  <si>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</si>
  <si>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</si>
  <si>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</si>
  <si>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</si>
  <si>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</si>
  <si>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</si>
  <si>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</si>
  <si>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</si>
  <si>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</si>
  <si>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</si>
  <si>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</si>
  <si>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</si>
  <si>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</si>
  <si>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</si>
  <si>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</si>
  <si>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</si>
  <si>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</si>
  <si>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</si>
  <si>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</si>
  <si>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</si>
  <si>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</si>
  <si>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</si>
  <si>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</si>
  <si>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</si>
  <si>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</si>
  <si>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</si>
  <si>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</si>
  <si>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</si>
  <si>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</si>
  <si>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</si>
  <si>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</si>
  <si>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</si>
  <si>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</si>
  <si>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</si>
  <si>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</si>
  <si>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</si>
  <si>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</si>
  <si>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</si>
  <si>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</si>
  <si>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</si>
  <si>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</si>
  <si>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</si>
  <si>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</si>
  <si>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</si>
  <si>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</si>
  <si>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</si>
  <si>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</si>
  <si>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</si>
  <si>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</si>
  <si>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</si>
  <si>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</si>
  <si>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</si>
  <si>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</si>
  <si>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</si>
  <si>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</si>
  <si>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</si>
  <si>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</si>
  <si>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</si>
  <si>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</si>
  <si>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</si>
  <si>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</si>
  <si>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</si>
  <si>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</si>
  <si>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</si>
  <si>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</si>
  <si>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</si>
  <si>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</si>
  <si>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</si>
  <si>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</si>
  <si>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</si>
  <si>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</si>
  <si>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</si>
  <si>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</si>
  <si>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</si>
  <si>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</si>
  <si>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</si>
  <si>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</si>
  <si>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</si>
  <si>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</si>
  <si>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</si>
  <si>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</si>
  <si>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</si>
  <si>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</si>
  <si>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</si>
  <si>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</si>
  <si>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</si>
  <si>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</si>
  <si>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</si>
  <si>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</si>
  <si>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</si>
  <si>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</si>
  <si>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</si>
  <si>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</si>
  <si>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</si>
  <si>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</si>
  <si>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</si>
  <si>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</si>
  <si>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</si>
  <si>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</si>
  <si>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</si>
  <si>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</si>
  <si>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</si>
  <si>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</si>
  <si>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</si>
  <si>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</si>
  <si>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</si>
  <si>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</si>
  <si>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</si>
  <si>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</si>
  <si>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</si>
  <si>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</si>
  <si>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</si>
  <si>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</si>
  <si>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</si>
  <si>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</si>
  <si>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</si>
  <si>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</si>
  <si>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</si>
  <si>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</si>
  <si>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</si>
  <si>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</si>
  <si>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</si>
  <si>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</si>
  <si>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</si>
  <si>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</si>
  <si>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</si>
  <si>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</si>
  <si>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</si>
  <si>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</si>
  <si>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</si>
  <si>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</si>
  <si>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</si>
  <si>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</si>
  <si>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</si>
  <si>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</si>
  <si>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</si>
  <si>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</si>
  <si>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</si>
  <si>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</si>
  <si>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</si>
  <si>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</si>
  <si>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</si>
  <si>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</si>
  <si>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</si>
  <si>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</si>
  <si>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</si>
  <si>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</si>
  <si>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</si>
  <si>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</si>
  <si>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</si>
  <si>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</si>
  <si>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</si>
  <si>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</si>
  <si>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</si>
  <si>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</si>
  <si>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</si>
  <si>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</si>
  <si>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</si>
  <si>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</si>
  <si>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</si>
  <si>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</si>
  <si>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</si>
  <si>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</si>
  <si>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</si>
  <si>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</si>
  <si>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</si>
  <si>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</si>
  <si>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</si>
  <si>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</si>
  <si>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</si>
  <si>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</si>
  <si>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</si>
  <si>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</si>
  <si>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</si>
  <si>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</si>
  <si>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</si>
  <si>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</si>
  <si>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</si>
  <si>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</si>
  <si>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</si>
  <si>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</si>
  <si>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</si>
  <si>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</si>
  <si>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</si>
  <si>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</si>
  <si>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</si>
  <si>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</si>
  <si>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</si>
  <si>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</si>
  <si>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</si>
  <si>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</si>
  <si>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</si>
  <si>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</si>
  <si>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</si>
  <si>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</si>
  <si>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</si>
  <si>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</si>
  <si>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</si>
  <si>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</si>
  <si>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</si>
  <si>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</si>
  <si>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</si>
  <si>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</si>
  <si>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</si>
  <si>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</si>
  <si>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</si>
  <si>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</si>
  <si>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</si>
  <si>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</si>
  <si>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</si>
  <si>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</si>
  <si>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</si>
  <si>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</si>
  <si>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</si>
  <si>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</si>
  <si>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</si>
  <si>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</si>
  <si>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</si>
  <si>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</si>
  <si>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</si>
  <si>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</si>
  <si>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</si>
  <si>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</si>
  <si>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</si>
  <si>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</si>
  <si>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</si>
  <si>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</si>
  <si>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</si>
  <si>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</si>
  <si>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</si>
  <si>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</si>
  <si>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</si>
  <si>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</si>
  <si>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</si>
  <si>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</si>
  <si>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</si>
  <si>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</si>
  <si>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</si>
  <si>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</si>
  <si>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</si>
  <si>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</si>
  <si>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</si>
  <si>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</si>
  <si>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</si>
  <si>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</si>
  <si>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</si>
  <si>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</si>
  <si>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</si>
  <si>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</si>
  <si>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</si>
  <si>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</si>
  <si>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</si>
  <si>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</si>
  <si>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</si>
  <si>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</si>
  <si>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</si>
  <si>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</si>
  <si>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</si>
  <si>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</si>
  <si>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</si>
  <si>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</si>
  <si>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</si>
  <si>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</si>
  <si>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</si>
  <si>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</si>
  <si>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</si>
  <si>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</si>
  <si>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</si>
  <si>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</si>
  <si>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</si>
  <si>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</si>
  <si>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</si>
  <si>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</si>
  <si>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</si>
  <si>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</si>
  <si>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</si>
  <si>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</si>
  <si>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</si>
  <si>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</si>
  <si>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</si>
  <si>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</si>
  <si>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</si>
  <si>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</si>
  <si>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</si>
  <si>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</si>
  <si>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</si>
  <si>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</si>
  <si>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</si>
  <si>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</si>
  <si>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</si>
  <si>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</si>
  <si>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</si>
  <si>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</si>
  <si>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</si>
  <si>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</si>
  <si>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</si>
  <si>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</si>
  <si>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</si>
  <si>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</si>
  <si>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</si>
  <si>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</si>
  <si>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</si>
  <si>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</si>
  <si>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</si>
  <si>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</si>
  <si>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</si>
  <si>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</si>
  <si>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</si>
  <si>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</si>
  <si>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</si>
  <si>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</si>
  <si>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</si>
  <si>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</si>
  <si>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</si>
  <si>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</si>
  <si>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</si>
  <si>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</si>
  <si>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</si>
  <si>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</si>
  <si>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</si>
  <si>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</si>
  <si>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</si>
  <si>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</si>
  <si>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</si>
  <si>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</si>
  <si>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</si>
  <si>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</si>
  <si>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</si>
  <si>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</si>
  <si>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</si>
  <si>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</si>
  <si>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</si>
  <si>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</si>
  <si>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</si>
  <si>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</si>
  <si>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</si>
  <si>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</si>
  <si>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</si>
  <si>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</si>
  <si>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</si>
  <si>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</si>
  <si>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</si>
  <si>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</si>
  <si>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</si>
  <si>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</si>
  <si>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</si>
  <si>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</si>
  <si>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</si>
  <si>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</si>
  <si>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</si>
  <si>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</si>
  <si>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</si>
  <si>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</si>
  <si>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</si>
  <si>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</si>
  <si>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</si>
  <si>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</si>
  <si>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</si>
  <si>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</si>
  <si>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</si>
  <si>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</si>
  <si>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</si>
  <si>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</si>
  <si>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</si>
  <si>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</si>
  <si>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</si>
  <si>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</si>
  <si>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</si>
  <si>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</si>
  <si>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</si>
  <si>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</si>
  <si>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</si>
  <si>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</si>
  <si>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</si>
  <si>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</si>
  <si>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</si>
  <si>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</si>
  <si>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</si>
  <si>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</si>
  <si>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</si>
  <si>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</si>
  <si>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</si>
  <si>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</si>
  <si>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</si>
  <si>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</si>
  <si>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</si>
  <si>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</si>
  <si>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</si>
  <si>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</si>
  <si>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</si>
  <si>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</si>
  <si>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</si>
  <si>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</si>
  <si>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</si>
  <si>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</si>
  <si>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</si>
  <si>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</si>
  <si>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</si>
  <si>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</si>
  <si>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</si>
  <si>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</si>
  <si>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</si>
  <si>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</si>
  <si>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</si>
  <si>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</si>
  <si>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</si>
  <si>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</si>
  <si>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</si>
  <si>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</si>
  <si>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</si>
  <si>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</si>
  <si>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</si>
  <si>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</si>
  <si>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</si>
  <si>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</si>
  <si>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</si>
  <si>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</si>
  <si>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</si>
  <si>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</si>
  <si>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</si>
  <si>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</si>
  <si>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</si>
  <si>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</si>
  <si>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</si>
  <si>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</si>
  <si>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</si>
  <si>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</si>
  <si>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</si>
  <si>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</si>
  <si>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</si>
  <si>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</si>
  <si>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</si>
  <si>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</si>
  <si>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</si>
  <si>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</si>
  <si>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</si>
  <si>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</si>
  <si>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</si>
  <si>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</si>
  <si>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</si>
  <si>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</si>
  <si>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</si>
  <si>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</si>
  <si>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</si>
  <si>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</si>
  <si>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</si>
  <si>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</si>
  <si>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</si>
  <si>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</si>
  <si>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</si>
  <si>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</si>
  <si>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</si>
  <si>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</si>
  <si>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</si>
  <si>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</si>
  <si>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</si>
  <si>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</si>
  <si>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</si>
  <si>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</si>
  <si>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</si>
  <si>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</si>
  <si>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</si>
  <si>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</si>
  <si>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</si>
  <si>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</si>
  <si>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</si>
  <si>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</si>
  <si>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</si>
  <si>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</si>
  <si>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</si>
  <si>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</si>
  <si>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</si>
  <si>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</si>
  <si>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</si>
  <si>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</si>
  <si>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</si>
  <si>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</si>
  <si>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</si>
  <si>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</si>
  <si>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</si>
  <si>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</si>
  <si>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</si>
  <si>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</si>
  <si>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</si>
  <si>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</si>
  <si>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</si>
  <si>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</si>
  <si>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</si>
  <si>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</si>
  <si>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</si>
  <si>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</si>
  <si>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</si>
  <si>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</si>
  <si>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</si>
  <si>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</si>
  <si>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</si>
  <si>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</si>
  <si>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</si>
  <si>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</si>
  <si>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</si>
  <si>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</si>
  <si>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</si>
  <si>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</si>
  <si>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</si>
  <si>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</si>
  <si>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</si>
  <si>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</si>
  <si>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</si>
  <si>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</si>
  <si>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</si>
  <si>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</si>
  <si>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</si>
  <si>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</si>
  <si>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</si>
  <si>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</si>
  <si>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</si>
  <si>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</si>
  <si>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</si>
  <si>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</si>
  <si>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</si>
  <si>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</si>
  <si>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</si>
  <si>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</si>
  <si>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</si>
  <si>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</si>
  <si>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</si>
  <si>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</si>
  <si>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</si>
  <si>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</si>
  <si>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</si>
  <si>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</si>
  <si>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</si>
  <si>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</si>
  <si>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</si>
  <si>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</si>
  <si>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</si>
  <si>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</si>
  <si>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</si>
  <si>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</si>
  <si>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</si>
  <si>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</si>
  <si>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</si>
  <si>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</si>
  <si>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</si>
  <si>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</si>
  <si>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</si>
  <si>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</si>
  <si>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</si>
  <si>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</si>
  <si>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</si>
  <si>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</si>
  <si>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</si>
  <si>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</si>
  <si>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</si>
  <si>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</si>
  <si>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</si>
  <si>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</si>
  <si>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</si>
  <si>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</si>
  <si>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</si>
  <si>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</si>
  <si>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</si>
  <si>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</si>
  <si>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</si>
  <si>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</si>
  <si>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</si>
  <si>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</si>
  <si>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</si>
  <si>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</si>
  <si>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</si>
  <si>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</si>
  <si>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</si>
  <si>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</si>
  <si>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</si>
  <si>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</si>
  <si>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</si>
  <si>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</si>
  <si>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</si>
  <si>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</si>
  <si>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</si>
  <si>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</si>
  <si>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</si>
  <si>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</si>
  <si>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</si>
  <si>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</si>
  <si>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</si>
  <si>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</si>
  <si>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</si>
  <si>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</si>
  <si>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</si>
  <si>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</si>
  <si>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</si>
  <si>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</si>
  <si>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</si>
  <si>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</si>
  <si>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</si>
  <si>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</si>
  <si>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</si>
  <si>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</si>
  <si>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</si>
  <si>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</si>
  <si>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</si>
  <si>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</si>
  <si>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</si>
  <si>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</si>
  <si>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</si>
  <si>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</si>
  <si>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</si>
  <si>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</si>
  <si>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</si>
  <si>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</si>
  <si>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</si>
  <si>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</si>
  <si>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</si>
  <si>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</si>
  <si>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</si>
  <si>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</si>
  <si>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</si>
  <si>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</si>
  <si>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</si>
  <si>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</si>
  <si>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</si>
  <si>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</si>
  <si>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</si>
  <si>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</si>
  <si>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</si>
  <si>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</si>
  <si>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</si>
  <si>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</si>
  <si>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</si>
  <si>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</si>
  <si>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</si>
  <si>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</si>
  <si>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</si>
  <si>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</si>
  <si>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</si>
  <si>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</si>
  <si>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</si>
  <si>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</si>
  <si>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</si>
  <si>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</si>
  <si>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</si>
  <si>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</si>
  <si>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</si>
  <si>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</si>
  <si>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</si>
  <si>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</si>
  <si>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</si>
  <si>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</si>
  <si>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</si>
  <si>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</si>
  <si>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</si>
  <si>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</si>
  <si>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</si>
  <si>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</si>
  <si>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</si>
  <si>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</si>
  <si>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</si>
  <si>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</si>
  <si>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</si>
  <si>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</si>
  <si>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</si>
  <si>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</si>
  <si>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</si>
  <si>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</si>
  <si>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</si>
  <si>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</si>
  <si>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</si>
  <si>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</si>
  <si>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</si>
  <si>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</si>
  <si>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</si>
  <si>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</si>
  <si>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</si>
  <si>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</si>
  <si>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</si>
  <si>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</si>
  <si>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</si>
  <si>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</si>
  <si>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</si>
  <si>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</si>
  <si>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</si>
  <si>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</si>
  <si>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</si>
  <si>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</si>
  <si>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</si>
  <si>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</si>
  <si>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</si>
  <si>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</si>
  <si>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</si>
  <si>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</si>
  <si>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</si>
  <si>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</si>
  <si>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</si>
  <si>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</si>
  <si>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</si>
  <si>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</si>
  <si>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</si>
  <si>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</si>
  <si>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</si>
  <si>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</si>
  <si>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</si>
  <si>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</si>
  <si>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</si>
  <si>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</si>
  <si>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</si>
  <si>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</si>
  <si>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</si>
  <si>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</si>
  <si>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</si>
  <si>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</si>
  <si>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</si>
  <si>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</si>
  <si>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</si>
  <si>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</si>
  <si>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</si>
  <si>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</si>
  <si>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</si>
  <si>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</si>
  <si>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</si>
  <si>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</si>
  <si>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</si>
  <si>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</si>
  <si>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</si>
  <si>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</si>
  <si>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</si>
  <si>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</si>
  <si>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</si>
  <si>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</si>
  <si>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</si>
  <si>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</si>
  <si>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</si>
  <si>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</si>
  <si>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</si>
  <si>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</si>
  <si>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</si>
  <si>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</si>
  <si>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</si>
  <si>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</si>
  <si>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</si>
  <si>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</si>
  <si>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</si>
  <si>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</si>
  <si>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</si>
  <si>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</si>
  <si>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</si>
  <si>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</si>
  <si>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</si>
  <si>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</si>
  <si>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</si>
  <si>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</si>
  <si>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</si>
  <si>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</si>
  <si>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</si>
  <si>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</si>
  <si>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</si>
  <si>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</si>
  <si>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</si>
  <si>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</si>
  <si>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</si>
  <si>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</si>
  <si>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</si>
  <si>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</si>
  <si>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</si>
  <si>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</si>
  <si>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</si>
  <si>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</si>
  <si>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</si>
  <si>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</si>
  <si>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</si>
  <si>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</si>
  <si>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</si>
  <si>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</si>
  <si>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</si>
  <si>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</si>
  <si>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</si>
  <si>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</si>
  <si>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</si>
  <si>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</si>
  <si>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</si>
  <si>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</si>
  <si>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</si>
  <si>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</si>
  <si>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</si>
  <si>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</si>
  <si>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</si>
  <si>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</si>
  <si>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</si>
  <si>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</si>
  <si>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</si>
  <si>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</si>
  <si>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</si>
  <si>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</si>
  <si>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</si>
  <si>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</si>
  <si>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</si>
  <si>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</si>
  <si>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</si>
  <si>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</si>
  <si>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</si>
  <si>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</si>
  <si>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</si>
  <si>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</si>
  <si>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</si>
  <si>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</si>
  <si>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</si>
  <si>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</si>
  <si>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</si>
  <si>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</si>
  <si>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</si>
  <si>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</si>
  <si>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</si>
  <si>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</si>
  <si>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</si>
  <si>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</si>
  <si>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</si>
  <si>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</si>
  <si>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</si>
  <si>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</si>
  <si>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</si>
  <si>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</si>
  <si>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</si>
  <si>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</si>
  <si>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</si>
  <si>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</si>
  <si>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</si>
  <si>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</si>
  <si>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</si>
  <si>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</si>
  <si>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</si>
  <si>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</si>
  <si>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</si>
  <si>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</si>
  <si>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</si>
  <si>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</si>
  <si>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</si>
  <si>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</si>
  <si>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</si>
  <si>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</si>
  <si>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</si>
  <si>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</si>
  <si>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</si>
  <si>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</si>
  <si>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</si>
  <si>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</si>
  <si>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</si>
  <si>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</si>
  <si>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</si>
  <si>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</si>
  <si>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</si>
  <si>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</si>
  <si>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</si>
  <si>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</si>
  <si>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</si>
  <si>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</si>
  <si>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</si>
  <si>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</si>
  <si>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</si>
  <si>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</si>
  <si>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</si>
  <si>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</si>
  <si>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</si>
  <si>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</si>
  <si>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</si>
  <si>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</si>
  <si>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</si>
  <si>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</si>
  <si>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</si>
  <si>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</si>
  <si>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</si>
  <si>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</si>
  <si>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</si>
  <si>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</si>
  <si>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</si>
  <si>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</si>
  <si>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</si>
  <si>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</si>
  <si>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</si>
  <si>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</si>
  <si>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</si>
  <si>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</si>
  <si>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</si>
  <si>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</si>
  <si>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</si>
  <si>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</si>
  <si>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</si>
  <si>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</si>
  <si>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</si>
  <si>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</si>
  <si>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</si>
  <si>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</si>
  <si>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</si>
  <si>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</si>
  <si>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</si>
  <si>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</si>
  <si>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</si>
  <si>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</si>
  <si>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</si>
  <si>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</si>
  <si>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</si>
  <si>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</si>
  <si>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</si>
  <si>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</si>
  <si>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</si>
  <si>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</si>
  <si>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</si>
  <si>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</si>
  <si>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</si>
  <si>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</si>
  <si>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</si>
  <si>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</si>
  <si>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</si>
  <si>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</si>
  <si>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</si>
  <si>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</si>
  <si>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</si>
  <si>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</si>
  <si>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</si>
  <si>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</si>
  <si>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</si>
  <si>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</si>
  <si>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</si>
  <si>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</si>
  <si>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</si>
  <si>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</si>
  <si>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</si>
  <si>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</si>
  <si>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</si>
  <si>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</si>
  <si>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</si>
  <si>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</si>
  <si>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</si>
  <si>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</si>
  <si>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</si>
  <si>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</si>
  <si>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</si>
  <si>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</si>
  <si>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</si>
  <si>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</si>
  <si>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</si>
  <si>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</si>
  <si>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</si>
  <si>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</si>
  <si>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</si>
  <si>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</si>
  <si>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</si>
  <si>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</si>
  <si>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</si>
  <si>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</si>
  <si>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</si>
  <si>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</si>
  <si>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</si>
  <si>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</si>
  <si>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</si>
  <si>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</si>
  <si>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</si>
  <si>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</si>
  <si>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</si>
  <si>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</si>
  <si>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</si>
  <si>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</si>
  <si>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</si>
  <si>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</si>
  <si>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</si>
  <si>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</si>
  <si>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</si>
  <si>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</si>
  <si>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</si>
  <si>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</si>
  <si>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</si>
  <si>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</si>
  <si>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</si>
  <si>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</si>
  <si>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</si>
  <si>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</si>
  <si>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</si>
  <si>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</si>
  <si>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</si>
  <si>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</si>
  <si>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</si>
  <si>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</si>
  <si>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</si>
  <si>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</si>
  <si>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</si>
  <si>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</si>
  <si>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</si>
  <si>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</si>
  <si>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</si>
  <si>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</si>
  <si>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</si>
  <si>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</si>
  <si>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</si>
  <si>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</si>
  <si>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</si>
  <si>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</si>
  <si>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</si>
  <si>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</si>
  <si>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</si>
  <si>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</si>
  <si>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</si>
  <si>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</si>
  <si>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</si>
  <si>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</si>
  <si>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</si>
  <si>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</si>
  <si>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</si>
  <si>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</si>
  <si>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</si>
  <si>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</si>
  <si>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</si>
  <si>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</si>
  <si>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</si>
  <si>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</si>
  <si>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</si>
  <si>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</si>
  <si>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</si>
  <si>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</si>
  <si>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</si>
  <si>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</si>
  <si>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</si>
  <si>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</si>
  <si>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</si>
  <si>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</si>
  <si>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</si>
  <si>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</si>
  <si>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</si>
  <si>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</si>
  <si>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</si>
  <si>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</si>
  <si>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</si>
  <si>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</si>
  <si>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</si>
  <si>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</si>
  <si>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</si>
  <si>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</si>
  <si>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</si>
  <si>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</si>
  <si>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</si>
  <si>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</si>
  <si>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</si>
  <si>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</si>
  <si>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</si>
  <si>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</si>
  <si>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</si>
  <si>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</si>
  <si>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</si>
  <si>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</si>
  <si>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</si>
  <si>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</si>
  <si>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</si>
  <si>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</si>
  <si>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</si>
  <si>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</si>
  <si>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</si>
  <si>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</si>
  <si>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</si>
  <si>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</si>
  <si>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</si>
  <si>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</si>
  <si>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</si>
  <si>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</si>
  <si>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</si>
  <si>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</si>
  <si>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</si>
  <si>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</si>
  <si>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</si>
  <si>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</si>
  <si>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</si>
  <si>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</si>
  <si>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</si>
  <si>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</si>
  <si>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</si>
  <si>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</si>
  <si>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</si>
  <si>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</si>
  <si>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</si>
  <si>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</si>
  <si>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</si>
  <si>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</si>
  <si>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</si>
  <si>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</si>
  <si>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</si>
  <si>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</si>
  <si>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</si>
  <si>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</si>
  <si>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</si>
  <si>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</si>
  <si>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</si>
  <si>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</si>
  <si>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</si>
  <si>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</si>
  <si>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</si>
  <si>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</si>
  <si>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</si>
  <si>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</si>
  <si>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</si>
  <si>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</si>
  <si>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</si>
  <si>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</si>
  <si>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</si>
  <si>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</si>
  <si>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</si>
  <si>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</si>
  <si>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</si>
  <si>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</si>
  <si>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</si>
  <si>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</si>
  <si>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</si>
  <si>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</si>
  <si>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</si>
  <si>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</si>
  <si>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</si>
  <si>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</si>
  <si>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</si>
  <si>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</si>
  <si>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</si>
  <si>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</si>
  <si>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</si>
  <si>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</si>
  <si>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</si>
  <si>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</si>
  <si>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</si>
  <si>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</si>
  <si>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</si>
  <si>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</si>
  <si>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</si>
  <si>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</si>
  <si>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</si>
  <si>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</si>
  <si>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</si>
  <si>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</si>
  <si>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</si>
  <si>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</si>
  <si>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</si>
  <si>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</si>
  <si>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</si>
  <si>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</si>
  <si>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</si>
  <si>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</si>
  <si>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</si>
  <si>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</si>
  <si>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</si>
  <si>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</si>
  <si>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</si>
  <si>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</si>
  <si>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</si>
  <si>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</si>
  <si>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</si>
  <si>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</si>
  <si>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</si>
  <si>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</si>
  <si>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</si>
  <si>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</si>
  <si>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</si>
  <si>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</si>
  <si>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</si>
  <si>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</si>
  <si>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</si>
  <si>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</si>
  <si>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</si>
  <si>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</si>
  <si>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</si>
  <si>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</si>
  <si>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</si>
  <si>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</si>
  <si>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</si>
  <si>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</si>
  <si>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</si>
  <si>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</si>
  <si>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</si>
  <si>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</si>
  <si>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</si>
  <si>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</si>
  <si>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</si>
  <si>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</si>
  <si>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</si>
  <si>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</si>
  <si>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</si>
  <si>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</si>
  <si>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</si>
  <si>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</si>
  <si>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</si>
  <si>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</si>
  <si>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</si>
  <si>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</si>
  <si>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</si>
  <si>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</si>
  <si>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</si>
  <si>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</si>
  <si>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</si>
  <si>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</si>
  <si>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</si>
  <si>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</si>
  <si>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</si>
  <si>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</si>
  <si>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</si>
  <si>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</si>
  <si>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</si>
  <si>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</si>
  <si>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</si>
  <si>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</si>
  <si>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</si>
  <si>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</si>
  <si>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</si>
  <si>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</si>
  <si>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</si>
  <si>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</si>
  <si>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</si>
  <si>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</si>
  <si>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</si>
  <si>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</si>
  <si>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</si>
  <si>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</si>
  <si>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</si>
  <si>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</si>
  <si>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</si>
  <si>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</si>
  <si>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</si>
  <si>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</si>
  <si>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</si>
  <si>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</si>
  <si>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</si>
  <si>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</si>
  <si>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</si>
  <si>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</si>
  <si>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</si>
  <si>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</si>
  <si>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</si>
  <si>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</si>
  <si>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</si>
  <si>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</si>
  <si>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</si>
  <si>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</si>
  <si>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</si>
  <si>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</si>
  <si>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</si>
  <si>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</si>
  <si>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</si>
  <si>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</si>
  <si>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</si>
  <si>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</si>
  <si>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</si>
  <si>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</si>
  <si>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</si>
  <si>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</si>
  <si>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</si>
  <si>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</si>
  <si>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</si>
  <si>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</si>
  <si>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</si>
  <si>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</si>
  <si>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</si>
  <si>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</si>
  <si>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</si>
  <si>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</si>
  <si>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</si>
  <si>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</si>
  <si>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</si>
  <si>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</si>
  <si>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</si>
  <si>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</si>
  <si>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</si>
  <si>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</si>
  <si>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</si>
  <si>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</si>
  <si>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</si>
  <si>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</si>
  <si>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</si>
  <si>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</si>
  <si>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</si>
  <si>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</si>
  <si>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</si>
  <si>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</si>
  <si>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</si>
  <si>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</si>
  <si>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</si>
  <si>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</si>
  <si>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</si>
  <si>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</si>
  <si>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</si>
  <si>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</si>
  <si>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</si>
  <si>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</si>
  <si>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</si>
  <si>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</si>
  <si>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</si>
  <si>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</si>
  <si>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</si>
  <si>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</si>
  <si>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</si>
  <si>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</si>
  <si>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</si>
  <si>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</si>
  <si>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</si>
  <si>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</si>
  <si>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</si>
  <si>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</si>
  <si>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</si>
  <si>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</si>
  <si>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</si>
  <si>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</si>
  <si>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</si>
  <si>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</si>
  <si>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</si>
  <si>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</si>
  <si>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</si>
  <si>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</si>
  <si>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</si>
  <si>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</si>
  <si>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</si>
  <si>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</si>
  <si>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</si>
  <si>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</si>
  <si>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</si>
  <si>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</si>
  <si>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</si>
  <si>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</si>
  <si>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</si>
  <si>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</si>
  <si>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</si>
  <si>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</si>
  <si>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</si>
  <si>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</si>
  <si>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</si>
  <si>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</si>
  <si>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</si>
  <si>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</si>
  <si>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</si>
  <si>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</si>
  <si>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</si>
  <si>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</si>
  <si>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</si>
  <si>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</si>
  <si>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</si>
  <si>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</si>
  <si>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</si>
  <si>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</si>
  <si>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</si>
  <si>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</si>
  <si>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</si>
  <si>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</si>
  <si>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</si>
  <si>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</si>
  <si>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</si>
  <si>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</si>
  <si>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</si>
  <si>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</si>
  <si>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</si>
  <si>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</si>
  <si>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</si>
  <si>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</si>
  <si>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</si>
  <si>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</si>
  <si>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</si>
  <si>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</si>
  <si>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</si>
  <si>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</si>
  <si>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</si>
  <si>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</si>
  <si>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</si>
  <si>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</si>
  <si>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</si>
  <si>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</si>
  <si>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</si>
  <si>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</si>
  <si>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</si>
  <si>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</si>
  <si>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</si>
  <si>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</si>
  <si>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</si>
  <si>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</si>
  <si>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</si>
  <si>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</si>
  <si>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</si>
  <si>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</si>
  <si>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</si>
  <si>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</si>
  <si>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</si>
  <si>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</si>
  <si>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</si>
  <si>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</si>
  <si>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</si>
  <si>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</si>
  <si>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</si>
  <si>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</si>
  <si>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</si>
  <si>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</si>
  <si>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</si>
  <si>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</si>
  <si>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</si>
  <si>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</si>
  <si>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</si>
  <si>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</si>
  <si>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</si>
  <si>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</si>
  <si>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</si>
  <si>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</si>
  <si>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</si>
  <si>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</si>
  <si>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</si>
  <si>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</si>
  <si>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</si>
  <si>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</si>
  <si>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</si>
  <si>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</si>
  <si>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</si>
  <si>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</si>
  <si>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</si>
  <si>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</si>
  <si>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</si>
  <si>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</si>
  <si>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</si>
  <si>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</si>
  <si>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</si>
  <si>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</si>
  <si>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</si>
  <si>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</si>
  <si>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</si>
  <si>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</si>
  <si>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</si>
  <si>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</si>
  <si>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</si>
  <si>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</si>
  <si>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</si>
  <si>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</si>
  <si>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</si>
  <si>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</si>
  <si>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</si>
  <si>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</si>
  <si>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</si>
  <si>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</si>
  <si>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</si>
  <si>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</si>
  <si>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</si>
  <si>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</si>
  <si>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</si>
  <si>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</si>
  <si>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</si>
  <si>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</si>
  <si>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</si>
  <si>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</si>
  <si>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</si>
  <si>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</si>
  <si>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</si>
  <si>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</si>
  <si>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</si>
  <si>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</si>
  <si>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</si>
  <si>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</si>
  <si>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</si>
  <si>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</si>
  <si>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</si>
  <si>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</si>
  <si>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</si>
  <si>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</si>
  <si>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</si>
  <si>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</si>
  <si>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</si>
  <si>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</si>
  <si>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</si>
  <si>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</si>
  <si>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</si>
  <si>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</si>
  <si>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</si>
  <si>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</si>
  <si>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</si>
  <si>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</si>
  <si>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</si>
  <si>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</si>
  <si>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</si>
  <si>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</si>
  <si>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</si>
  <si>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</si>
  <si>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</si>
  <si>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</si>
  <si>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</si>
  <si>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</si>
  <si>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</si>
  <si>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</si>
  <si>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</si>
  <si>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</si>
  <si>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</si>
  <si>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</si>
  <si>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</si>
  <si>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</si>
  <si>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</si>
  <si>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</si>
  <si>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</si>
  <si>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</si>
  <si>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</si>
  <si>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</si>
  <si>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</si>
  <si>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</si>
  <si>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</si>
  <si>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</si>
  <si>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</si>
  <si>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</si>
  <si>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</si>
  <si>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</si>
  <si>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</si>
  <si>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</si>
  <si>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</si>
  <si>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</si>
  <si>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</si>
  <si>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</si>
  <si>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</si>
  <si>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</si>
  <si>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</si>
  <si>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</si>
  <si>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</si>
  <si>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</si>
  <si>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</si>
  <si>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</si>
  <si>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</si>
  <si>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</si>
  <si>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</si>
  <si>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</si>
  <si>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</si>
  <si>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</si>
  <si>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</si>
  <si>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</si>
  <si>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</si>
  <si>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</si>
  <si>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</si>
  <si>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</si>
  <si>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</si>
  <si>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</si>
  <si>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</si>
  <si>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</si>
  <si>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</si>
  <si>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</si>
  <si>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</si>
  <si>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</si>
  <si>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</si>
  <si>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</si>
  <si>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</si>
  <si>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</si>
  <si>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</si>
  <si>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</si>
  <si>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</si>
  <si>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</si>
  <si>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</si>
  <si>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</si>
  <si>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</si>
  <si>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</si>
  <si>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</si>
  <si>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</si>
  <si>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</si>
  <si>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</si>
  <si>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</si>
  <si>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</si>
  <si>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</si>
  <si>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</si>
  <si>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</si>
  <si>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</si>
  <si>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</si>
  <si>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</si>
  <si>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</si>
  <si>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</si>
  <si>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</si>
  <si>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</si>
  <si>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</si>
  <si>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</si>
  <si>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</si>
  <si>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</si>
  <si>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</si>
  <si>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</si>
  <si>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</si>
  <si>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</si>
  <si>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</si>
  <si>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</si>
  <si>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</si>
  <si>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</si>
  <si>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</si>
  <si>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</si>
  <si>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</si>
  <si>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</si>
  <si>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</si>
  <si>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</si>
  <si>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</si>
  <si>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</si>
  <si>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</si>
  <si>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</si>
  <si>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</si>
  <si>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</si>
  <si>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</si>
  <si>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</si>
  <si>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</si>
  <si>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</si>
  <si>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</si>
  <si>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</si>
  <si>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</si>
  <si>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</si>
  <si>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</si>
  <si>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</si>
  <si>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</si>
  <si>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</si>
  <si>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</si>
  <si>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</si>
  <si>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</si>
  <si>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</si>
  <si>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</si>
  <si>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</si>
  <si>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</si>
  <si>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</si>
  <si>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</si>
  <si>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</si>
  <si>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</si>
  <si>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</si>
  <si>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</si>
  <si>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</si>
  <si>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</si>
  <si>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</si>
  <si>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</si>
  <si>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</si>
  <si>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</si>
  <si>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</si>
  <si>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</si>
  <si>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</si>
  <si>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</si>
  <si>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</si>
  <si>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</si>
  <si>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</si>
  <si>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</si>
  <si>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</si>
  <si>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</si>
  <si>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</si>
  <si>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</si>
  <si>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</si>
  <si>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</si>
  <si>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</si>
  <si>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</si>
  <si>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</si>
  <si>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</si>
  <si>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</si>
  <si>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</si>
  <si>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</si>
  <si>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</si>
  <si>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</si>
  <si>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</si>
  <si>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</si>
  <si>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</si>
  <si>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</si>
  <si>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</si>
  <si>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</si>
  <si>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</si>
  <si>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</si>
  <si>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</si>
  <si>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</si>
  <si>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</si>
  <si>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</si>
  <si>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</si>
  <si>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</si>
  <si>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</si>
  <si>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</si>
  <si>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</si>
  <si>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</si>
  <si>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</si>
  <si>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</si>
  <si>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</si>
  <si>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</si>
  <si>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</si>
  <si>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</si>
  <si>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</si>
  <si>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</si>
  <si>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</si>
  <si>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</si>
  <si>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</si>
  <si>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</si>
  <si>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</si>
  <si>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</si>
  <si>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</si>
  <si>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</si>
  <si>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</si>
  <si>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</si>
  <si>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</si>
  <si>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</si>
  <si>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</si>
  <si>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</si>
  <si>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</si>
  <si>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</si>
  <si>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</si>
  <si>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</si>
  <si>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</si>
  <si>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</si>
  <si>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</si>
  <si>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</si>
  <si>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</si>
  <si>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</si>
  <si>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</si>
  <si>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</si>
  <si>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</si>
  <si>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</si>
  <si>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</si>
  <si>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</si>
  <si>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</si>
  <si>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</si>
  <si>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</si>
  <si>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</si>
  <si>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</si>
  <si>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</si>
  <si>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</si>
  <si>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</si>
  <si>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</si>
  <si>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</si>
  <si>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</si>
  <si>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</si>
  <si>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</si>
  <si>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</si>
  <si>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</si>
  <si>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</si>
  <si>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</si>
  <si>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</si>
  <si>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</si>
  <si>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</si>
  <si>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</si>
  <si>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</si>
  <si>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</si>
  <si>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</si>
  <si>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</si>
  <si>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</si>
  <si>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</si>
  <si>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</si>
  <si>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</si>
  <si>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</si>
  <si>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</si>
  <si>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</si>
  <si>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</si>
  <si>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</si>
  <si>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</si>
  <si>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</si>
  <si>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</si>
  <si>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</si>
  <si>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</si>
  <si>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</si>
  <si>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</si>
  <si>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</si>
  <si>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</si>
  <si>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</si>
  <si>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</si>
  <si>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</si>
  <si>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</si>
  <si>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</si>
  <si>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</si>
  <si>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</si>
  <si>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</si>
  <si>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</si>
  <si>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</si>
  <si>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</si>
  <si>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</si>
  <si>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</si>
  <si>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</si>
  <si>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</si>
  <si>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</si>
  <si>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</si>
  <si>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</si>
  <si>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</si>
  <si>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</si>
  <si>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</si>
  <si>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</si>
  <si>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</si>
  <si>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</si>
  <si>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</si>
  <si>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</si>
  <si>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</si>
  <si>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</si>
  <si>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</si>
  <si>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</si>
  <si>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</si>
  <si>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</si>
  <si>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</si>
  <si>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</si>
  <si>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</si>
  <si>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</si>
  <si>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</si>
  <si>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</si>
  <si>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</si>
  <si>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</si>
  <si>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</si>
  <si>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</si>
  <si>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</si>
  <si>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</si>
  <si>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</si>
  <si>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</si>
  <si>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</si>
  <si>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</si>
  <si>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</si>
  <si>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</si>
  <si>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</si>
  <si>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</si>
  <si>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</si>
  <si>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</si>
  <si>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</si>
  <si>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</si>
  <si>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</si>
  <si>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</si>
  <si>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</si>
  <si>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</si>
  <si>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</si>
  <si>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</si>
  <si>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</si>
  <si>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</si>
  <si>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</si>
  <si>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</si>
  <si>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</si>
  <si>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</si>
  <si>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</si>
  <si>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</si>
  <si>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</si>
  <si>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</si>
  <si>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</si>
  <si>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</si>
  <si>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</si>
  <si>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</si>
  <si>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</si>
  <si>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</si>
  <si>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</si>
  <si>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</si>
  <si>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</si>
  <si>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</si>
  <si>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</si>
  <si>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</si>
  <si>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</si>
  <si>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</si>
  <si>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</si>
  <si>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</si>
  <si>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</si>
  <si>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</si>
  <si>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</si>
  <si>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</si>
  <si>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</si>
  <si>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</si>
  <si>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</si>
  <si>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</si>
  <si>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</si>
  <si>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</si>
  <si>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</si>
  <si>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</si>
  <si>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</si>
  <si>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</si>
  <si>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</si>
  <si>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</si>
  <si>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</si>
  <si>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</si>
  <si>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</si>
  <si>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</si>
  <si>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</si>
  <si>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</si>
  <si>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</si>
  <si>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</si>
  <si>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</si>
  <si>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</si>
  <si>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</si>
  <si>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</si>
  <si>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</si>
  <si>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</si>
  <si>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</si>
  <si>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</si>
  <si>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</si>
  <si>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</si>
  <si>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</si>
  <si>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</si>
  <si>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</si>
  <si>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</si>
  <si>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</si>
  <si>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</si>
  <si>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</si>
  <si>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</si>
  <si>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</si>
  <si>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</si>
  <si>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</si>
  <si>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</si>
  <si>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</si>
  <si>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</si>
  <si>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</si>
  <si>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</si>
  <si>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</si>
  <si>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</si>
  <si>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</si>
  <si>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</si>
  <si>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</si>
  <si>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</si>
  <si>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</si>
  <si>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</si>
  <si>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</si>
  <si>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</si>
  <si>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</si>
  <si>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</si>
  <si>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</si>
  <si>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</si>
  <si>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</si>
  <si>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</si>
  <si>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</si>
  <si>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</si>
  <si>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</si>
  <si>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</si>
  <si>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</si>
  <si>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</si>
  <si>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</si>
  <si>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</si>
  <si>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</si>
  <si>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</si>
  <si>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</si>
  <si>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</si>
  <si>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</si>
  <si>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</si>
  <si>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</si>
  <si>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</si>
  <si>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</si>
  <si>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</si>
  <si>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</si>
  <si>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</si>
  <si>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</si>
  <si>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</si>
  <si>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</si>
  <si>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</si>
  <si>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</si>
  <si>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</si>
  <si>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</si>
  <si>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</si>
  <si>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</si>
  <si>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</si>
  <si>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</si>
  <si>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</si>
  <si>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</si>
  <si>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</si>
  <si>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</si>
  <si>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</si>
  <si>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</si>
  <si>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</si>
  <si>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</si>
  <si>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</si>
  <si>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</si>
  <si>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</si>
  <si>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</si>
  <si>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</si>
  <si>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</si>
  <si>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</si>
  <si>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</si>
  <si>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</si>
  <si>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</si>
  <si>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</si>
  <si>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</si>
  <si>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</si>
  <si>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</si>
  <si>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</si>
  <si>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</si>
  <si>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</si>
  <si>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</si>
  <si>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</si>
  <si>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</si>
  <si>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</si>
  <si>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</si>
  <si>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</si>
  <si>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</si>
  <si>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</si>
  <si>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</si>
  <si>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</si>
  <si>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</si>
  <si>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</si>
  <si>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</si>
  <si>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</si>
  <si>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</si>
  <si>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</si>
  <si>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</si>
  <si>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</si>
  <si>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</si>
  <si>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</si>
  <si>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</si>
  <si>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</si>
  <si>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</si>
  <si>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</si>
  <si>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</si>
  <si>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</si>
  <si>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</si>
  <si>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</si>
  <si>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</si>
  <si>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</si>
  <si>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</si>
  <si>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</si>
  <si>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</si>
  <si>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</si>
  <si>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</si>
  <si>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</si>
  <si>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</si>
  <si>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</si>
  <si>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</si>
  <si>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</si>
  <si>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</si>
  <si>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</si>
  <si>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</si>
  <si>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</si>
  <si>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</si>
  <si>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</si>
  <si>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</si>
  <si>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</si>
  <si>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</si>
  <si>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</si>
  <si>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</si>
  <si>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</si>
  <si>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</si>
  <si>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</si>
  <si>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</si>
  <si>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</si>
  <si>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</si>
  <si>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</si>
  <si>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</si>
  <si>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</si>
  <si>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</si>
  <si>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</si>
  <si>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</si>
  <si>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</si>
  <si>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</si>
  <si>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</si>
  <si>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</si>
  <si>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</si>
  <si>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</si>
  <si>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</si>
  <si>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</si>
  <si>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</si>
  <si>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</si>
  <si>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</si>
  <si>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</si>
  <si>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</si>
  <si>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</si>
  <si>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</si>
  <si>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</si>
  <si>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</si>
  <si>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</si>
  <si>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</si>
  <si>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</si>
  <si>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</si>
  <si>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</si>
  <si>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</si>
  <si>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</si>
  <si>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</si>
  <si>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</si>
  <si>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</si>
  <si>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</si>
  <si>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</si>
  <si>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</si>
  <si>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</si>
  <si>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</si>
  <si>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</si>
  <si>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</si>
  <si>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</si>
  <si>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</si>
  <si>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</si>
  <si>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</si>
  <si>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</si>
  <si>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</si>
  <si>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</si>
  <si>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</si>
  <si>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</si>
  <si>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</si>
  <si>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</si>
  <si>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</si>
  <si>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</si>
  <si>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</si>
  <si>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</si>
  <si>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</si>
  <si>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</si>
  <si>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</si>
  <si>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</si>
  <si>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</si>
  <si>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</si>
  <si>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</si>
  <si>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</si>
  <si>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</si>
  <si>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</si>
  <si>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</si>
  <si>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</si>
  <si>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</si>
  <si>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</si>
  <si>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</si>
  <si>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</si>
  <si>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</si>
  <si>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</si>
  <si>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</si>
  <si>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</si>
  <si>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</si>
  <si>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</si>
  <si>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</si>
  <si>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</si>
  <si>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</si>
  <si>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</si>
  <si>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</si>
  <si>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</si>
  <si>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</si>
  <si>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</si>
  <si>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</si>
  <si>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</si>
  <si>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</si>
  <si>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</si>
  <si>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</si>
  <si>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</si>
  <si>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</si>
  <si>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</si>
  <si>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</si>
  <si>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</si>
  <si>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</si>
  <si>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</si>
  <si>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</si>
  <si>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</si>
  <si>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</si>
  <si>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</si>
  <si>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</si>
  <si>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</si>
  <si>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</si>
  <si>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</si>
  <si>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</si>
  <si>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</si>
  <si>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</si>
  <si>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</si>
  <si>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</si>
  <si>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</si>
  <si>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</si>
  <si>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</si>
  <si>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</si>
  <si>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</si>
  <si>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</si>
  <si>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</si>
  <si>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</si>
  <si>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</si>
  <si>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</si>
  <si>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</si>
  <si>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</si>
  <si>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</si>
  <si>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</si>
  <si>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</si>
  <si>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</si>
  <si>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</si>
  <si>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</si>
  <si>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</si>
  <si>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</si>
  <si>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</si>
  <si>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</si>
  <si>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</si>
  <si>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</si>
  <si>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</si>
  <si>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</si>
  <si>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</si>
  <si>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</si>
  <si>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</si>
  <si>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</si>
  <si>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</si>
  <si>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</si>
  <si>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</si>
  <si>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</si>
  <si>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</si>
  <si>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</si>
  <si>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</si>
  <si>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</si>
  <si>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</si>
  <si>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</si>
  <si>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</si>
  <si>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</si>
  <si>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</si>
  <si>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</si>
  <si>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</si>
  <si>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</si>
  <si>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</si>
  <si>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</si>
  <si>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</si>
  <si>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</si>
  <si>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</si>
  <si>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</si>
  <si>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</si>
  <si>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</si>
  <si>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</si>
  <si>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</si>
  <si>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</si>
  <si>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</si>
  <si>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</si>
  <si>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</si>
  <si>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</si>
  <si>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</si>
  <si>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</si>
  <si>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</si>
  <si>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</si>
  <si>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</si>
  <si>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</si>
  <si>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</si>
  <si>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</si>
  <si>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</si>
  <si>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</si>
  <si>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</si>
  <si>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</si>
  <si>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</si>
  <si>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</si>
  <si>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</si>
  <si>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</si>
  <si>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</si>
  <si>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</si>
  <si>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</si>
  <si>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</si>
  <si>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</si>
  <si>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</si>
  <si>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</si>
  <si>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</si>
  <si>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</si>
  <si>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</si>
  <si>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</si>
  <si>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</si>
  <si>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</si>
  <si>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</si>
  <si>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</si>
  <si>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</si>
  <si>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</si>
  <si>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</si>
  <si>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</si>
  <si>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</si>
  <si>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</si>
  <si>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</si>
  <si>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</si>
  <si>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</si>
  <si>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</si>
  <si>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</si>
  <si>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</si>
  <si>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</si>
  <si>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</si>
  <si>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</si>
  <si>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</si>
  <si>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</si>
  <si>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</si>
  <si>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</si>
  <si>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</si>
  <si>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</si>
  <si>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</si>
  <si>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</si>
  <si>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</si>
  <si>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</si>
  <si>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</si>
  <si>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</si>
  <si>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</si>
  <si>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</si>
  <si>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</si>
  <si>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</si>
  <si>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</si>
  <si>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</si>
  <si>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</si>
  <si>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</si>
  <si>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</si>
  <si>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</si>
  <si>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</si>
  <si>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</si>
  <si>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</si>
  <si>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</si>
  <si>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</si>
  <si>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</si>
  <si>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</si>
  <si>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</si>
  <si>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</si>
  <si>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</si>
  <si>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</si>
  <si>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</si>
  <si>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</si>
  <si>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</si>
  <si>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</si>
  <si>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</si>
  <si>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</si>
  <si>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</si>
  <si>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</si>
  <si>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</si>
  <si>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</si>
  <si>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</si>
  <si>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</si>
  <si>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</si>
  <si>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</si>
  <si>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</si>
  <si>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</si>
  <si>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</si>
  <si>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</si>
  <si>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</si>
  <si>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</si>
  <si>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</si>
  <si>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</si>
  <si>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</si>
  <si>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</si>
  <si>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</si>
  <si>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</si>
  <si>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</si>
  <si>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</si>
  <si>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</si>
  <si>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</si>
  <si>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</si>
  <si>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</si>
  <si>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</si>
  <si>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</si>
  <si>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</si>
  <si>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</si>
  <si>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</si>
  <si>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</si>
  <si>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</si>
  <si>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</si>
  <si>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</si>
  <si>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</si>
  <si>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</si>
  <si>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</si>
  <si>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</si>
  <si>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</si>
  <si>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</si>
  <si>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</si>
  <si>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</si>
  <si>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</si>
  <si>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</si>
  <si>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</si>
  <si>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</si>
  <si>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</si>
  <si>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</si>
  <si>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</si>
  <si>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</si>
  <si>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</si>
  <si>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</si>
  <si>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</si>
  <si>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</si>
  <si>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</si>
  <si>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</si>
  <si>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</si>
  <si>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</si>
  <si>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</si>
  <si>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</si>
  <si>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</si>
  <si>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</si>
  <si>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</si>
  <si>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</si>
  <si>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</si>
  <si>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</si>
  <si>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</si>
  <si>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</si>
  <si>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</si>
  <si>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</si>
  <si>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</si>
  <si>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</si>
  <si>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</si>
  <si>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</si>
  <si>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</si>
  <si>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</si>
  <si>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</si>
  <si>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</si>
  <si>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</si>
  <si>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</si>
  <si>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</si>
  <si>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</si>
  <si>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</si>
  <si>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</si>
  <si>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</si>
  <si>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</si>
  <si>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</si>
  <si>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</si>
  <si>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</si>
  <si>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</si>
  <si>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</si>
  <si>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</si>
  <si>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</si>
  <si>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</si>
  <si>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</si>
  <si>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</si>
  <si>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</si>
  <si>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</si>
  <si>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</si>
  <si>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</si>
  <si>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</si>
  <si>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</si>
  <si>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</si>
  <si>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</si>
  <si>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</si>
  <si>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</si>
  <si>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</si>
  <si>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</si>
  <si>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</si>
  <si>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</si>
  <si>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</si>
  <si>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</si>
  <si>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</si>
  <si>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</si>
  <si>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</si>
  <si>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</si>
  <si>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</si>
  <si>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</si>
  <si>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</si>
  <si>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</si>
  <si>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</si>
  <si>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</si>
  <si>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</si>
  <si>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</si>
  <si>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</si>
  <si>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</si>
  <si>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</si>
  <si>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</si>
  <si>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</si>
  <si>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</si>
  <si>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</si>
  <si>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</si>
  <si>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</si>
  <si>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</si>
  <si>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</si>
  <si>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</si>
  <si>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</si>
  <si>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</si>
  <si>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</si>
  <si>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</si>
  <si>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</si>
  <si>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</si>
  <si>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</si>
  <si>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</si>
  <si>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</si>
  <si>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</si>
  <si>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</si>
  <si>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</si>
  <si>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</si>
  <si>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</si>
  <si>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</si>
  <si>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</si>
  <si>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</si>
  <si>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</si>
  <si>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</si>
  <si>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</si>
  <si>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</si>
  <si>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</si>
  <si>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</si>
  <si>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</si>
  <si>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</si>
  <si>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</si>
  <si>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</si>
  <si>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</si>
  <si>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</si>
  <si>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</si>
  <si>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</si>
  <si>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</si>
  <si>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</si>
  <si>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</si>
  <si>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</si>
  <si>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</si>
  <si>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</si>
  <si>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</si>
  <si>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</si>
  <si>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</si>
  <si>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</si>
  <si>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</si>
  <si>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</si>
  <si>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</si>
  <si>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</si>
  <si>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</si>
  <si>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</si>
  <si>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</si>
  <si>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</si>
  <si>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</si>
  <si>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</si>
  <si>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</si>
  <si>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</si>
  <si>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</si>
  <si>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</si>
  <si>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</si>
  <si>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</si>
  <si>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</si>
  <si>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</si>
  <si>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</si>
  <si>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</si>
  <si>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</si>
  <si>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</si>
  <si>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</si>
  <si>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</si>
  <si>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</si>
  <si>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</si>
  <si>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</si>
  <si>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</si>
  <si>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</si>
  <si>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</si>
  <si>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</si>
  <si>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</si>
  <si>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</si>
  <si>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</si>
  <si>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</si>
  <si>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</si>
  <si>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</si>
  <si>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</si>
  <si>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</si>
  <si>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</si>
  <si>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</si>
  <si>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</si>
  <si>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</si>
  <si>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</si>
  <si>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</si>
  <si>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</si>
  <si>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</si>
  <si>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</si>
  <si>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</si>
  <si>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</si>
  <si>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</si>
  <si>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</si>
  <si>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</si>
  <si>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</si>
  <si>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</si>
  <si>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</si>
  <si>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</si>
  <si>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</si>
  <si>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</si>
  <si>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</si>
  <si>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</si>
  <si>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</si>
  <si>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</si>
  <si>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</si>
  <si>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</si>
  <si>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</si>
  <si>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</si>
  <si>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</si>
  <si>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</si>
  <si>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</si>
  <si>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</si>
  <si>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</si>
  <si>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</si>
  <si>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</si>
  <si>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</si>
  <si>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</si>
  <si>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</si>
  <si>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</si>
  <si>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</si>
  <si>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</si>
  <si>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</si>
  <si>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</si>
  <si>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</si>
  <si>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</si>
  <si>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</si>
  <si>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</si>
  <si>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</si>
  <si>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</si>
  <si>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</si>
  <si>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</si>
  <si>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</si>
  <si>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</si>
  <si>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</si>
  <si>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</si>
  <si>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</si>
  <si>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</si>
  <si>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</si>
  <si>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</si>
  <si>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</si>
  <si>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</si>
  <si>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</si>
  <si>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</si>
  <si>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</si>
  <si>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</si>
  <si>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</si>
  <si>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</si>
  <si>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</si>
  <si>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</si>
  <si>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</si>
  <si>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</si>
  <si>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</si>
  <si>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</si>
  <si>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</si>
  <si>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</si>
  <si>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</si>
  <si>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</si>
  <si>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</si>
  <si>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</si>
  <si>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</si>
  <si>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</si>
  <si>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</si>
  <si>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</si>
  <si>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</si>
  <si>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</si>
  <si>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</si>
  <si>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</si>
  <si>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</si>
  <si>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</si>
  <si>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</si>
  <si>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</si>
  <si>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</si>
  <si>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</si>
  <si>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</si>
  <si>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</si>
  <si>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</si>
  <si>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</si>
  <si>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</si>
  <si>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</si>
  <si>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</si>
  <si>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</si>
  <si>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</si>
  <si>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</si>
  <si>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</si>
  <si>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</si>
  <si>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</si>
  <si>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</si>
  <si>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</si>
  <si>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</si>
  <si>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</si>
  <si>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</si>
  <si>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</si>
  <si>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</si>
  <si>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</si>
  <si>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</si>
  <si>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</si>
  <si>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</si>
  <si>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</si>
  <si>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</si>
  <si>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</si>
  <si>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</si>
  <si>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</si>
  <si>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</si>
  <si>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</si>
  <si>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</si>
  <si>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</si>
  <si>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</si>
  <si>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</si>
  <si>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</si>
  <si>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</si>
  <si>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</si>
  <si>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</si>
  <si>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</si>
  <si>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</si>
  <si>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</si>
  <si>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</si>
  <si>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</si>
  <si>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</si>
  <si>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</si>
  <si>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</si>
  <si>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</si>
  <si>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</si>
  <si>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</si>
  <si>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</si>
  <si>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</si>
  <si>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</si>
  <si>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</si>
  <si>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</si>
  <si>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</si>
  <si>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</si>
  <si>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</si>
  <si>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</si>
  <si>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</si>
  <si>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</si>
  <si>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</si>
  <si>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</si>
  <si>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</si>
  <si>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</si>
  <si>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</si>
  <si>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</si>
  <si>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</si>
  <si>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</si>
  <si>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</si>
  <si>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</si>
  <si>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</si>
  <si>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</si>
  <si>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</si>
  <si>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</si>
  <si>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</si>
  <si>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</si>
  <si>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</si>
  <si>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</si>
  <si>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</si>
  <si>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</si>
  <si>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</si>
  <si>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</si>
  <si>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</si>
  <si>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</si>
  <si>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</si>
  <si>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</si>
  <si>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</si>
  <si>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</si>
  <si>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</si>
  <si>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</si>
  <si>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</si>
  <si>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</si>
  <si>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</si>
  <si>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</si>
  <si>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</si>
  <si>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</si>
  <si>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</si>
  <si>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</si>
  <si>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</si>
  <si>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</si>
  <si>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</si>
  <si>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</si>
  <si>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</si>
  <si>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</si>
  <si>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</si>
  <si>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</si>
  <si>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</si>
  <si>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</si>
  <si>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</si>
  <si>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</si>
  <si>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</si>
  <si>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</si>
  <si>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</si>
  <si>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</si>
  <si>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</si>
  <si>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</si>
  <si>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</si>
  <si>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</si>
  <si>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</si>
  <si>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</si>
  <si>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</si>
  <si>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</si>
  <si>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</si>
  <si>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</si>
  <si>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</si>
  <si>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</si>
  <si>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</si>
  <si>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</si>
  <si>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</si>
  <si>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</si>
  <si>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</si>
  <si>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</si>
  <si>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</si>
  <si>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</si>
  <si>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</si>
  <si>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</si>
  <si>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</si>
  <si>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</si>
  <si>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</si>
  <si>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</si>
  <si>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</si>
  <si>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</si>
  <si>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</si>
  <si>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</si>
  <si>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</si>
  <si>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</si>
  <si>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</si>
  <si>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</si>
  <si>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</si>
  <si>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</si>
  <si>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</si>
  <si>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</si>
  <si>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</si>
  <si>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</si>
  <si>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</si>
  <si>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</si>
  <si>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</si>
  <si>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</si>
  <si>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</si>
  <si>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</si>
  <si>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</si>
  <si>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</si>
  <si>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</si>
  <si>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</si>
  <si>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</si>
  <si>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</si>
  <si>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</si>
  <si>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</si>
  <si>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</si>
  <si>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</si>
  <si>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</si>
  <si>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</si>
  <si>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</si>
  <si>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</si>
  <si>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</si>
  <si>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</si>
  <si>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</si>
  <si>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</si>
  <si>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</si>
  <si>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</si>
  <si>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</si>
  <si>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</si>
  <si>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</si>
  <si>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</si>
  <si>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</si>
  <si>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Num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</si>
  <si>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</si>
  <si>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</si>
  <si>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</si>
  <si>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</si>
  <si>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</si>
  <si>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</si>
  <si>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</si>
  <si>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</si>
  <si>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</si>
  <si>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</si>
  <si>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</si>
  <si>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</si>
  <si>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</si>
  <si>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</si>
  <si>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</si>
  <si>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</si>
  <si>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</si>
  <si>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How to handle edge cases - values line 4999.25 or 15999.89 - Round? Truncate? </t>
  </si>
  <si>
    <t xml:space="preserve">Not an issue in this data, the values are all whole dollars. </t>
  </si>
  <si>
    <t>45000 to 49999</t>
  </si>
  <si>
    <t>Greater than or = 50000</t>
  </si>
  <si>
    <t>I would think the last case should be &gt;= 50000  else, where do the 50000 goals get counted?</t>
  </si>
  <si>
    <t>(quick check in with office hours - Nikko noted &gt;= is correct)</t>
  </si>
  <si>
    <t>(quick check in with office hours - Nikko noted "Bankers Rounding" - how to do this in Excel?)</t>
  </si>
  <si>
    <t>There are no canceled plays -seems odd.  Data issue?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</si>
</sst>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rgbClr val="FF0000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FFC000"/>
            </a:solidFill>
            <a:round/>
          </a:ln>
          <a:effectLst/>
        </c:spPr>
        <c:marker>
          <c:symbol val="triang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9-40E6-B59F-2E7B46E996A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9-40E6-B59F-2E7B46E996A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C-44B7-94EE-F7C7FD170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039232"/>
        <c:axId val="420047552"/>
      </c:lineChart>
      <c:catAx>
        <c:axId val="4200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47552"/>
        <c:crosses val="autoZero"/>
        <c:auto val="1"/>
        <c:lblAlgn val="ctr"/>
        <c:lblOffset val="100"/>
        <c:noMultiLvlLbl val="0"/>
      </c:catAx>
      <c:valAx>
        <c:axId val="4200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9-41F1-AC3D-D38688F1A47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9-41F1-AC3D-D38688F1A47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9-41F1-AC3D-D38688F1A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505632"/>
        <c:axId val="402506464"/>
      </c:lineChart>
      <c:catAx>
        <c:axId val="40250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06464"/>
        <c:crosses val="autoZero"/>
        <c:auto val="1"/>
        <c:lblAlgn val="ctr"/>
        <c:lblOffset val="100"/>
        <c:noMultiLvlLbl val="0"/>
      </c:catAx>
      <c:valAx>
        <c:axId val="4025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0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B-4F32-926B-B571235DEF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B-4F32-926B-B571235DEF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B-4F32-926B-B571235DEF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7B-4F32-926B-B571235DE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3485167"/>
        <c:axId val="1703484751"/>
      </c:barChart>
      <c:catAx>
        <c:axId val="170348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84751"/>
        <c:crosses val="autoZero"/>
        <c:auto val="1"/>
        <c:lblAlgn val="ctr"/>
        <c:lblOffset val="100"/>
        <c:noMultiLvlLbl val="0"/>
      </c:catAx>
      <c:valAx>
        <c:axId val="170348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8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[Kickstarter-Challenge.xlsx]Subcategfory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'Subcategfory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'Subcategfory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'Subcategfory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2-4160-8210-DB86D61C8F6C}"/>
            </c:ext>
          </c:extLst>
        </c:ser>
        <c:ser>
          <c:idx val="1"/>
          <c:order val="1"/>
          <c:tx>
            <c:strRef>
              <c:f>'Subcategfory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'Subcategfory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'Subcategfory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B2-4160-8210-DB86D61C8F6C}"/>
            </c:ext>
          </c:extLst>
        </c:ser>
        <c:ser>
          <c:idx val="2"/>
          <c:order val="2"/>
          <c:tx>
            <c:strRef>
              <c:f>'Subcategfory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'Subcategfory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'Subcategfory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B2-4160-8210-DB86D61C8F6C}"/>
            </c:ext>
          </c:extLst>
        </c:ser>
        <c:ser>
          <c:idx val="3"/>
          <c:order val="3"/>
          <c:tx>
            <c:strRef>
              <c:f>'Subcategfory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'Subcategfory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'Subcategfory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8-4426-8118-1AA431437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3376559"/>
        <c:axId val="1993369487"/>
      </c:barChart>
      <c:catAx>
        <c:axId val="199337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69487"/>
        <c:crosses val="autoZero"/>
        <c:auto val="1"/>
        <c:lblAlgn val="ctr"/>
        <c:lblOffset val="100"/>
        <c:noMultiLvlLbl val="0"/>
      </c:catAx>
      <c:valAx>
        <c:axId val="199336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7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6-42C2-AD0C-544BBBB814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6-42C2-AD0C-544BBBB814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6-42C2-AD0C-544BBBB814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66-42C2-AD0C-544BBBB81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928255"/>
        <c:axId val="525928671"/>
      </c:lineChart>
      <c:catAx>
        <c:axId val="52592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28671"/>
        <c:crosses val="autoZero"/>
        <c:auto val="1"/>
        <c:lblAlgn val="ctr"/>
        <c:lblOffset val="100"/>
        <c:noMultiLvlLbl val="0"/>
      </c:catAx>
      <c:valAx>
        <c:axId val="5259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2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1185860</xdr:colOff>
      <xdr:row>19</xdr:row>
      <xdr:rowOff>19049</xdr:rowOff>
    </xdr:from>
    <xdr:to>
      <xdr:col>16</xdr:col>
      <xdr:colOff>123824</xdr:colOff>
      <xdr:row>46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9D527-E847-4BD7-8424-5059F923E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4761</xdr:colOff>
      <xdr:row>21</xdr:row>
      <xdr:rowOff>180975</xdr:rowOff>
    </xdr:from>
    <xdr:to>
      <xdr:col>12</xdr:col>
      <xdr:colOff>409575</xdr:colOff>
      <xdr:row>49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6975C-0FC4-4ADC-8D1E-38FCD72B3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2</xdr:row>
      <xdr:rowOff>28574</xdr:rowOff>
    </xdr:from>
    <xdr:to>
      <xdr:col>17</xdr:col>
      <xdr:colOff>314325</xdr:colOff>
      <xdr:row>25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37B51-CD96-4119-859E-60D35ECEB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585787</xdr:colOff>
      <xdr:row>2</xdr:row>
      <xdr:rowOff>152399</xdr:rowOff>
    </xdr:from>
    <xdr:to>
      <xdr:col>17</xdr:col>
      <xdr:colOff>333375</xdr:colOff>
      <xdr:row>30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09F23-5AC8-4C10-9E60-A39C94622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3</xdr:row>
      <xdr:rowOff>9524</xdr:rowOff>
    </xdr:from>
    <xdr:to>
      <xdr:col>17</xdr:col>
      <xdr:colOff>228599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87B48-5B59-4FC7-91C1-AD840BF97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G" refreshedDate="44235.949082175925" createdVersion="6" refreshedVersion="6" minRefreshableVersion="3" recordCount="4114" xr:uid="{7F8A8936-7A84-4906-A8F2-83D35D76CD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G" refreshedDate="44237.841863657406" createdVersion="6" refreshedVersion="6" minRefreshableVersion="3" recordCount="4114" xr:uid="{2BF81590-4E36-46BC-A4B7-999D3E4A8F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G" refreshedDate="44241.436784259262" createdVersion="6" refreshedVersion="6" minRefreshableVersion="3" recordCount="4114" xr:uid="{C02048D3-F613-4707-8BF0-C428F0970E4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45AFC-D8F9-4824-8BF7-5AAFF4523E9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41F8F-7834-46BA-B10F-1BBE332FFEA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5288F-CCBC-4A49-8EB3-53DF8C07BB6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3B4F0-B8EC-4EC7-BC89-8B5E3C462C5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4108" zoomScaleNormal="100" workbookViewId="0">
      <selection activeCell="A4115" sqref="A411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24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t="s">
        <v>8365</v>
      </c>
      <c r="T1" t="s">
        <v>8366</v>
      </c>
      <c r="U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 /D2 * 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(((J2/60)/60/24) + DATE(1970,1,1))</f>
        <v>42177.007071759261</v>
      </c>
      <c r="T2" s="15">
        <f>(((I2/60)/60/24) + DATE(1970,1,1))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 /D3 * 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(((J3/60)/60/24) + DATE(1970,1,1))</f>
        <v>42766.600497685184</v>
      </c>
      <c r="T3" s="15">
        <f t="shared" ref="T3:T66" si="3">(((I3/60)/60/24) + 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 /D7 * 100,0)</f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 /D67 * 100,0)</f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(((J67/60)/60/24) + DATE(1970,1,1))</f>
        <v>41835.821226851855</v>
      </c>
      <c r="T67" s="15">
        <f t="shared" ref="T67:T130" si="8">(((I67/60)/60/24) + 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 /D131 * 100,0)</f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(((J131/60)/60/24) + DATE(1970,1,1))</f>
        <v>41882.937303240738</v>
      </c>
      <c r="T131" s="15">
        <f t="shared" ref="T131:T194" si="13">(((I131/60)/60/24) + 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 /D195 * 100,0)</f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(((J195/60)/60/24) + DATE(1970,1,1))</f>
        <v>41911.934791666667</v>
      </c>
      <c r="T195" s="15">
        <f t="shared" ref="T195:T258" si="18">(((I195/60)/60/24) + DATE(1970,1,1))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 /D259 * 100,0)</f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(((J259/60)/60/24) + DATE(1970,1,1))</f>
        <v>42479.626875000002</v>
      </c>
      <c r="T259" s="15">
        <f t="shared" ref="T259:T322" si="23">(((I259/60)/60/24) + DATE(1970,1,1))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 /D323 * 100,0)</f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(((J323/60)/60/24) + DATE(1970,1,1))</f>
        <v>42647.446597222224</v>
      </c>
      <c r="T323" s="15">
        <f t="shared" ref="T323:T386" si="28">(((I323/60)/60/24) + DATE(1970,1,1))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 /D387 * 100,0)</f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(((J387/60)/60/24) + DATE(1970,1,1))</f>
        <v>41934.584502314814</v>
      </c>
      <c r="T387" s="15">
        <f t="shared" ref="T387:T450" si="33">(((I387/60)/60/24) + DATE(1970,1,1))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 /D451 * 100,0)</f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(((J451/60)/60/24) + DATE(1970,1,1))</f>
        <v>41534.568113425928</v>
      </c>
      <c r="T451" s="15">
        <f t="shared" ref="T451:T514" si="38">(((I451/60)/60/24) + DATE(1970,1,1))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 /D515 * 100,0)</f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(((J515/60)/60/24) + DATE(1970,1,1))</f>
        <v>42552.653993055559</v>
      </c>
      <c r="T515" s="15">
        <f t="shared" ref="T515:T578" si="43">(((I515/60)/60/24) + DATE(1970,1,1))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 /D579 * 100,0)</f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(((J579/60)/60/24) + DATE(1970,1,1))</f>
        <v>42450.589143518519</v>
      </c>
      <c r="T579" s="15">
        <f t="shared" ref="T579:T642" si="48">(((I579/60)/60/24) + DATE(1970,1,1))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 /D643 * 100,0)</f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(((J643/60)/60/24) + DATE(1970,1,1))</f>
        <v>42199.57</v>
      </c>
      <c r="T643" s="15">
        <f t="shared" ref="T643:T706" si="53">(((I643/60)/60/24) + DATE(1970,1,1))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 /D707 * 100,0)</f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(((J707/60)/60/24) + DATE(1970,1,1))</f>
        <v>42726.491643518515</v>
      </c>
      <c r="T707" s="15">
        <f t="shared" ref="T707:T770" si="58">(((I707/60)/60/24) + DATE(1970,1,1))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 /D771 * 100,0)</f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(((J771/60)/60/24) + DATE(1970,1,1))</f>
        <v>41604.996458333335</v>
      </c>
      <c r="T771" s="15">
        <f t="shared" ref="T771:T834" si="63">(((I771/60)/60/24) + DATE(1970,1,1))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 /D835 * 100,0)</f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(((J835/60)/60/24) + DATE(1970,1,1))</f>
        <v>41718.878182870372</v>
      </c>
      <c r="T835" s="15">
        <f t="shared" ref="T835:T898" si="68">(((I835/60)/60/24) + DATE(1970,1,1))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 /D899 * 100,0)</f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(((J899/60)/60/24) + DATE(1970,1,1))</f>
        <v>41211.688750000001</v>
      </c>
      <c r="T899" s="15">
        <f t="shared" ref="T899:T962" si="73">(((I899/60)/60/24) + DATE(1970,1,1))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 /D963 * 100,0)</f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(((J963/60)/60/24) + DATE(1970,1,1))</f>
        <v>42740.693692129629</v>
      </c>
      <c r="T963" s="15">
        <f t="shared" ref="T963:T1026" si="78">(((I963/60)/60/24) + DATE(1970,1,1))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 /D1027 * 100,0)</f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(((J1027/60)/60/24) + DATE(1970,1,1))</f>
        <v>42049.833761574075</v>
      </c>
      <c r="T1027" s="15">
        <f t="shared" ref="T1027:T1090" si="83">(((I1027/60)/60/24) + DATE(1970,1,1))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 /D1091 * 100,0)</f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(((J1091/60)/60/24) + DATE(1970,1,1))</f>
        <v>42151.189525462964</v>
      </c>
      <c r="T1091" s="15">
        <f t="shared" ref="T1091:T1154" si="88">(((I1091/60)/60/24) + DATE(1970,1,1))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 /D1155 * 100,0)</f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(((J1155/60)/60/24) + DATE(1970,1,1))</f>
        <v>42143.714178240742</v>
      </c>
      <c r="T1155" s="15">
        <f t="shared" ref="T1155:T1218" si="93">(((I1155/60)/60/24) + DATE(1970,1,1))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 /D1219 * 100,0)</f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(((J1219/60)/60/24) + DATE(1970,1,1))</f>
        <v>42535.809490740736</v>
      </c>
      <c r="T1219" s="15">
        <f t="shared" ref="T1219:T1282" si="98">(((I1219/60)/60/24) + DATE(1970,1,1))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 /D1283 * 100,0)</f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(((J1283/60)/60/24) + DATE(1970,1,1))</f>
        <v>41463.743472222224</v>
      </c>
      <c r="T1283" s="15">
        <f t="shared" ref="T1283:T1346" si="103">(((I1283/60)/60/24) + DATE(1970,1,1))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 /D1347 * 100,0)</f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(((J1347/60)/60/24) + DATE(1970,1,1))</f>
        <v>41799.814340277779</v>
      </c>
      <c r="T1347" s="15">
        <f t="shared" ref="T1347:T1410" si="108">(((I1347/60)/60/24) + DATE(1970,1,1))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 /D1411 * 100,0)</f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(((J1411/60)/60/24) + DATE(1970,1,1))</f>
        <v>41945.133506944447</v>
      </c>
      <c r="T1411" s="15">
        <f t="shared" ref="T1411:T1474" si="113">(((I1411/60)/60/24) + DATE(1970,1,1))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 /D1475 * 100,0)</f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(((J1475/60)/60/24) + DATE(1970,1,1))</f>
        <v>40939.979618055557</v>
      </c>
      <c r="T1475" s="15">
        <f t="shared" ref="T1475:T1538" si="118">(((I1475/60)/60/24) + DATE(1970,1,1))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 /D1539 * 100,0)</f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(((J1539/60)/60/24) + DATE(1970,1,1))</f>
        <v>42552.315127314811</v>
      </c>
      <c r="T1539" s="15">
        <f t="shared" ref="T1539:T1602" si="123">(((I1539/60)/60/24) + DATE(1970,1,1))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 /D1603 * 100,0)</f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(((J1603/60)/60/24) + DATE(1970,1,1))</f>
        <v>40638.092974537038</v>
      </c>
      <c r="T1603" s="15">
        <f t="shared" ref="T1603:T1666" si="128">(((I1603/60)/60/24) + DATE(1970,1,1))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 /D1667 * 100,0)</f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(((J1667/60)/60/24) + DATE(1970,1,1))</f>
        <v>40564.649456018517</v>
      </c>
      <c r="T1667" s="15">
        <f t="shared" ref="T1667:T1730" si="133">(((I1667/60)/60/24) + DATE(1970,1,1))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 /D1731 * 100,0)</f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(((J1731/60)/60/24) + DATE(1970,1,1))</f>
        <v>42471.052152777775</v>
      </c>
      <c r="T1731" s="15">
        <f t="shared" ref="T1731:T1794" si="138">(((I1731/60)/60/24) + DATE(1970,1,1))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 /D1795 * 100,0)</f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(((J1795/60)/60/24) + DATE(1970,1,1))</f>
        <v>41940.89166666667</v>
      </c>
      <c r="T1795" s="15">
        <f t="shared" ref="T1795:T1858" si="143">(((I1795/60)/60/24) + DATE(1970,1,1))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 /D1859 * 100,0)</f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(((J1859/60)/60/24) + DATE(1970,1,1))</f>
        <v>41864.76866898148</v>
      </c>
      <c r="T1859" s="15">
        <f t="shared" ref="T1859:T1922" si="148">(((I1859/60)/60/24) + DATE(1970,1,1))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 /D1923 * 100,0)</f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(((J1923/60)/60/24) + DATE(1970,1,1))</f>
        <v>41074.221562500003</v>
      </c>
      <c r="T1923" s="15">
        <f t="shared" ref="T1923:T1986" si="153">(((I1923/60)/60/24) + DATE(1970,1,1))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 /D1987 * 100,0)</f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(((J1987/60)/60/24) + DATE(1970,1,1))</f>
        <v>42555.698738425926</v>
      </c>
      <c r="T1987" s="15">
        <f t="shared" ref="T1987:T2050" si="158">(((I1987/60)/60/24) + DATE(1970,1,1))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 /D2051 * 100,0)</f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(((J2051/60)/60/24) + DATE(1970,1,1))</f>
        <v>41575.527349537035</v>
      </c>
      <c r="T2051" s="15">
        <f t="shared" ref="T2051:T2114" si="163">(((I2051/60)/60/24) + DATE(1970,1,1))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 /D2115 * 100,0)</f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(((J2115/60)/60/24) + DATE(1970,1,1))</f>
        <v>41870.86546296296</v>
      </c>
      <c r="T2115" s="15">
        <f t="shared" ref="T2115:T2178" si="168">(((I2115/60)/60/24) + DATE(1970,1,1))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 /D2179 * 100,0)</f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(((J2179/60)/60/24) + DATE(1970,1,1))</f>
        <v>42502.250775462962</v>
      </c>
      <c r="T2179" s="15">
        <f t="shared" ref="T2179:T2242" si="173">(((I2179/60)/60/24) + DATE(1970,1,1))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 /D2243 * 100,0)</f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(((J2243/60)/60/24) + DATE(1970,1,1))</f>
        <v>42766.827546296292</v>
      </c>
      <c r="T2243" s="15">
        <f t="shared" ref="T2243:T2306" si="178">(((I2243/60)/60/24) + DATE(1970,1,1))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 /D2307 * 100,0)</f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(((J2307/60)/60/24) + DATE(1970,1,1))</f>
        <v>41834.695277777777</v>
      </c>
      <c r="T2307" s="15">
        <f t="shared" ref="T2307:T2370" si="183">(((I2307/60)/60/24) + DATE(1970,1,1))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 /D2371 * 100,0)</f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(((J2371/60)/60/24) + DATE(1970,1,1))</f>
        <v>42380.812627314815</v>
      </c>
      <c r="T2371" s="15">
        <f t="shared" ref="T2371:T2434" si="188">(((I2371/60)/60/24) + DATE(1970,1,1))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 /D2435 * 100,0)</f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(((J2435/60)/60/24) + DATE(1970,1,1))</f>
        <v>42397.89980324074</v>
      </c>
      <c r="T2435" s="15">
        <f t="shared" ref="T2435:T2498" si="193">(((I2435/60)/60/24) + DATE(1970,1,1))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 /D2499 * 100,0)</f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(((J2499/60)/60/24) + DATE(1970,1,1))</f>
        <v>40730.878912037035</v>
      </c>
      <c r="T2499" s="15">
        <f t="shared" ref="T2499:T2562" si="198">(((I2499/60)/60/24) + DATE(1970,1,1))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 /D2563 * 100,0)</f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(((J2563/60)/60/24) + DATE(1970,1,1))</f>
        <v>42260.528807870374</v>
      </c>
      <c r="T2563" s="15">
        <f t="shared" ref="T2563:T2626" si="203">(((I2563/60)/60/24) + DATE(1970,1,1))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 /D2627 * 100,0)</f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(((J2627/60)/60/24) + DATE(1970,1,1))</f>
        <v>42658.810277777782</v>
      </c>
      <c r="T2627" s="15">
        <f t="shared" ref="T2627:T2690" si="208">(((I2627/60)/60/24) + DATE(1970,1,1))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 /D2691 * 100,0)</f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(((J2691/60)/60/24) + DATE(1970,1,1))</f>
        <v>42551.961689814809</v>
      </c>
      <c r="T2691" s="15">
        <f t="shared" ref="T2691:T2754" si="213">(((I2691/60)/60/24) + DATE(1970,1,1))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 /D2755 * 100,0)</f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(((J2755/60)/60/24) + DATE(1970,1,1))</f>
        <v>41117.900729166664</v>
      </c>
      <c r="T2755" s="15">
        <f t="shared" ref="T2755:T2818" si="218">(((I2755/60)/60/24) + DATE(1970,1,1))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 /D2819 * 100,0)</f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(((J2819/60)/60/24) + DATE(1970,1,1))</f>
        <v>42023.634976851856</v>
      </c>
      <c r="T2819" s="15">
        <f t="shared" ref="T2819:T2882" si="223">(((I2819/60)/60/24) + 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 /D2883 * 100,0)</f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(((J2883/60)/60/24) + DATE(1970,1,1))</f>
        <v>41916.597638888888</v>
      </c>
      <c r="T2883" s="15">
        <f t="shared" ref="T2883:T2946" si="228">(((I2883/60)/60/24) + 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 /D2947 * 100,0)</f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(((J2947/60)/60/24) + DATE(1970,1,1))</f>
        <v>42118.139583333337</v>
      </c>
      <c r="T2947" s="15">
        <f t="shared" ref="T2947:T3010" si="233">(((I2947/60)/60/24) + DATE(1970,1,1))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 /D3011 * 100,0)</f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(((J3011/60)/60/24) + DATE(1970,1,1))</f>
        <v>41939.569907407407</v>
      </c>
      <c r="T3011" s="15">
        <f t="shared" ref="T3011:T3074" si="238">(((I3011/60)/60/24) + DATE(1970,1,1))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 /D3075 * 100,0)</f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(((J3075/60)/60/24) + DATE(1970,1,1))</f>
        <v>42111.684027777781</v>
      </c>
      <c r="T3075" s="15">
        <f t="shared" ref="T3075:T3138" si="243">(((I3075/60)/60/24) + DATE(1970,1,1))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 /D3139 * 100,0)</f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(((J3139/60)/60/24) + DATE(1970,1,1))</f>
        <v>42807.885057870371</v>
      </c>
      <c r="T3139" s="15">
        <f t="shared" ref="T3139:T3202" si="248">(((I3139/60)/60/24) + 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 /D3203 * 100,0)</f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(((J3203/60)/60/24) + DATE(1970,1,1))</f>
        <v>41861.767094907409</v>
      </c>
      <c r="T3203" s="15">
        <f t="shared" ref="T3203:T3266" si="253">(((I3203/60)/60/24) + DATE(1970,1,1))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 /D3267 * 100,0)</f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(((J3267/60)/60/24) + DATE(1970,1,1))</f>
        <v>42311.711979166663</v>
      </c>
      <c r="T3267" s="15">
        <f t="shared" ref="T3267:T3330" si="258">(((I3267/60)/60/24) + 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 /D3331 * 100,0)</f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(((J3331/60)/60/24) + DATE(1970,1,1))</f>
        <v>41837.323009259257</v>
      </c>
      <c r="T3331" s="15">
        <f t="shared" ref="T3331:T3394" si="263">(((I3331/60)/60/24) + 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 /D3395 * 100,0)</f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(((J3395/60)/60/24) + DATE(1970,1,1))</f>
        <v>41923.921643518523</v>
      </c>
      <c r="T3395" s="15">
        <f t="shared" ref="T3395:T3458" si="268">(((I3395/60)/60/24) + 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 /D3459 * 100,0)</f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(((J3459/60)/60/24) + DATE(1970,1,1))</f>
        <v>42016.706678240742</v>
      </c>
      <c r="T3459" s="15">
        <f t="shared" ref="T3459:T3522" si="273">(((I3459/60)/60/24) + 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 /D3523 * 100,0)</f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(((J3523/60)/60/24) + DATE(1970,1,1))</f>
        <v>41881.361342592594</v>
      </c>
      <c r="T3523" s="15">
        <f t="shared" ref="T3523:T3586" si="278">(((I3523/60)/60/24) + 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 /D3587 * 100,0)</f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(((J3587/60)/60/24) + DATE(1970,1,1))</f>
        <v>41964.716319444444</v>
      </c>
      <c r="T3587" s="15">
        <f t="shared" ref="T3587:T3650" si="283">(((I3587/60)/60/24) + 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 /D3651 * 100,0)</f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(((J3651/60)/60/24) + DATE(1970,1,1))</f>
        <v>41780.712893518517</v>
      </c>
      <c r="T3651" s="15">
        <f t="shared" ref="T3651:T3714" si="288">(((I3651/60)/60/24) + 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 /D3715 * 100,0)</f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(((J3715/60)/60/24) + DATE(1970,1,1))</f>
        <v>42505.738032407404</v>
      </c>
      <c r="T3715" s="15">
        <f t="shared" ref="T3715:T3778" si="293">(((I3715/60)/60/24) + 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 /D3779 * 100,0)</f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(((J3779/60)/60/24) + DATE(1970,1,1))</f>
        <v>41887.111354166671</v>
      </c>
      <c r="T3779" s="15">
        <f t="shared" ref="T3779:T3842" si="298">(((I3779/60)/60/24) + DATE(1970,1,1))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 /D3843 * 100,0)</f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(((J3843/60)/60/24) + DATE(1970,1,1))</f>
        <v>41780.785729166666</v>
      </c>
      <c r="T3843" s="15">
        <f t="shared" ref="T3843:T3906" si="303">(((I3843/60)/60/24) + 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 /D3907 * 100,0)</f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(((J3907/60)/60/24) + DATE(1970,1,1))</f>
        <v>42124.623877314814</v>
      </c>
      <c r="T3907" s="15">
        <f t="shared" ref="T3907:T3970" si="308">(((I3907/60)/60/24) + 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 /D3971 * 100,0)</f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(((J3971/60)/60/24) + DATE(1970,1,1))</f>
        <v>42601.854699074072</v>
      </c>
      <c r="T3971" s="15">
        <f t="shared" ref="T3971:T4034" si="313">(((I3971/60)/60/24) + 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 /D4035 * 100,0)</f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(((J4035/60)/60/24) + DATE(1970,1,1))</f>
        <v>42614.268796296295</v>
      </c>
      <c r="T4035" s="15">
        <f t="shared" ref="T4035:T4098" si="318">(((I4035/60)/60/24) + 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 /D4099 * 100,0)</f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(((J4099/60)/60/24) + DATE(1970,1,1))</f>
        <v>42344.824502314819</v>
      </c>
      <c r="T4099" s="15">
        <f t="shared" ref="T4099:T4115" si="323">(((I4099/60)/60/24) + 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5">
    <sortCondition ref="A1:A4115"/>
  </sortState>
  <conditionalFormatting sqref="F1:F1048576">
    <cfRule type="cellIs" dxfId="3" priority="10" operator="equal">
      <formula>"canceled"</formula>
    </cfRule>
    <cfRule type="cellIs" dxfId="2" priority="11" operator="equal">
      <formula>"failed"</formula>
    </cfRule>
    <cfRule type="cellIs" dxfId="1" priority="12" operator="equal">
      <formula>"successful"</formula>
    </cfRule>
    <cfRule type="cellIs" dxfId="0" priority="14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8465-8E2B-41D7-A92A-F31FACB28503}">
  <dimension ref="A1:E18"/>
  <sheetViews>
    <sheetView tabSelected="1"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A80FE-723A-4DBB-B14B-2E68723F84DC}">
  <dimension ref="A1:H21"/>
  <sheetViews>
    <sheetView topLeftCell="A4" workbookViewId="0">
      <selection activeCell="C3" sqref="C3"/>
    </sheetView>
  </sheetViews>
  <sheetFormatPr defaultRowHeight="15" x14ac:dyDescent="0.25"/>
  <cols>
    <col min="1" max="1" width="21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thickBot="1" x14ac:dyDescent="0.3">
      <c r="A1" s="17" t="s">
        <v>8381</v>
      </c>
      <c r="B1" s="17" t="s">
        <v>8385</v>
      </c>
      <c r="C1" s="17" t="s">
        <v>8386</v>
      </c>
      <c r="D1" s="17" t="s">
        <v>8387</v>
      </c>
      <c r="E1" s="17" t="s">
        <v>8388</v>
      </c>
      <c r="F1" s="17" t="s">
        <v>8389</v>
      </c>
      <c r="G1" s="17" t="s">
        <v>8390</v>
      </c>
      <c r="H1" s="17" t="s">
        <v>8391</v>
      </c>
    </row>
    <row r="2" spans="1:8" x14ac:dyDescent="0.25">
      <c r="A2" t="s">
        <v>8392</v>
      </c>
      <c r="B2">
        <f>COUNTIFS(Kickstarter!$R:$R,"=plays",Kickstarter!$F:$F,"=successful",Kickstarter!$D:$D,"&gt;=0",Kickstarter!$D:$D,"&lt;1000")</f>
        <v>141</v>
      </c>
      <c r="C2">
        <f>COUNTIFS(Kickstarter!$R:$R,"=plays",Kickstarter!$F:$F,"=failed",Kickstarter!$D:$D,"&gt;=0",Kickstarter!$D:$D,"&lt;1000")</f>
        <v>45</v>
      </c>
      <c r="D2">
        <f>COUNTIFS(Kickstarter!$R:$R,"=plays",Kickstarter!$F:$F,"=canceled",Kickstarter!$D:$D,"&gt;=0",Kickstarter!$D:$D,"&lt;1000")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</row>
    <row r="3" spans="1:8" x14ac:dyDescent="0.25">
      <c r="A3" t="s">
        <v>8393</v>
      </c>
      <c r="B3">
        <f>COUNTIFS(Kickstarter!$R:$R,"=plays",Kickstarter!$F:$F,"=successful",Kickstarter!$D:$D,"&gt;=1000",Kickstarter!$D:$D,"&lt;=4999")</f>
        <v>388</v>
      </c>
      <c r="C3">
        <f>COUNTIFS(Kickstarter!$R:$R,"=plays",Kickstarter!$F:$F,"=failed",Kickstarter!$D:$D,"&gt;=1000",Kickstarter!$D:$D,"&lt;=4999")</f>
        <v>146</v>
      </c>
      <c r="D3">
        <f>COUNTIFS(Kickstarter!$R:$R,"=plays",Kickstarter!$F:$F,"=canceled",Kickstarter!$D:$D,"&gt;=1000",Kickstarter!$D:$D,"&lt;=4999")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25">
      <c r="A4" t="s">
        <v>8394</v>
      </c>
      <c r="B4">
        <f>COUNTIFS(Kickstarter!$R:$R,"=plays",Kickstarter!$F:$F,"=successful",Kickstarter!$D:$D,"&gt;=5000",Kickstarter!$D:$D,"&lt;=9999")</f>
        <v>93</v>
      </c>
      <c r="C4">
        <f>COUNTIFS(Kickstarter!$R:$R,"=plays",Kickstarter!$F:$F,"=failed",Kickstarter!$D:$D,"&gt;=5000",Kickstarter!$D:$D,"&lt;=9999")</f>
        <v>76</v>
      </c>
      <c r="D4">
        <f>COUNTIFS(Kickstarter!$R:$R,"=plays",Kickstarter!$F:$F,"=canceled",Kickstarter!$D:$D,"&gt;=5000",Kickstarter!$D:$D,"&lt;=9999")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25">
      <c r="A5" t="s">
        <v>8395</v>
      </c>
      <c r="B5">
        <f>COUNTIFS(Kickstarter!$R:$R,"=plays",Kickstarter!$F:$F,"=successful",Kickstarter!$D:$D,"&gt;=10000",Kickstarter!$D:$D,"&lt;=14999")</f>
        <v>39</v>
      </c>
      <c r="C5">
        <f>COUNTIFS(Kickstarter!$R:$R,"=plays",Kickstarter!$F:$F,"=failed",Kickstarter!$D:$D,"&gt;=10000",Kickstarter!$D:$D,"&lt;=14999")</f>
        <v>33</v>
      </c>
      <c r="D5">
        <f>COUNTIFS(Kickstarter!$R:$R,"=plays",Kickstarter!$F:$F,"=canceled",Kickstarter!$D:$D,"&gt;=10000",Kickstarter!$D:$D,"&lt;=14999")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25">
      <c r="A6" t="s">
        <v>8396</v>
      </c>
      <c r="B6">
        <f>COUNTIFS(Kickstarter!$R:$R,"=plays",Kickstarter!$F:$F,"=successful",Kickstarter!$D:$D,"&gt;=15000",Kickstarter!$D:$D,"&lt;=19999")</f>
        <v>12</v>
      </c>
      <c r="C6">
        <f>COUNTIFS(Kickstarter!$R:$R,"=plays",Kickstarter!$F:$F,"=failed",Kickstarter!$D:$D,"&gt;=15000",Kickstarter!$D:$D,"&lt;=19999")</f>
        <v>12</v>
      </c>
      <c r="D6">
        <f>COUNTIFS(Kickstarter!$R:$R,"=plays",Kickstarter!$F:$F,"=canceled",Kickstarter!$D:$D,"&gt;=15000",Kickstarter!$D:$D,"&lt;=19999")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25">
      <c r="A7" t="s">
        <v>8397</v>
      </c>
      <c r="B7">
        <f>COUNTIFS(Kickstarter!$R:$R,"=plays",Kickstarter!$F:$F,"=successful",Kickstarter!$D:$D,"&gt;=20000",Kickstarter!$D:$D,"&lt;=24999")</f>
        <v>9</v>
      </c>
      <c r="C7">
        <f>COUNTIFS(Kickstarter!$R:$R,"=plays",Kickstarter!$F:$F,"=failed",Kickstarter!$D:$D,"&gt;=20000",Kickstarter!$D:$D,"&lt;=24999")</f>
        <v>11</v>
      </c>
      <c r="D7">
        <f>COUNTIFS(Kickstarter!$R:$R,"=plays",Kickstarter!$F:$F,"=canceled",Kickstarter!$D:$D,"&gt;=20000",Kickstarter!$D:$D,"&lt;=24999")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25">
      <c r="A8" t="s">
        <v>8398</v>
      </c>
      <c r="B8">
        <f>COUNTIFS(Kickstarter!$R:$R,"=plays",Kickstarter!$F:$F,"=successful",Kickstarter!$D:$D,"&gt;=25000",Kickstarter!$D:$D,"&lt;=29999")</f>
        <v>1</v>
      </c>
      <c r="C8">
        <f>COUNTIFS(Kickstarter!$R:$R,"=plays",Kickstarter!$F:$F,"=failed",Kickstarter!$D:$D,"&gt;=25000",Kickstarter!$D:$D,"&lt;=29999")</f>
        <v>4</v>
      </c>
      <c r="D8">
        <f>COUNTIFS(Kickstarter!$R:$R,"=plays",Kickstarter!$F:$F,"=canceled",Kickstarter!$D:$D,"&gt;=25000",Kickstarter!$D:$D,"&lt;=29999")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25">
      <c r="A9" t="s">
        <v>8399</v>
      </c>
      <c r="B9">
        <f>COUNTIFS(Kickstarter!$R:$R,"=plays",Kickstarter!$F:$F,"=successful",Kickstarter!$D:$D,"&gt;=30000",Kickstarter!$D:$D,"&lt;=34999")</f>
        <v>3</v>
      </c>
      <c r="C9">
        <f>COUNTIFS(Kickstarter!$R:$R,"=plays",Kickstarter!$F:$F,"=failed",Kickstarter!$D:$D,"&gt;=30000",Kickstarter!$D:$D,"&lt;=34999")</f>
        <v>8</v>
      </c>
      <c r="D9">
        <f>COUNTIFS(Kickstarter!$R:$R,"=plays",Kickstarter!$F:$F,"=canceled",Kickstarter!$D:$D,"&gt;=30000",Kickstarter!$D:$D,"&lt;=34999")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25">
      <c r="A10" t="s">
        <v>8400</v>
      </c>
      <c r="B10">
        <f>COUNTIFS(Kickstarter!$R:$R,"=plays",Kickstarter!$F:$F,"=successful",Kickstarter!$D:$D,"&gt;=35000",Kickstarter!$D:$D,"&lt;=39999")</f>
        <v>4</v>
      </c>
      <c r="C10">
        <f>COUNTIFS(Kickstarter!$R:$R,"=plays",Kickstarter!$F:$F,"=failed",Kickstarter!$D:$D,"&gt;=35000",Kickstarter!$D:$D,"&lt;=39999")</f>
        <v>2</v>
      </c>
      <c r="D10">
        <f>COUNTIFS(Kickstarter!$R:$R,"=plays",Kickstarter!$F:$F,"=canceled",Kickstarter!$D:$D,"&gt;=35000",Kickstarter!$D:$D,"&lt;=39999")</f>
        <v>0</v>
      </c>
      <c r="E10">
        <f t="shared" si="1"/>
        <v>6</v>
      </c>
      <c r="F10" s="18">
        <f t="shared" si="2"/>
        <v>0.66666666666666663</v>
      </c>
      <c r="G10" s="18">
        <f>C10/$E10</f>
        <v>0.33333333333333331</v>
      </c>
      <c r="H10" s="18">
        <f t="shared" si="0"/>
        <v>0</v>
      </c>
    </row>
    <row r="11" spans="1:8" x14ac:dyDescent="0.25">
      <c r="A11" t="s">
        <v>8401</v>
      </c>
      <c r="B11">
        <f>COUNTIFS(Kickstarter!$R:$R,"=plays",Kickstarter!$F:$F,"=successful",Kickstarter!$D:$D,"&gt;=40000",Kickstarter!$D:$D,"&lt;=44999")</f>
        <v>2</v>
      </c>
      <c r="C11">
        <f>COUNTIFS(Kickstarter!$R:$R,"=plays",Kickstarter!$F:$F,"=failed",Kickstarter!$D:$D,"&gt;=40000",Kickstarter!$D:$D,"&lt;=44999")</f>
        <v>1</v>
      </c>
      <c r="D11">
        <f>COUNTIFS(Kickstarter!$R:$R,"=plays",Kickstarter!$F:$F,"=canceled",Kickstarter!$D:$D,"&gt;=40000",Kickstarter!$D:$D,"&lt;=44999")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25">
      <c r="A12" t="s">
        <v>8404</v>
      </c>
      <c r="B12">
        <f>COUNTIFS(Kickstarter!$R:$R,"=plays",Kickstarter!$F:$F,"=successful",Kickstarter!$D:$D,"&gt;=45000",Kickstarter!$D:$D,"&lt;=49999")</f>
        <v>0</v>
      </c>
      <c r="C12">
        <f>COUNTIFS(Kickstarter!$R:$R,"=plays",Kickstarter!$F:$F,"=failed",Kickstarter!$D:$D,"&gt;=45000",Kickstarter!$D:$D,"&lt;=49999")</f>
        <v>1</v>
      </c>
      <c r="D12">
        <f>COUNTIFS(Kickstarter!$R:$R,"=plays",Kickstarter!$F:$F,"=canceled",Kickstarter!$D:$D,"&gt;=45000",Kickstarter!$D:$D,"&lt;=49999")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25">
      <c r="A13" t="s">
        <v>8405</v>
      </c>
      <c r="B13">
        <f>COUNTIFS(Kickstarter!$R:$R,"=plays",Kickstarter!$F:$F,"=successful",Kickstarter!$D:$D,"&gt;=50000")</f>
        <v>2</v>
      </c>
      <c r="C13">
        <f>COUNTIFS(Kickstarter!$R:$R,"=plays",Kickstarter!$F:$F,"=failed",Kickstarter!$D:$D,"&gt;=50000")</f>
        <v>14</v>
      </c>
      <c r="D13">
        <f>COUNTIFS(Kickstarter!$R:$R,"=plays",Kickstarter!$F:$F,"=canceled",Kickstarter!$D:$D,"&gt;=50000")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  <row r="16" spans="1:8" x14ac:dyDescent="0.25">
      <c r="B16" t="s">
        <v>8402</v>
      </c>
    </row>
    <row r="17" spans="2:3" x14ac:dyDescent="0.25">
      <c r="B17" t="s">
        <v>8403</v>
      </c>
    </row>
    <row r="18" spans="2:3" x14ac:dyDescent="0.25">
      <c r="C18" t="s">
        <v>8408</v>
      </c>
    </row>
    <row r="19" spans="2:3" x14ac:dyDescent="0.25">
      <c r="B19" t="s">
        <v>8406</v>
      </c>
    </row>
    <row r="20" spans="2:3" x14ac:dyDescent="0.25">
      <c r="C20" t="s">
        <v>8407</v>
      </c>
    </row>
    <row r="21" spans="2:3" x14ac:dyDescent="0.25">
      <c r="B21" t="s">
        <v>8409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6754-FC1B-4858-8AFF-FC0543AEA643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.28515625" bestFit="1" customWidth="1"/>
    <col min="8" max="9" width="10" bestFit="1" customWidth="1"/>
    <col min="10" max="10" width="8.5703125" bestFit="1" customWidth="1"/>
    <col min="11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5" width="8.85546875" bestFit="1" customWidth="1"/>
    <col min="16" max="16" width="6.140625" bestFit="1" customWidth="1"/>
    <col min="17" max="17" width="4.28515625" bestFit="1" customWidth="1"/>
    <col min="18" max="18" width="10" bestFit="1" customWidth="1"/>
    <col min="19" max="19" width="11" bestFit="1" customWidth="1"/>
    <col min="20" max="20" width="14.140625" bestFit="1" customWidth="1"/>
    <col min="21" max="21" width="10" bestFit="1" customWidth="1"/>
    <col min="22" max="22" width="17.42578125" bestFit="1" customWidth="1"/>
    <col min="23" max="23" width="12.140625" bestFit="1" customWidth="1"/>
    <col min="24" max="24" width="6.140625" bestFit="1" customWidth="1"/>
    <col min="25" max="25" width="10" bestFit="1" customWidth="1"/>
    <col min="26" max="26" width="15.28515625" bestFit="1" customWidth="1"/>
    <col min="27" max="27" width="12.7109375" bestFit="1" customWidth="1"/>
    <col min="28" max="28" width="6.140625" bestFit="1" customWidth="1"/>
    <col min="29" max="29" width="10" bestFit="1" customWidth="1"/>
    <col min="30" max="30" width="15.85546875" bestFit="1" customWidth="1"/>
    <col min="31" max="31" width="9.42578125" bestFit="1" customWidth="1"/>
    <col min="32" max="32" width="6.140625" bestFit="1" customWidth="1"/>
    <col min="33" max="33" width="4.28515625" bestFit="1" customWidth="1"/>
    <col min="34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06171-B186-4B7D-8ECF-C63E53A8E838}">
  <dimension ref="A1:F9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8315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5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5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5">
      <c r="A9" s="13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47EE7-380D-4986-B56E-EAB0B99141EF}">
  <dimension ref="A1:F18"/>
  <sheetViews>
    <sheetView workbookViewId="0">
      <selection activeCell="K32" sqref="K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1591F-1874-463F-8111-481082B479D8}">
  <dimension ref="A1:F6"/>
  <sheetViews>
    <sheetView workbookViewId="0"/>
  </sheetViews>
  <sheetFormatPr defaultRowHeight="15" x14ac:dyDescent="0.25"/>
  <cols>
    <col min="1" max="1" width="27.140625" bestFit="1" customWidth="1"/>
    <col min="2" max="2" width="32.140625" customWidth="1"/>
    <col min="5" max="5" width="12.85546875" bestFit="1" customWidth="1"/>
    <col min="6" max="6" width="12.42578125" bestFit="1" customWidth="1"/>
    <col min="9" max="9" width="12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75" x14ac:dyDescent="0.25">
      <c r="A2" s="9" t="s">
        <v>3473</v>
      </c>
      <c r="B2" s="3" t="str">
        <f>VLOOKUP($A2,kickme,2,FALSE)</f>
        <v>Help us get actor-writer Ian Bonar's debut play - a hilarious, heartbreaking story of grief and loss - to the 2016 Edinburgh Fringe.</v>
      </c>
      <c r="C2" s="3">
        <f>VLOOKUP($A2,kickme,3,FALSE)</f>
        <v>2000</v>
      </c>
      <c r="D2" s="3">
        <f>VLOOKUP($A2,kickme,4,FALSE)</f>
        <v>2020</v>
      </c>
      <c r="E2" s="3">
        <f>VLOOKUP($A2,kickme,15,FALSE)</f>
        <v>51.79</v>
      </c>
      <c r="F2" s="3">
        <f>VLOOKUP($A2,kickme,COLUMN(backers_count)-1,FALSE)</f>
        <v>39</v>
      </c>
    </row>
    <row r="3" spans="1:6" ht="75" x14ac:dyDescent="0.25">
      <c r="A3" s="9" t="s">
        <v>3616</v>
      </c>
      <c r="B3" s="3" t="str">
        <f>VLOOKUP($A3,kickme,2,FALSE)</f>
        <v>The play yet to be described as "A surefire Edinburgh Fringe Festival Cult Hit". Coming to the Underbelly, Edinburgh, 5th-30th August.</v>
      </c>
      <c r="C3" s="3">
        <f>VLOOKUP($A3,kickme,3,FALSE)</f>
        <v>2000</v>
      </c>
      <c r="D3" s="3">
        <f>VLOOKUP($A3,kickme,4,FALSE)</f>
        <v>2020</v>
      </c>
      <c r="E3" s="3">
        <f>VLOOKUP($A3,kickme,15,FALSE)</f>
        <v>36.07</v>
      </c>
      <c r="F3" s="3">
        <f>VLOOKUP($A3,kickme,COLUMN(backers_count)-1,FALSE)</f>
        <v>56</v>
      </c>
    </row>
    <row r="4" spans="1:6" ht="75" x14ac:dyDescent="0.25">
      <c r="A4" s="9" t="s">
        <v>3178</v>
      </c>
      <c r="B4" s="3" t="str">
        <f>VLOOKUP($A4,kickme,2,FALSE)</f>
        <v>Cutting Off Kate Bush is a one-woman show written &amp; performed by Lucy Benson-Brown, premiering at the Edinburgh Fringe Festival 2014</v>
      </c>
      <c r="C4" s="3">
        <f>VLOOKUP($A4,kickme,3,FALSE)</f>
        <v>1500</v>
      </c>
      <c r="D4" s="3">
        <f>VLOOKUP($A4,kickme,4,FALSE)</f>
        <v>2576</v>
      </c>
      <c r="E4" s="3">
        <f>VLOOKUP($A4,kickme,15,FALSE)</f>
        <v>33.03</v>
      </c>
      <c r="F4" s="3">
        <f>VLOOKUP($A4,kickme,COLUMN(backers_count)-1,FALSE)</f>
        <v>78</v>
      </c>
    </row>
    <row r="5" spans="1:6" ht="60" x14ac:dyDescent="0.25">
      <c r="A5" s="9" t="s">
        <v>3329</v>
      </c>
      <c r="B5" s="3" t="str">
        <f>VLOOKUP($A5,kickme,2,FALSE)</f>
        <v>Jestia and Raedon is a brand new romantic comedy play going to the Edinburgh Fringe Festival this summer.</v>
      </c>
      <c r="C5" s="3">
        <f>VLOOKUP($A5,kickme,3,FALSE)</f>
        <v>1000</v>
      </c>
      <c r="D5" s="3">
        <f>VLOOKUP($A5,kickme,4,FALSE)</f>
        <v>1168</v>
      </c>
      <c r="E5" s="3">
        <f>VLOOKUP($A5,kickme,15,FALSE)</f>
        <v>44.92</v>
      </c>
      <c r="F5" s="3">
        <f>VLOOKUP($A5,kickme,COLUMN(backers_count)-1,FALSE)</f>
        <v>26</v>
      </c>
    </row>
    <row r="6" spans="1:6" ht="75" x14ac:dyDescent="0.25">
      <c r="A6" s="9" t="s">
        <v>3221</v>
      </c>
      <c r="B6" s="3" t="str">
        <f>VLOOKUP($A6,kickme,2,FALSE)</f>
        <v>A one-man show about love, loss, and motorways, written &amp; performed by Ben Norris. Help us get to the 2015 Edinburgh Fringe and beyond!</v>
      </c>
      <c r="C6" s="3">
        <f>VLOOKUP($A6,kickme,3,FALSE)</f>
        <v>4000</v>
      </c>
      <c r="D6" s="3">
        <f>VLOOKUP($A6,kickme,4,FALSE)</f>
        <v>4137</v>
      </c>
      <c r="E6" s="3">
        <f>VLOOKUP($A6,kickme,15,FALSE)</f>
        <v>36.61</v>
      </c>
      <c r="F6" s="3">
        <f>VLOOKUP($A6,kickme,COLUMN(backers_count)-1,FALSE)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Category Statistics</vt:lpstr>
      <vt:lpstr>Subcategfory Statistics</vt:lpstr>
      <vt:lpstr>Outcomes Based on Launch Date</vt:lpstr>
      <vt:lpstr>Edinburgh Research</vt:lpstr>
      <vt:lpstr>backers_count</vt:lpstr>
      <vt:lpstr>kickme</vt:lpstr>
      <vt:lpstr>money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AlanG</cp:lastModifiedBy>
  <dcterms:created xsi:type="dcterms:W3CDTF">2017-04-20T15:17:24Z</dcterms:created>
  <dcterms:modified xsi:type="dcterms:W3CDTF">2021-02-21T22:10:38Z</dcterms:modified>
</cp:coreProperties>
</file>