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lanG\Columbia\class_work\Module1_Excel\crowdfunding_analysis\"/>
    </mc:Choice>
  </mc:AlternateContent>
  <xr:revisionPtr revIDLastSave="0" documentId="13_ncr:1_{BABC0A94-7CB3-4ED2-849A-5129FE9DA6B0}" xr6:coauthVersionLast="46" xr6:coauthVersionMax="46" xr10:uidLastSave="{00000000-0000-0000-0000-000000000000}"/>
  <bookViews>
    <workbookView xWindow="39045" yWindow="210" windowWidth="24375" windowHeight="14955" tabRatio="627" xr2:uid="{00000000-000D-0000-FFFF-FFFF00000000}"/>
  </bookViews>
  <sheets>
    <sheet name="Category Statistics" sheetId="2" r:id="rId1"/>
    <sheet name="Subcategfory Statistics" sheetId="4" r:id="rId2"/>
    <sheet name="Outcomes Based on Launch Date" sheetId="7" r:id="rId3"/>
    <sheet name="US Descriptive Statistics" sheetId="11" r:id="rId4"/>
    <sheet name="UK Musicals Box and Whiskers" sheetId="12" r:id="rId5"/>
    <sheet name="Edinburgh Research" sheetId="8" r:id="rId6"/>
    <sheet name="Kickstarter" sheetId="1" r:id="rId7"/>
    <sheet name="Succesful US Kickstarters" sheetId="9" r:id="rId8"/>
    <sheet name="Failed US Kickstarters" sheetId="10" r:id="rId9"/>
  </sheets>
  <definedNames>
    <definedName name="_xlnm._FilterDatabase" localSheetId="6" hidden="1">Kickstarter!$A$1:$T$4115</definedName>
    <definedName name="_xlnm._FilterDatabase" localSheetId="7" hidden="1">'Succesful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backers_count">Kickstarter!$L$1</definedName>
    <definedName name="kickme">Kickstarter!$B$2:$T$4115</definedName>
    <definedName name="money">Kickstarter!$H$1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6" i="11"/>
  <c r="B6" i="11"/>
  <c r="C16" i="11"/>
  <c r="C15" i="11"/>
  <c r="B16" i="11"/>
  <c r="B15" i="11"/>
  <c r="C8" i="11"/>
  <c r="C7" i="11"/>
  <c r="B8" i="11"/>
  <c r="B7" i="11"/>
  <c r="B9" i="11" s="1"/>
  <c r="C5" i="11"/>
  <c r="B5" i="11"/>
  <c r="C4" i="11"/>
  <c r="C13" i="11"/>
  <c r="C12" i="11"/>
  <c r="B13" i="11"/>
  <c r="B12" i="11"/>
  <c r="B4" i="11"/>
  <c r="F3" i="8"/>
  <c r="F4" i="8"/>
  <c r="F5" i="8"/>
  <c r="F6" i="8"/>
  <c r="F2" i="8"/>
  <c r="C3" i="8"/>
  <c r="D3" i="8"/>
  <c r="C4" i="8"/>
  <c r="D4" i="8"/>
  <c r="C5" i="8"/>
  <c r="D5" i="8"/>
  <c r="C6" i="8"/>
  <c r="D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7" i="1"/>
  <c r="O3" i="1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9" i="11" l="1"/>
  <c r="C17" i="11"/>
  <c r="B17" i="11"/>
</calcChain>
</file>

<file path=xl/sharedStrings.xml><?xml version="1.0" encoding="utf-8"?>
<sst xmlns="http://schemas.openxmlformats.org/spreadsheetml/2006/main" count="38346" uniqueCount="8394">
  <si>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</si>
  <si>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</si>
  <si>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</si>
  <si>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</si>
  <si>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</si>
  <si>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</si>
  <si>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</si>
  <si>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</si>
  <si>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</si>
  <si>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</si>
  <si>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</si>
  <si>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</si>
  <si>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</si>
  <si>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</si>
  <si>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</si>
  <si>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</si>
  <si>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</si>
  <si>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</si>
  <si>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</si>
  <si>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</si>
  <si>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</si>
  <si>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</si>
  <si>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</si>
  <si>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</si>
  <si>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</si>
  <si>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</si>
  <si>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</si>
  <si>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</si>
  <si>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</si>
  <si>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</si>
  <si>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</si>
  <si>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</si>
  <si>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</si>
  <si>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</si>
  <si>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</si>
  <si>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</si>
  <si>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</si>
  <si>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</si>
  <si>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</si>
  <si>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</si>
  <si>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</si>
  <si>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</si>
  <si>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</si>
  <si>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</si>
  <si>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</si>
  <si>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</si>
  <si>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</si>
  <si>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</si>
  <si>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</si>
  <si>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</si>
  <si>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</si>
  <si>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</si>
  <si>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</si>
  <si>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</si>
  <si>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</si>
  <si>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</si>
  <si>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</si>
  <si>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</si>
  <si>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</si>
  <si>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</si>
  <si>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</si>
  <si>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</si>
  <si>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</si>
  <si>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</si>
  <si>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</si>
  <si>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</si>
  <si>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</si>
  <si>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</si>
  <si>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</si>
  <si>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</si>
  <si>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</si>
  <si>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</si>
  <si>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</si>
  <si>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</si>
  <si>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</si>
  <si>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</si>
  <si>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</si>
  <si>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</si>
  <si>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</si>
  <si>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</si>
  <si>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</si>
  <si>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</si>
  <si>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</si>
  <si>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</si>
  <si>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</si>
  <si>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</si>
  <si>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</si>
  <si>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</si>
  <si>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</si>
  <si>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</si>
  <si>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</si>
  <si>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</si>
  <si>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</si>
  <si>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</si>
  <si>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</si>
  <si>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</si>
  <si>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</si>
  <si>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</si>
  <si>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</si>
  <si>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</si>
  <si>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</si>
  <si>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</si>
  <si>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</si>
  <si>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</si>
  <si>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</si>
  <si>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</si>
  <si>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</si>
  <si>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</si>
  <si>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</si>
  <si>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</si>
  <si>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</si>
  <si>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</si>
  <si>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</si>
  <si>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</si>
  <si>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</si>
  <si>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</si>
  <si>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</si>
  <si>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</si>
  <si>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</si>
  <si>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</si>
  <si>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</si>
  <si>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</si>
  <si>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</si>
  <si>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</si>
  <si>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</si>
  <si>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</si>
  <si>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</si>
  <si>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</si>
  <si>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</si>
  <si>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</si>
  <si>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</si>
  <si>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</si>
  <si>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</si>
  <si>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</si>
  <si>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</si>
  <si>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</si>
  <si>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</si>
  <si>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</si>
  <si>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</si>
  <si>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</si>
  <si>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</si>
  <si>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</si>
  <si>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</si>
  <si>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</si>
  <si>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</si>
  <si>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</si>
  <si>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</si>
  <si>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</si>
  <si>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</si>
  <si>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</si>
  <si>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</si>
  <si>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</si>
  <si>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</si>
  <si>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</si>
  <si>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</si>
  <si>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</si>
  <si>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</si>
  <si>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</si>
  <si>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</si>
  <si>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</si>
  <si>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</si>
  <si>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</si>
  <si>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</si>
  <si>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</si>
  <si>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</si>
  <si>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</si>
  <si>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</si>
  <si>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</si>
  <si>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</si>
  <si>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</si>
  <si>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</si>
  <si>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</si>
  <si>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</si>
  <si>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</si>
  <si>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</si>
  <si>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</si>
  <si>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</si>
  <si>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</si>
  <si>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</si>
  <si>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</si>
  <si>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</si>
  <si>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</si>
  <si>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</si>
  <si>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</si>
  <si>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</si>
  <si>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</si>
  <si>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</si>
  <si>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</si>
  <si>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</si>
  <si>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</si>
  <si>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</si>
  <si>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</si>
  <si>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</si>
  <si>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</si>
  <si>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</si>
  <si>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</si>
  <si>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</si>
  <si>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</si>
  <si>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</si>
  <si>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</si>
  <si>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</si>
  <si>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</si>
  <si>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</si>
  <si>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</si>
  <si>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</si>
  <si>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</si>
  <si>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</si>
  <si>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</si>
  <si>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</si>
  <si>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</si>
  <si>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</si>
  <si>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</si>
  <si>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</si>
  <si>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</si>
  <si>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</si>
  <si>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</si>
  <si>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</si>
  <si>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</si>
  <si>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</si>
  <si>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</si>
  <si>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</si>
  <si>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</si>
  <si>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</si>
  <si>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</si>
  <si>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</si>
  <si>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</si>
  <si>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</si>
  <si>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</si>
  <si>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</si>
  <si>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</si>
  <si>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</si>
  <si>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</si>
  <si>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</si>
  <si>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</si>
  <si>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</si>
  <si>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</si>
  <si>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</si>
  <si>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</si>
  <si>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</si>
  <si>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</si>
  <si>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</si>
  <si>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</si>
  <si>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</si>
  <si>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</si>
  <si>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</si>
  <si>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</si>
  <si>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</si>
  <si>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</si>
  <si>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</si>
  <si>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</si>
  <si>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</si>
  <si>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</si>
  <si>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</si>
  <si>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</si>
  <si>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</si>
  <si>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</si>
  <si>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</si>
  <si>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</si>
  <si>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</si>
  <si>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</si>
  <si>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</si>
  <si>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</si>
  <si>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</si>
  <si>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</si>
  <si>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</si>
  <si>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</si>
  <si>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</si>
  <si>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</si>
  <si>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</si>
  <si>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</si>
  <si>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</si>
  <si>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</si>
  <si>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</si>
  <si>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</si>
  <si>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</si>
  <si>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</si>
  <si>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</si>
  <si>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</si>
  <si>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</si>
  <si>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</si>
  <si>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</si>
  <si>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</si>
  <si>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</si>
  <si>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</si>
  <si>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</si>
  <si>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</si>
  <si>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</si>
  <si>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</si>
  <si>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</si>
  <si>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</si>
  <si>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</si>
  <si>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</si>
  <si>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</si>
  <si>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</si>
  <si>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</si>
  <si>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</si>
  <si>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</si>
  <si>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</si>
  <si>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</si>
  <si>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</si>
  <si>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</si>
  <si>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</si>
  <si>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</si>
  <si>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</si>
  <si>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</si>
  <si>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</si>
  <si>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</si>
  <si>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</si>
  <si>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</si>
  <si>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</si>
  <si>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</si>
  <si>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</si>
  <si>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</si>
  <si>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</si>
  <si>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</si>
  <si>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</si>
  <si>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</si>
  <si>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</si>
  <si>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</si>
  <si>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</si>
  <si>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</si>
  <si>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</si>
  <si>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</si>
  <si>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</si>
  <si>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</si>
  <si>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</si>
  <si>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</si>
  <si>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</si>
  <si>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</si>
  <si>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</si>
  <si>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</si>
  <si>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</si>
  <si>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</si>
  <si>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</si>
  <si>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</si>
  <si>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</si>
  <si>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</si>
  <si>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</si>
  <si>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</si>
  <si>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</si>
  <si>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</si>
  <si>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</si>
  <si>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</si>
  <si>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</si>
  <si>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</si>
  <si>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</si>
  <si>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</si>
  <si>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</si>
  <si>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</si>
  <si>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</si>
  <si>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</si>
  <si>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</si>
  <si>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</si>
  <si>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</si>
  <si>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</si>
  <si>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</si>
  <si>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</si>
  <si>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</si>
  <si>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</si>
  <si>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</si>
  <si>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</si>
  <si>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</si>
  <si>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</si>
  <si>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</si>
  <si>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</si>
  <si>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</si>
  <si>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</si>
  <si>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</si>
  <si>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</si>
  <si>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</si>
  <si>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</si>
  <si>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</si>
  <si>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</si>
  <si>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</si>
  <si>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</si>
  <si>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</si>
  <si>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</si>
  <si>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</si>
  <si>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</si>
  <si>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</si>
  <si>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</si>
  <si>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</si>
  <si>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</si>
  <si>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</si>
  <si>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</si>
  <si>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</si>
  <si>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</si>
  <si>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</si>
  <si>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</si>
  <si>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</si>
  <si>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</si>
  <si>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</si>
  <si>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</si>
  <si>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</si>
  <si>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</si>
  <si>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</si>
  <si>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</si>
  <si>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</si>
  <si>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</si>
  <si>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</si>
  <si>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</si>
  <si>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</si>
  <si>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</si>
  <si>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</si>
  <si>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</si>
  <si>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</si>
  <si>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</si>
  <si>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</si>
  <si>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</si>
  <si>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</si>
  <si>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</si>
  <si>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</si>
  <si>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</si>
  <si>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</si>
  <si>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</si>
  <si>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</si>
  <si>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</si>
  <si>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</si>
  <si>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</si>
  <si>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</si>
  <si>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</si>
  <si>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</si>
  <si>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</si>
  <si>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</si>
  <si>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</si>
  <si>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</si>
  <si>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</si>
  <si>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</si>
  <si>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</si>
  <si>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</si>
  <si>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</si>
  <si>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</si>
  <si>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</si>
  <si>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</si>
  <si>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</si>
  <si>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</si>
  <si>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</si>
  <si>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</si>
  <si>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</si>
  <si>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</si>
  <si>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</si>
  <si>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</si>
  <si>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</si>
  <si>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</si>
  <si>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</si>
  <si>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</si>
  <si>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</si>
  <si>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</si>
  <si>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</si>
  <si>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</si>
  <si>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</si>
  <si>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</si>
  <si>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</si>
  <si>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</si>
  <si>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</si>
  <si>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</si>
  <si>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</si>
  <si>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</si>
  <si>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</si>
  <si>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</si>
  <si>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</si>
  <si>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</si>
  <si>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</si>
  <si>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</si>
  <si>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</si>
  <si>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</si>
  <si>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</si>
  <si>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</si>
  <si>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</si>
  <si>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</si>
  <si>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</si>
  <si>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</si>
  <si>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</si>
  <si>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</si>
  <si>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</si>
  <si>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</si>
  <si>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</si>
  <si>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</si>
  <si>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</si>
  <si>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</si>
  <si>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</si>
  <si>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</si>
  <si>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</si>
  <si>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</si>
  <si>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</si>
  <si>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</si>
  <si>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</si>
  <si>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</si>
  <si>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</si>
  <si>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</si>
  <si>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</si>
  <si>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</si>
  <si>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</si>
  <si>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</si>
  <si>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</si>
  <si>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</si>
  <si>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</si>
  <si>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</si>
  <si>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</si>
  <si>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</si>
  <si>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</si>
  <si>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</si>
  <si>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</si>
  <si>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</si>
  <si>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</si>
  <si>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</si>
  <si>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</si>
  <si>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</si>
  <si>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</si>
  <si>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</si>
  <si>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</si>
  <si>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</si>
  <si>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</si>
  <si>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</si>
  <si>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</si>
  <si>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</si>
  <si>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</si>
  <si>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</si>
  <si>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</si>
  <si>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</si>
  <si>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</si>
  <si>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</si>
  <si>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</si>
  <si>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</si>
  <si>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</si>
  <si>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</si>
  <si>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</si>
  <si>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</si>
  <si>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</si>
  <si>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</si>
  <si>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</si>
  <si>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</si>
  <si>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</si>
  <si>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</si>
  <si>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</si>
  <si>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</si>
  <si>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</si>
  <si>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</si>
  <si>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</si>
  <si>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</si>
  <si>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</si>
  <si>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</si>
  <si>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</si>
  <si>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</si>
  <si>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</si>
  <si>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</si>
  <si>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</si>
  <si>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</si>
  <si>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</si>
  <si>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</si>
  <si>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</si>
  <si>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</si>
  <si>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</si>
  <si>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</si>
  <si>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</si>
  <si>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</si>
  <si>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</si>
  <si>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</si>
  <si>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</si>
  <si>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</si>
  <si>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</si>
  <si>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</si>
  <si>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</si>
  <si>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</si>
  <si>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</si>
  <si>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</si>
  <si>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</si>
  <si>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</si>
  <si>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</si>
  <si>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</si>
  <si>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</si>
  <si>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</si>
  <si>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</si>
  <si>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</si>
  <si>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</si>
  <si>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</si>
  <si>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</si>
  <si>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</si>
  <si>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</si>
  <si>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</si>
  <si>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</si>
  <si>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</si>
  <si>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</si>
  <si>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</si>
  <si>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</si>
  <si>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</si>
  <si>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</si>
  <si>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</si>
  <si>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</si>
  <si>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</si>
  <si>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</si>
  <si>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</si>
  <si>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</si>
  <si>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</si>
  <si>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</si>
  <si>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</si>
  <si>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</si>
  <si>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</si>
  <si>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</si>
  <si>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</si>
  <si>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</si>
  <si>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</si>
  <si>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</si>
  <si>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</si>
  <si>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</si>
  <si>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</si>
  <si>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</si>
  <si>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</si>
  <si>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</si>
  <si>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</si>
  <si>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</si>
  <si>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</si>
  <si>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</si>
  <si>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</si>
  <si>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</si>
  <si>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</si>
  <si>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</si>
  <si>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</si>
  <si>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</si>
  <si>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</si>
  <si>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</si>
  <si>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</si>
  <si>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</si>
  <si>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</si>
  <si>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</si>
  <si>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</si>
  <si>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</si>
  <si>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</si>
  <si>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</si>
  <si>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</si>
  <si>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</si>
  <si>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</si>
  <si>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</si>
  <si>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</si>
  <si>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</si>
  <si>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</si>
  <si>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</si>
  <si>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</si>
  <si>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</si>
  <si>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</si>
  <si>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</si>
  <si>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</si>
  <si>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</si>
  <si>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</si>
  <si>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</si>
  <si>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</si>
  <si>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</si>
  <si>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</si>
  <si>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</si>
  <si>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</si>
  <si>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</si>
  <si>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</si>
  <si>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</si>
  <si>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</si>
  <si>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</si>
  <si>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</si>
  <si>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</si>
  <si>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</si>
  <si>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</si>
  <si>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</si>
  <si>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</si>
  <si>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</si>
  <si>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</si>
  <si>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</si>
  <si>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</si>
  <si>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</si>
  <si>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</si>
  <si>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</si>
  <si>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</si>
  <si>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</si>
  <si>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</si>
  <si>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</si>
  <si>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</si>
  <si>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</si>
  <si>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</si>
  <si>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</si>
  <si>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</si>
  <si>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</si>
  <si>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</si>
  <si>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</si>
  <si>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</si>
  <si>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</si>
  <si>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</si>
  <si>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</si>
  <si>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</si>
  <si>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</si>
  <si>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</si>
  <si>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</si>
  <si>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</si>
  <si>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</si>
  <si>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</si>
  <si>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</si>
  <si>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</si>
  <si>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</si>
  <si>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</si>
  <si>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</si>
  <si>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</si>
  <si>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</si>
  <si>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</si>
  <si>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</si>
  <si>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</si>
  <si>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</si>
  <si>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</si>
  <si>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</si>
  <si>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</si>
  <si>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</si>
  <si>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</si>
  <si>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</si>
  <si>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</si>
  <si>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</si>
  <si>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</si>
  <si>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</si>
  <si>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</si>
  <si>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</si>
  <si>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</si>
  <si>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</si>
  <si>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</si>
  <si>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</si>
  <si>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</si>
  <si>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</si>
  <si>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</si>
  <si>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</si>
  <si>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</si>
  <si>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</si>
  <si>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</si>
  <si>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</si>
  <si>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</si>
  <si>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</si>
  <si>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</si>
  <si>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</si>
  <si>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</si>
  <si>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</si>
  <si>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</si>
  <si>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</si>
  <si>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</si>
  <si>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</si>
  <si>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</si>
  <si>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</si>
  <si>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</si>
  <si>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</si>
  <si>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</si>
  <si>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</si>
  <si>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</si>
  <si>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</si>
  <si>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</si>
  <si>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</si>
  <si>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</si>
  <si>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</si>
  <si>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</si>
  <si>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</si>
  <si>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</si>
  <si>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</si>
  <si>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</si>
  <si>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</si>
  <si>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</si>
  <si>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</si>
  <si>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</si>
  <si>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</si>
  <si>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</si>
  <si>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</si>
  <si>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</si>
  <si>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</si>
  <si>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</si>
  <si>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</si>
  <si>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</si>
  <si>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</si>
  <si>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</si>
  <si>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</si>
  <si>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</si>
  <si>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</si>
  <si>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</si>
  <si>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</si>
  <si>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</si>
  <si>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</si>
  <si>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</si>
  <si>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</si>
  <si>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</si>
  <si>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</si>
  <si>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</si>
  <si>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</si>
  <si>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</si>
  <si>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</si>
  <si>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</si>
  <si>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</si>
  <si>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</si>
  <si>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</si>
  <si>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</si>
  <si>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</si>
  <si>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</si>
  <si>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</si>
  <si>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</si>
  <si>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</si>
  <si>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</si>
  <si>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</si>
  <si>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</si>
  <si>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</si>
  <si>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</si>
  <si>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</si>
  <si>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</si>
  <si>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</si>
  <si>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</si>
  <si>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</si>
  <si>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</si>
  <si>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</si>
  <si>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</si>
  <si>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</si>
  <si>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</si>
  <si>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</si>
  <si>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</si>
  <si>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</si>
  <si>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</si>
  <si>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</si>
  <si>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</si>
  <si>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</si>
  <si>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</si>
  <si>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</si>
  <si>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</si>
  <si>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</si>
  <si>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</si>
  <si>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</si>
  <si>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</si>
  <si>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</si>
  <si>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</si>
  <si>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</si>
  <si>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</si>
  <si>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</si>
  <si>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</si>
  <si>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</si>
  <si>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</si>
  <si>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</si>
  <si>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</si>
  <si>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</si>
  <si>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</si>
  <si>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</si>
  <si>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</si>
  <si>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</si>
  <si>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</si>
  <si>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</si>
  <si>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</si>
  <si>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</si>
  <si>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</si>
  <si>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</si>
  <si>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</si>
  <si>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</si>
  <si>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</si>
  <si>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</si>
  <si>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</si>
  <si>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</si>
  <si>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</si>
  <si>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</si>
  <si>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</si>
  <si>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</si>
  <si>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</si>
  <si>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</si>
  <si>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</si>
  <si>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</si>
  <si>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</si>
  <si>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</si>
  <si>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</si>
  <si>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</si>
  <si>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</si>
  <si>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</si>
  <si>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</si>
  <si>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</si>
  <si>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</si>
  <si>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</si>
  <si>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</si>
  <si>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</si>
  <si>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</si>
  <si>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</si>
  <si>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</si>
  <si>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</si>
  <si>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</si>
  <si>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</si>
  <si>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</si>
  <si>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</si>
  <si>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</si>
  <si>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</si>
  <si>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</si>
  <si>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</si>
  <si>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</si>
  <si>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</si>
  <si>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</si>
  <si>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</si>
  <si>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</si>
  <si>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</si>
  <si>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</si>
  <si>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</si>
  <si>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</si>
  <si>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</si>
  <si>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</si>
  <si>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</si>
  <si>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</si>
  <si>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</si>
  <si>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</si>
  <si>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</si>
  <si>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</si>
  <si>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</si>
  <si>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</si>
  <si>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</si>
  <si>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</si>
  <si>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</si>
  <si>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</si>
  <si>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</si>
  <si>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</si>
  <si>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</si>
  <si>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</si>
  <si>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</si>
  <si>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</si>
  <si>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</si>
  <si>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</si>
  <si>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</si>
  <si>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</si>
  <si>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</si>
  <si>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</si>
  <si>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</si>
  <si>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</si>
  <si>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</si>
  <si>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</si>
  <si>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</si>
  <si>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</si>
  <si>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</si>
  <si>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</si>
  <si>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</si>
  <si>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</si>
  <si>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</si>
  <si>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</si>
  <si>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</si>
  <si>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</si>
  <si>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</si>
  <si>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</si>
  <si>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</si>
  <si>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</si>
  <si>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</si>
  <si>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</si>
  <si>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</si>
  <si>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</si>
  <si>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</si>
  <si>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</si>
  <si>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</si>
  <si>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</si>
  <si>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</si>
  <si>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</si>
  <si>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</si>
  <si>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</si>
  <si>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</si>
  <si>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</si>
  <si>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</si>
  <si>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</si>
  <si>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</si>
  <si>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</si>
  <si>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</si>
  <si>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</si>
  <si>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</si>
  <si>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</si>
  <si>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</si>
  <si>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</si>
  <si>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</si>
  <si>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</si>
  <si>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</si>
  <si>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</si>
  <si>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</si>
  <si>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</si>
  <si>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</si>
  <si>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</si>
  <si>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</si>
  <si>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</si>
  <si>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</si>
  <si>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</si>
  <si>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</si>
  <si>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</si>
  <si>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</si>
  <si>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</si>
  <si>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</si>
  <si>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</si>
  <si>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</si>
  <si>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</si>
  <si>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</si>
  <si>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</si>
  <si>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</si>
  <si>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</si>
  <si>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</si>
  <si>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</si>
  <si>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</si>
  <si>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</si>
  <si>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</si>
  <si>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</si>
  <si>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</si>
  <si>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</si>
  <si>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</si>
  <si>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</si>
  <si>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</si>
  <si>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</si>
  <si>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</si>
  <si>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</si>
  <si>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</si>
  <si>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</si>
  <si>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</si>
  <si>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</si>
  <si>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</si>
  <si>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</si>
  <si>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</si>
  <si>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</si>
  <si>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</si>
  <si>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</si>
  <si>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</si>
  <si>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</si>
  <si>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</si>
  <si>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</si>
  <si>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</si>
  <si>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</si>
  <si>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</si>
  <si>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</si>
  <si>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</si>
  <si>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</si>
  <si>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</si>
  <si>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</si>
  <si>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</si>
  <si>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</si>
  <si>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</si>
  <si>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</si>
  <si>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</si>
  <si>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</si>
  <si>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</si>
  <si>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</si>
  <si>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</si>
  <si>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</si>
  <si>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</si>
  <si>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</si>
  <si>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</si>
  <si>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</si>
  <si>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</si>
  <si>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</si>
  <si>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</si>
  <si>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</si>
  <si>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</si>
  <si>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</si>
  <si>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</si>
  <si>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</si>
  <si>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</si>
  <si>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</si>
  <si>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</si>
  <si>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</si>
  <si>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</si>
  <si>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</si>
  <si>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</si>
  <si>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</si>
  <si>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</si>
  <si>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</si>
  <si>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</si>
  <si>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</si>
  <si>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</si>
  <si>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</si>
  <si>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</si>
  <si>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</si>
  <si>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</si>
  <si>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</si>
  <si>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</si>
  <si>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</si>
  <si>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</si>
  <si>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</si>
  <si>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</si>
  <si>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</si>
  <si>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</si>
  <si>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</si>
  <si>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</si>
  <si>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</si>
  <si>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</si>
  <si>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</si>
  <si>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</si>
  <si>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</si>
  <si>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</si>
  <si>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</si>
  <si>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</si>
  <si>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</si>
  <si>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</si>
  <si>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</si>
  <si>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</si>
  <si>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</si>
  <si>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</si>
  <si>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</si>
  <si>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</si>
  <si>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</si>
  <si>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</si>
  <si>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</si>
  <si>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</si>
  <si>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</si>
  <si>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</si>
  <si>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</si>
  <si>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</si>
  <si>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</si>
  <si>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</si>
  <si>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</si>
  <si>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</si>
  <si>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</si>
  <si>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</si>
  <si>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</si>
  <si>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</si>
  <si>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</si>
  <si>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</si>
  <si>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</si>
  <si>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</si>
  <si>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</si>
  <si>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</si>
  <si>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</si>
  <si>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</si>
  <si>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</si>
  <si>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</si>
  <si>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</si>
  <si>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</si>
  <si>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</si>
  <si>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</si>
  <si>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</si>
  <si>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</si>
  <si>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</si>
  <si>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</si>
  <si>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</si>
  <si>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</si>
  <si>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</si>
  <si>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</si>
  <si>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</si>
  <si>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</si>
  <si>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</si>
  <si>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</si>
  <si>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</si>
  <si>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</si>
  <si>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</si>
  <si>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</si>
  <si>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</si>
  <si>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</si>
  <si>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</si>
  <si>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</si>
  <si>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</si>
  <si>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</si>
  <si>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</si>
  <si>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</si>
  <si>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</si>
  <si>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</si>
  <si>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</si>
  <si>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</si>
  <si>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</si>
  <si>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</si>
  <si>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</si>
  <si>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</si>
  <si>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</si>
  <si>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</si>
  <si>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</si>
  <si>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</si>
  <si>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</si>
  <si>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</si>
  <si>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</si>
  <si>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</si>
  <si>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</si>
  <si>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</si>
  <si>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</si>
  <si>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</si>
  <si>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</si>
  <si>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</si>
  <si>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</si>
  <si>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</si>
  <si>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</si>
  <si>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</si>
  <si>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</si>
  <si>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</si>
  <si>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</si>
  <si>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</si>
  <si>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</si>
  <si>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</si>
  <si>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</si>
  <si>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</si>
  <si>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</si>
  <si>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</si>
  <si>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</si>
  <si>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</si>
  <si>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</si>
  <si>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</si>
  <si>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</si>
  <si>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</si>
  <si>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</si>
  <si>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</si>
  <si>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</si>
  <si>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</si>
  <si>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</si>
  <si>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</si>
  <si>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</si>
  <si>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</si>
  <si>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</si>
  <si>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</si>
  <si>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</si>
  <si>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</si>
  <si>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</si>
  <si>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</si>
  <si>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</si>
  <si>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</si>
  <si>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</si>
  <si>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</si>
  <si>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</si>
  <si>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</si>
  <si>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</si>
  <si>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</si>
  <si>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</si>
  <si>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</si>
  <si>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</si>
  <si>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</si>
  <si>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</si>
  <si>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</si>
  <si>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</si>
  <si>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</si>
  <si>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</si>
  <si>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</si>
  <si>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</si>
  <si>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</si>
  <si>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</si>
  <si>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</si>
  <si>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</si>
  <si>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</si>
  <si>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</si>
  <si>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</si>
  <si>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</si>
  <si>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</si>
  <si>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</si>
  <si>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</si>
  <si>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</si>
  <si>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</si>
  <si>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</si>
  <si>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</si>
  <si>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</si>
  <si>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</si>
  <si>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</si>
  <si>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</si>
  <si>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</si>
  <si>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</si>
  <si>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</si>
  <si>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</si>
  <si>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</si>
  <si>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</si>
  <si>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</si>
  <si>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</si>
  <si>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</si>
  <si>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</si>
  <si>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</si>
  <si>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</si>
  <si>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</si>
  <si>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</si>
  <si>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</si>
  <si>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</si>
  <si>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</si>
  <si>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</si>
  <si>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</si>
  <si>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</si>
  <si>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</si>
  <si>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</si>
  <si>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</si>
  <si>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</si>
  <si>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</si>
  <si>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</si>
  <si>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</si>
  <si>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</si>
  <si>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</si>
  <si>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</si>
  <si>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</si>
  <si>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</si>
  <si>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</si>
  <si>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</si>
  <si>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</si>
  <si>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</si>
  <si>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</si>
  <si>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</si>
  <si>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</si>
  <si>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</si>
  <si>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</si>
  <si>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</si>
  <si>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</si>
  <si>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</si>
  <si>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</si>
  <si>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</si>
  <si>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</si>
  <si>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</si>
  <si>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</si>
  <si>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</si>
  <si>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</si>
  <si>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</si>
  <si>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</si>
  <si>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</si>
  <si>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</si>
  <si>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</si>
  <si>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</si>
  <si>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</si>
  <si>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</si>
  <si>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</si>
  <si>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</si>
  <si>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</si>
  <si>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</si>
  <si>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</si>
  <si>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</si>
  <si>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</si>
  <si>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</si>
  <si>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</si>
  <si>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</si>
  <si>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</si>
  <si>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</si>
  <si>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</si>
  <si>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</si>
  <si>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</si>
  <si>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</si>
  <si>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</si>
  <si>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</si>
  <si>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</si>
  <si>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</si>
  <si>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</si>
  <si>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</si>
  <si>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</si>
  <si>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</si>
  <si>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</si>
  <si>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</si>
  <si>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</si>
  <si>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</si>
  <si>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</si>
  <si>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</si>
  <si>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</si>
  <si>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</si>
  <si>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</si>
  <si>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</si>
  <si>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</si>
  <si>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</si>
  <si>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</si>
  <si>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</si>
  <si>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</si>
  <si>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</si>
  <si>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</si>
  <si>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</si>
  <si>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</si>
  <si>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</si>
  <si>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</si>
  <si>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</si>
  <si>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</si>
  <si>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</si>
  <si>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</si>
  <si>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</si>
  <si>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</si>
  <si>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</si>
  <si>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</si>
  <si>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</si>
  <si>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</si>
  <si>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</si>
  <si>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</si>
  <si>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</si>
  <si>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</si>
  <si>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</si>
  <si>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</si>
  <si>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</si>
  <si>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</si>
  <si>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</si>
  <si>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</si>
  <si>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</si>
  <si>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</si>
  <si>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</si>
  <si>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</si>
  <si>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</si>
  <si>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</si>
  <si>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</si>
  <si>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</si>
  <si>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</si>
  <si>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</si>
  <si>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</si>
  <si>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</si>
  <si>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</si>
  <si>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</si>
  <si>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</si>
  <si>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</si>
  <si>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</si>
  <si>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</si>
  <si>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</si>
  <si>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</si>
  <si>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</si>
  <si>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</si>
  <si>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</si>
  <si>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</si>
  <si>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</si>
  <si>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</si>
  <si>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</si>
  <si>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</si>
  <si>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</si>
  <si>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</si>
  <si>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</si>
  <si>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</si>
  <si>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</si>
  <si>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</si>
  <si>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</si>
  <si>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</si>
  <si>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</si>
  <si>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</si>
  <si>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</si>
  <si>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</si>
  <si>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</si>
  <si>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</si>
  <si>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</si>
  <si>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</si>
  <si>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</si>
  <si>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</si>
  <si>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</si>
  <si>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</si>
  <si>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</si>
  <si>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</si>
  <si>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</si>
  <si>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</si>
  <si>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</si>
  <si>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</si>
  <si>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</si>
  <si>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</si>
  <si>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</si>
  <si>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</si>
  <si>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</si>
  <si>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</si>
  <si>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</si>
  <si>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</si>
  <si>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</si>
  <si>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</si>
  <si>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</si>
  <si>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</si>
  <si>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</si>
  <si>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</si>
  <si>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</si>
  <si>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</si>
  <si>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</si>
  <si>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</si>
  <si>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</si>
  <si>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</si>
  <si>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</si>
  <si>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</si>
  <si>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</si>
  <si>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</si>
  <si>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</si>
  <si>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</si>
  <si>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</si>
  <si>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</si>
  <si>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</si>
  <si>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</si>
  <si>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</si>
  <si>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</si>
  <si>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</si>
  <si>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</si>
  <si>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</si>
  <si>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</si>
  <si>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</si>
  <si>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</si>
  <si>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</si>
  <si>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</si>
  <si>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</si>
  <si>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</si>
  <si>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</si>
  <si>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</si>
  <si>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</si>
  <si>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</si>
  <si>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</si>
  <si>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</si>
  <si>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</si>
  <si>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</si>
  <si>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</si>
  <si>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</si>
  <si>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</si>
  <si>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</si>
  <si>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</si>
  <si>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</si>
  <si>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</si>
  <si>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</si>
  <si>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</si>
  <si>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</si>
  <si>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</si>
  <si>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</si>
  <si>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</si>
  <si>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</si>
  <si>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</si>
  <si>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</si>
  <si>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</si>
  <si>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</si>
  <si>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</si>
  <si>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</si>
  <si>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</si>
  <si>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</si>
  <si>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</si>
  <si>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</si>
  <si>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</si>
  <si>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</si>
  <si>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</si>
  <si>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</si>
  <si>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</si>
  <si>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</si>
  <si>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</si>
  <si>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</si>
  <si>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</si>
  <si>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</si>
  <si>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</si>
  <si>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</si>
  <si>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</si>
  <si>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</si>
  <si>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</si>
  <si>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</si>
  <si>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</si>
  <si>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</si>
  <si>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</si>
  <si>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</si>
  <si>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</si>
  <si>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</si>
  <si>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</si>
  <si>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</si>
  <si>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</si>
  <si>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</si>
  <si>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</si>
  <si>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</si>
  <si>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</si>
  <si>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</si>
  <si>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</si>
  <si>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</si>
  <si>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</si>
  <si>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</si>
  <si>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</si>
  <si>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</si>
  <si>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</si>
  <si>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</si>
  <si>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</si>
  <si>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</si>
  <si>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</si>
  <si>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</si>
  <si>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</si>
  <si>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</si>
  <si>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</si>
  <si>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</si>
  <si>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</si>
  <si>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</si>
  <si>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</si>
  <si>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</si>
  <si>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</si>
  <si>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</si>
  <si>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</si>
  <si>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</si>
  <si>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</si>
  <si>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</si>
  <si>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</si>
  <si>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</si>
  <si>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</si>
  <si>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</si>
  <si>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</si>
  <si>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</si>
  <si>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</si>
  <si>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</si>
  <si>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</si>
  <si>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</si>
  <si>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</si>
  <si>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</si>
  <si>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</si>
  <si>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</si>
  <si>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</si>
  <si>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</si>
  <si>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</si>
  <si>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</si>
  <si>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</si>
  <si>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</si>
  <si>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</si>
  <si>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</si>
  <si>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</si>
  <si>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</si>
  <si>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</si>
  <si>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</si>
  <si>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</si>
  <si>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</si>
  <si>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</si>
  <si>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</si>
  <si>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</si>
  <si>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</si>
  <si>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</si>
  <si>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</si>
  <si>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</si>
  <si>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</si>
  <si>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</si>
  <si>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</si>
  <si>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</si>
  <si>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</si>
  <si>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</si>
  <si>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</si>
  <si>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</si>
  <si>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</si>
  <si>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</si>
  <si>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</si>
  <si>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</si>
  <si>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</si>
  <si>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</si>
  <si>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</si>
  <si>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</si>
  <si>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</si>
  <si>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</si>
  <si>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</si>
  <si>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</si>
  <si>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</si>
  <si>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</si>
  <si>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</si>
  <si>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</si>
  <si>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</si>
  <si>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</si>
  <si>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</si>
  <si>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</si>
  <si>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</si>
  <si>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</si>
  <si>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</si>
  <si>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</si>
  <si>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</si>
  <si>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</si>
  <si>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</si>
  <si>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</si>
  <si>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</si>
  <si>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</si>
  <si>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</si>
  <si>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</si>
  <si>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</si>
  <si>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</si>
  <si>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</si>
  <si>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</si>
  <si>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</si>
  <si>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</si>
  <si>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</si>
  <si>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</si>
  <si>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</si>
  <si>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</si>
  <si>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</si>
  <si>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</si>
  <si>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</si>
  <si>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</si>
  <si>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</si>
  <si>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</si>
  <si>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</si>
  <si>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</si>
  <si>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</si>
  <si>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</si>
  <si>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</si>
  <si>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</si>
  <si>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</si>
  <si>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</si>
  <si>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</si>
  <si>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</si>
  <si>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</si>
  <si>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</si>
  <si>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</si>
  <si>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</si>
  <si>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</si>
  <si>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</si>
  <si>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</si>
  <si>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</si>
  <si>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</si>
  <si>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</si>
  <si>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</si>
  <si>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</si>
  <si>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</si>
  <si>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</si>
  <si>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</si>
  <si>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</si>
  <si>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</si>
  <si>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</si>
  <si>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</si>
  <si>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</si>
  <si>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</si>
  <si>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</si>
  <si>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</si>
  <si>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</si>
  <si>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</si>
  <si>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</si>
  <si>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</si>
  <si>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</si>
  <si>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</si>
  <si>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</si>
  <si>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</si>
  <si>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</si>
  <si>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</si>
  <si>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</si>
  <si>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</si>
  <si>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</si>
  <si>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</si>
  <si>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</si>
  <si>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</si>
  <si>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</si>
  <si>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</si>
  <si>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</si>
  <si>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</si>
  <si>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</si>
  <si>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</si>
  <si>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</si>
  <si>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</si>
  <si>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</si>
  <si>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</si>
  <si>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</si>
  <si>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</si>
  <si>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</si>
  <si>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</si>
  <si>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</si>
  <si>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</si>
  <si>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</si>
  <si>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</si>
  <si>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</si>
  <si>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</si>
  <si>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</si>
  <si>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</si>
  <si>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</si>
  <si>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</si>
  <si>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</si>
  <si>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</si>
  <si>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</si>
  <si>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</si>
  <si>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</si>
  <si>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</si>
  <si>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</si>
  <si>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</si>
  <si>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</si>
  <si>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</si>
  <si>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</si>
  <si>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</si>
  <si>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</si>
  <si>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</si>
  <si>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</si>
  <si>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</si>
  <si>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</si>
  <si>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</si>
  <si>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</si>
  <si>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</si>
  <si>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</si>
  <si>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</si>
  <si>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</si>
  <si>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</si>
  <si>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</si>
  <si>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</si>
  <si>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</si>
  <si>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</si>
  <si>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</si>
  <si>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</si>
  <si>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</si>
  <si>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</si>
  <si>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</si>
  <si>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</si>
  <si>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</si>
  <si>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</si>
  <si>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</si>
  <si>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</si>
  <si>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</si>
  <si>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</si>
  <si>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</si>
  <si>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</si>
  <si>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</si>
  <si>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</si>
  <si>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</si>
  <si>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</si>
  <si>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</si>
  <si>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</si>
  <si>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</si>
  <si>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</si>
  <si>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</si>
  <si>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</si>
  <si>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</si>
  <si>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</si>
  <si>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</si>
  <si>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</si>
  <si>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</si>
  <si>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</si>
  <si>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</si>
  <si>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</si>
  <si>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</si>
  <si>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</si>
  <si>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</si>
  <si>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</si>
  <si>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</si>
  <si>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</si>
  <si>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</si>
  <si>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</si>
  <si>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</si>
  <si>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</si>
  <si>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</si>
  <si>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</si>
  <si>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</si>
  <si>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</si>
  <si>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</si>
  <si>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</si>
  <si>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</si>
  <si>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</si>
  <si>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</si>
  <si>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</si>
  <si>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</si>
  <si>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</si>
  <si>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</si>
  <si>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</si>
  <si>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</si>
  <si>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</si>
  <si>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</si>
  <si>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</si>
  <si>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</si>
  <si>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</si>
  <si>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</si>
  <si>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</si>
  <si>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</si>
  <si>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</si>
  <si>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</si>
  <si>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</si>
  <si>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</si>
  <si>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</si>
  <si>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</si>
  <si>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</si>
  <si>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</si>
  <si>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</si>
  <si>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</si>
  <si>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</si>
  <si>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</si>
  <si>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</si>
  <si>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</si>
  <si>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</si>
  <si>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</si>
  <si>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</si>
  <si>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</si>
  <si>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</si>
  <si>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</si>
  <si>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</si>
  <si>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</si>
  <si>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</si>
  <si>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</si>
  <si>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</si>
  <si>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</si>
  <si>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</si>
  <si>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</si>
  <si>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</si>
  <si>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</si>
  <si>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</si>
  <si>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</si>
  <si>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</si>
  <si>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</si>
  <si>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</si>
  <si>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</si>
  <si>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</si>
  <si>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</si>
  <si>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</si>
  <si>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</si>
  <si>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</si>
  <si>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</si>
  <si>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</si>
  <si>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</si>
  <si>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</si>
  <si>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</si>
  <si>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</si>
  <si>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</si>
  <si>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</si>
  <si>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</si>
  <si>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</si>
  <si>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</si>
  <si>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</si>
  <si>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</si>
  <si>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</si>
  <si>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</si>
  <si>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</si>
  <si>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</si>
  <si>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</si>
  <si>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</si>
  <si>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</si>
  <si>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</si>
  <si>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</si>
  <si>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</si>
  <si>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</si>
  <si>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</si>
  <si>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</si>
  <si>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</si>
  <si>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</si>
  <si>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</si>
  <si>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</si>
  <si>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</si>
  <si>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</si>
  <si>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</si>
  <si>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</si>
  <si>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</si>
  <si>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</si>
  <si>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</si>
  <si>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</si>
  <si>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</si>
  <si>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</si>
  <si>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</si>
  <si>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</si>
  <si>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</si>
  <si>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</si>
  <si>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</si>
  <si>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</si>
  <si>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</si>
  <si>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</si>
  <si>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</si>
  <si>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</si>
  <si>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</si>
  <si>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</si>
  <si>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</si>
  <si>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</si>
  <si>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</si>
  <si>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</si>
  <si>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</si>
  <si>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</si>
  <si>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</si>
  <si>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</si>
  <si>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</si>
  <si>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</si>
  <si>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</si>
  <si>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</si>
  <si>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</si>
  <si>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</si>
  <si>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</si>
  <si>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</si>
  <si>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</si>
  <si>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</si>
  <si>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</si>
  <si>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</si>
  <si>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</si>
  <si>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</si>
  <si>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</si>
  <si>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</si>
  <si>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</si>
  <si>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</si>
  <si>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</si>
  <si>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</si>
  <si>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</si>
  <si>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</si>
  <si>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</si>
  <si>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</si>
  <si>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</si>
  <si>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</si>
  <si>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</si>
  <si>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</si>
  <si>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</si>
  <si>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</si>
  <si>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</si>
  <si>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</si>
  <si>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</si>
  <si>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</si>
  <si>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</si>
  <si>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</si>
  <si>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</si>
  <si>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</si>
  <si>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</si>
  <si>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</si>
  <si>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</si>
  <si>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</si>
  <si>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</si>
  <si>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</si>
  <si>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</si>
  <si>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</si>
  <si>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</si>
  <si>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</si>
  <si>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</si>
  <si>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</si>
  <si>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</si>
  <si>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</si>
  <si>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</si>
  <si>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</si>
  <si>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</si>
  <si>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</si>
  <si>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</si>
  <si>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</si>
  <si>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</si>
  <si>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</si>
  <si>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</si>
  <si>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</si>
  <si>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</si>
  <si>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</si>
  <si>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</si>
  <si>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</si>
  <si>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</si>
  <si>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</si>
  <si>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</si>
  <si>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</si>
  <si>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</si>
  <si>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</si>
  <si>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</si>
  <si>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</si>
  <si>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</si>
  <si>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</si>
  <si>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</si>
  <si>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</si>
  <si>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</si>
  <si>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</si>
  <si>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</si>
  <si>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</si>
  <si>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</si>
  <si>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</si>
  <si>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</si>
  <si>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</si>
  <si>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</si>
  <si>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</si>
  <si>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</si>
  <si>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</si>
  <si>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</si>
  <si>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</si>
  <si>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</si>
  <si>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</si>
  <si>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</si>
  <si>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</si>
  <si>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</si>
  <si>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</si>
  <si>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</si>
  <si>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</si>
  <si>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</si>
  <si>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</si>
  <si>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</si>
  <si>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</si>
  <si>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</si>
  <si>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</si>
  <si>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</si>
  <si>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</si>
  <si>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</si>
  <si>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</si>
  <si>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</si>
  <si>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</si>
  <si>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</si>
  <si>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</si>
  <si>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</si>
  <si>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</si>
  <si>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</si>
  <si>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</si>
  <si>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</si>
  <si>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</si>
  <si>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</si>
  <si>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</si>
  <si>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</si>
  <si>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</si>
  <si>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</si>
  <si>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</si>
  <si>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</si>
  <si>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</si>
  <si>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</si>
  <si>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</si>
  <si>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</si>
  <si>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</si>
  <si>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</si>
  <si>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</si>
  <si>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</si>
  <si>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</si>
  <si>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</si>
  <si>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</si>
  <si>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</si>
  <si>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</si>
  <si>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</si>
  <si>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</si>
  <si>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</si>
  <si>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</si>
  <si>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</si>
  <si>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</si>
  <si>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</si>
  <si>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</si>
  <si>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</si>
  <si>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</si>
  <si>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</si>
  <si>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</si>
  <si>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</si>
  <si>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</si>
  <si>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</si>
  <si>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</si>
  <si>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</si>
  <si>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</si>
  <si>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</si>
  <si>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</si>
  <si>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</si>
  <si>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</si>
  <si>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</si>
  <si>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</si>
  <si>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</si>
  <si>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</si>
  <si>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</si>
  <si>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</si>
  <si>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</si>
  <si>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</si>
  <si>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</si>
  <si>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</si>
  <si>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</si>
  <si>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</si>
  <si>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</si>
  <si>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</si>
  <si>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</si>
  <si>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</si>
  <si>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</si>
  <si>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</si>
  <si>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</si>
  <si>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</si>
  <si>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</si>
  <si>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</si>
  <si>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</si>
  <si>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</si>
  <si>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</si>
  <si>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</si>
  <si>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</si>
  <si>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</si>
  <si>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</si>
  <si>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</si>
  <si>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</si>
  <si>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</si>
  <si>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</si>
  <si>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</si>
  <si>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</si>
  <si>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</si>
  <si>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</si>
  <si>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</si>
  <si>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</si>
  <si>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</si>
  <si>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</si>
  <si>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</si>
  <si>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</si>
  <si>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</si>
  <si>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</si>
  <si>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</si>
  <si>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</si>
  <si>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</si>
  <si>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</si>
  <si>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</si>
  <si>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</si>
  <si>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</si>
  <si>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</si>
  <si>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</si>
  <si>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</si>
  <si>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</si>
  <si>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</si>
  <si>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</si>
  <si>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</si>
  <si>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</si>
  <si>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</si>
  <si>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</si>
  <si>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</si>
  <si>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</si>
  <si>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</si>
  <si>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</si>
  <si>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</si>
  <si>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</si>
  <si>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</si>
  <si>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</si>
  <si>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</si>
  <si>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</si>
  <si>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</si>
  <si>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</si>
  <si>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</si>
  <si>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</si>
  <si>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</si>
  <si>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</si>
  <si>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</si>
  <si>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</si>
  <si>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</si>
  <si>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</si>
  <si>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</si>
  <si>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</si>
  <si>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</si>
  <si>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</si>
  <si>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</si>
  <si>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</si>
  <si>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</si>
  <si>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</si>
  <si>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</si>
  <si>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</si>
  <si>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</si>
  <si>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</si>
  <si>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</si>
  <si>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</si>
  <si>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</si>
  <si>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</si>
  <si>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</si>
  <si>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</si>
  <si>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</si>
  <si>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</si>
  <si>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</si>
  <si>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</si>
  <si>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</si>
  <si>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</si>
  <si>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</si>
  <si>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</si>
  <si>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</si>
  <si>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</si>
  <si>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</si>
  <si>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</si>
  <si>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</si>
  <si>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</si>
  <si>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</si>
  <si>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</si>
  <si>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</si>
  <si>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</si>
  <si>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</si>
  <si>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</si>
  <si>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</si>
  <si>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</si>
  <si>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</si>
  <si>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</si>
  <si>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</si>
  <si>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</si>
  <si>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</si>
  <si>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</si>
  <si>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</si>
  <si>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</si>
  <si>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</si>
  <si>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</si>
  <si>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</si>
  <si>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</si>
  <si>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</si>
  <si>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</si>
  <si>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</si>
  <si>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</si>
  <si>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</si>
  <si>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</si>
  <si>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</si>
  <si>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</si>
  <si>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</si>
  <si>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</si>
  <si>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</si>
  <si>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</si>
  <si>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</si>
  <si>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</si>
  <si>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</si>
  <si>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</si>
  <si>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</si>
  <si>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</si>
  <si>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</si>
  <si>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</si>
  <si>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</si>
  <si>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</si>
  <si>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</si>
  <si>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</si>
  <si>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</si>
  <si>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</si>
  <si>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</si>
  <si>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</si>
  <si>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</si>
  <si>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</si>
  <si>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</si>
  <si>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</si>
  <si>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</si>
  <si>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</si>
  <si>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</si>
  <si>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</si>
  <si>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</si>
  <si>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</si>
  <si>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</si>
  <si>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</si>
  <si>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</si>
  <si>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</si>
  <si>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</si>
  <si>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</si>
  <si>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</si>
  <si>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</si>
  <si>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</si>
  <si>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</si>
  <si>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</si>
  <si>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</si>
  <si>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</si>
  <si>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</si>
  <si>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</si>
  <si>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</si>
  <si>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</si>
  <si>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</si>
  <si>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</si>
  <si>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</si>
  <si>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</si>
  <si>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</si>
  <si>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</si>
  <si>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</si>
  <si>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</si>
  <si>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</si>
  <si>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</si>
  <si>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</si>
  <si>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</si>
  <si>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</si>
  <si>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</si>
  <si>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</si>
  <si>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</si>
  <si>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</si>
  <si>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</si>
  <si>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</si>
  <si>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</si>
  <si>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</si>
  <si>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</si>
  <si>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</si>
  <si>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</si>
  <si>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</si>
  <si>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</si>
  <si>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</si>
  <si>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</si>
  <si>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</si>
  <si>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</si>
  <si>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</si>
  <si>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</si>
  <si>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</si>
  <si>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</si>
  <si>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</si>
  <si>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</si>
  <si>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</si>
  <si>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</si>
  <si>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</si>
  <si>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</si>
  <si>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</si>
  <si>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</si>
  <si>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</si>
  <si>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</si>
  <si>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</si>
  <si>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</si>
  <si>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</si>
  <si>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</si>
  <si>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</si>
  <si>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</si>
  <si>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</si>
  <si>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</si>
  <si>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</si>
  <si>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</si>
  <si>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</si>
  <si>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</si>
  <si>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</si>
  <si>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</si>
  <si>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</si>
  <si>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</si>
  <si>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</si>
  <si>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</si>
  <si>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</si>
  <si>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</si>
  <si>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</si>
  <si>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</si>
  <si>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</si>
  <si>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</si>
  <si>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</si>
  <si>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</si>
  <si>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</si>
  <si>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</si>
  <si>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</si>
  <si>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</si>
  <si>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</si>
  <si>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</si>
  <si>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</si>
  <si>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</si>
  <si>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</si>
  <si>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</si>
  <si>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</si>
  <si>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</si>
  <si>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</si>
  <si>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</si>
  <si>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</si>
  <si>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</si>
  <si>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</si>
  <si>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</si>
  <si>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</si>
  <si>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</si>
  <si>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</si>
  <si>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</si>
  <si>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</si>
  <si>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</si>
  <si>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</si>
  <si>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</si>
  <si>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</si>
  <si>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</si>
  <si>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</si>
  <si>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</si>
  <si>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</si>
  <si>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</si>
  <si>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</si>
  <si>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</si>
  <si>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</si>
  <si>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</si>
  <si>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</si>
  <si>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</si>
  <si>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</si>
  <si>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</si>
  <si>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</si>
  <si>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</si>
  <si>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</si>
  <si>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</si>
  <si>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</si>
  <si>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</si>
  <si>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</si>
  <si>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</si>
  <si>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</si>
  <si>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</si>
  <si>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</si>
  <si>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</si>
  <si>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</si>
  <si>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</si>
  <si>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</si>
  <si>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</si>
  <si>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</si>
  <si>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</si>
  <si>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</si>
  <si>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</si>
  <si>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</si>
  <si>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</si>
  <si>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</si>
  <si>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</si>
  <si>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</si>
  <si>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</si>
  <si>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</si>
  <si>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</si>
  <si>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</si>
  <si>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</si>
  <si>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</si>
  <si>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</si>
  <si>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</si>
  <si>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</si>
  <si>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</si>
  <si>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</si>
  <si>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</si>
  <si>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</si>
  <si>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</si>
  <si>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</si>
  <si>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</si>
  <si>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</si>
  <si>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</si>
  <si>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</si>
  <si>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</si>
  <si>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</si>
  <si>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</si>
  <si>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</si>
  <si>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</si>
  <si>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</si>
  <si>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</si>
  <si>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</si>
  <si>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</si>
  <si>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</si>
  <si>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</si>
  <si>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</si>
  <si>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</si>
  <si>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</si>
  <si>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</si>
  <si>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</si>
  <si>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</si>
  <si>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</si>
  <si>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</si>
  <si>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</si>
  <si>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</si>
  <si>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</si>
  <si>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</si>
  <si>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</si>
  <si>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</si>
  <si>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</si>
  <si>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</si>
  <si>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</si>
  <si>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</si>
  <si>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</si>
  <si>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</si>
  <si>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</si>
  <si>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</si>
  <si>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</si>
  <si>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</si>
  <si>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</si>
  <si>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</si>
  <si>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</si>
  <si>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</si>
  <si>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</si>
  <si>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</si>
  <si>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</si>
  <si>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</si>
  <si>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</si>
  <si>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</si>
  <si>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</si>
  <si>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</si>
  <si>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</si>
  <si>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</si>
  <si>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</si>
  <si>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</si>
  <si>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</si>
  <si>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</si>
  <si>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</si>
  <si>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</si>
  <si>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</si>
  <si>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</si>
  <si>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</si>
  <si>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</si>
  <si>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</si>
  <si>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</si>
  <si>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</si>
  <si>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</si>
  <si>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</si>
  <si>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</si>
  <si>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</si>
  <si>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</si>
  <si>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</si>
  <si>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</si>
  <si>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</si>
  <si>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</si>
  <si>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</si>
  <si>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</si>
  <si>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</si>
  <si>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</si>
  <si>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</si>
  <si>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</si>
  <si>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</si>
  <si>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</si>
  <si>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</si>
  <si>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</si>
  <si>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</si>
  <si>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</si>
  <si>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</si>
  <si>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</si>
  <si>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</si>
  <si>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</si>
  <si>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</si>
  <si>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</si>
  <si>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</si>
  <si>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</si>
  <si>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</si>
  <si>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</si>
  <si>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</si>
  <si>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</si>
  <si>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</si>
  <si>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</si>
  <si>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</si>
  <si>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</si>
  <si>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</si>
  <si>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</si>
  <si>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</si>
  <si>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</si>
  <si>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</si>
  <si>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</si>
  <si>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</si>
  <si>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</si>
  <si>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</si>
  <si>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</si>
  <si>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</si>
  <si>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</si>
  <si>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</si>
  <si>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</si>
  <si>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</si>
  <si>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</si>
  <si>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</si>
  <si>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</si>
  <si>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</si>
  <si>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</si>
  <si>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</si>
  <si>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</si>
  <si>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</si>
  <si>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</si>
  <si>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</si>
  <si>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</si>
  <si>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</si>
  <si>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</si>
  <si>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</si>
  <si>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</si>
  <si>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</si>
  <si>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</si>
  <si>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</si>
  <si>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</si>
  <si>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</si>
  <si>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</si>
  <si>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</si>
  <si>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</si>
  <si>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</si>
  <si>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</si>
  <si>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</si>
  <si>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</si>
  <si>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</si>
  <si>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</si>
  <si>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</si>
  <si>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</si>
  <si>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</si>
  <si>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</si>
  <si>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</si>
  <si>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</si>
  <si>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</si>
  <si>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</si>
  <si>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</si>
  <si>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</si>
  <si>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</si>
  <si>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</si>
  <si>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</si>
  <si>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</si>
  <si>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</si>
  <si>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</si>
  <si>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</si>
  <si>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</si>
  <si>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</si>
  <si>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</si>
  <si>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</si>
  <si>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</si>
  <si>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</si>
  <si>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</si>
  <si>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</si>
  <si>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</si>
  <si>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</si>
  <si>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</si>
  <si>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</si>
  <si>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</si>
  <si>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</si>
  <si>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</si>
  <si>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</si>
  <si>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</si>
  <si>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</si>
  <si>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</si>
  <si>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</si>
  <si>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</si>
  <si>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</si>
  <si>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</si>
  <si>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</si>
  <si>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</si>
  <si>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</si>
  <si>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</si>
  <si>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</si>
  <si>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</si>
  <si>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</si>
  <si>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</si>
  <si>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</si>
  <si>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</si>
  <si>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</si>
  <si>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</si>
  <si>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</si>
  <si>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</si>
  <si>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</si>
  <si>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</si>
  <si>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</si>
  <si>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</si>
  <si>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</si>
  <si>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</si>
  <si>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</si>
  <si>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</si>
  <si>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</si>
  <si>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</si>
  <si>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</si>
  <si>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</si>
  <si>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</si>
  <si>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</si>
  <si>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</si>
  <si>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</si>
  <si>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</si>
  <si>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</si>
  <si>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</si>
  <si>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</si>
  <si>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</si>
  <si>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</si>
  <si>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</si>
  <si>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</si>
  <si>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</si>
  <si>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</si>
  <si>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</si>
  <si>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</si>
  <si>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</si>
  <si>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</si>
  <si>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</si>
  <si>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</si>
  <si>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</si>
  <si>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</si>
  <si>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</si>
  <si>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</si>
  <si>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</si>
  <si>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</si>
  <si>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</si>
  <si>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</si>
  <si>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</si>
  <si>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</si>
  <si>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</si>
  <si>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</si>
  <si>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</si>
  <si>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</si>
  <si>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</si>
  <si>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</si>
  <si>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</si>
  <si>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</si>
  <si>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</si>
  <si>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</si>
  <si>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</si>
  <si>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</si>
  <si>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</si>
  <si>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</si>
  <si>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</si>
  <si>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</si>
  <si>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</si>
  <si>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</si>
  <si>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</si>
  <si>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</si>
  <si>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</si>
  <si>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</si>
  <si>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</si>
  <si>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</si>
  <si>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</si>
  <si>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</si>
  <si>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</si>
  <si>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</si>
  <si>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</si>
  <si>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</si>
  <si>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</si>
  <si>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</si>
  <si>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</si>
  <si>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</si>
  <si>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</si>
  <si>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</si>
  <si>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</si>
  <si>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</si>
  <si>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</si>
  <si>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</si>
  <si>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</si>
  <si>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</si>
  <si>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</si>
  <si>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</si>
  <si>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</si>
  <si>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</si>
  <si>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</si>
  <si>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</si>
  <si>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</si>
  <si>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</si>
  <si>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</si>
  <si>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</si>
  <si>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</si>
  <si>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</si>
  <si>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</si>
  <si>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</si>
  <si>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</si>
  <si>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</si>
  <si>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</si>
  <si>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</si>
  <si>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</si>
  <si>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</si>
  <si>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</si>
  <si>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</si>
  <si>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</si>
  <si>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</si>
  <si>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</si>
  <si>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</si>
  <si>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</si>
  <si>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</si>
  <si>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</si>
  <si>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</si>
  <si>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</si>
  <si>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</si>
  <si>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</si>
  <si>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</si>
  <si>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</si>
  <si>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</si>
  <si>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</si>
  <si>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</si>
  <si>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</si>
  <si>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</si>
  <si>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</si>
  <si>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</si>
  <si>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</si>
  <si>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</si>
  <si>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</si>
  <si>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</si>
  <si>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</si>
  <si>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</si>
  <si>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</si>
  <si>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</si>
  <si>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</si>
  <si>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</si>
  <si>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</si>
  <si>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</si>
  <si>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</si>
  <si>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</si>
  <si>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</si>
  <si>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</si>
  <si>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</si>
  <si>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</si>
  <si>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</si>
  <si>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</si>
  <si>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</si>
  <si>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</si>
  <si>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</si>
  <si>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</si>
  <si>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</si>
  <si>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</si>
  <si>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</si>
  <si>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</si>
  <si>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</si>
  <si>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</si>
  <si>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</si>
  <si>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</si>
  <si>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</si>
  <si>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</si>
  <si>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</si>
  <si>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</si>
  <si>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</si>
  <si>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</si>
  <si>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</si>
  <si>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</si>
  <si>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</si>
  <si>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</si>
  <si>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</si>
  <si>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</si>
  <si>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</si>
  <si>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</si>
  <si>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</si>
  <si>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</si>
  <si>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</si>
  <si>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</si>
  <si>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</si>
  <si>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</si>
  <si>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</si>
  <si>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</si>
  <si>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</si>
  <si>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</si>
  <si>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</si>
  <si>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</si>
  <si>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</si>
  <si>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</si>
  <si>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</si>
  <si>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</si>
  <si>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</si>
  <si>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</si>
  <si>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</si>
  <si>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</si>
  <si>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</si>
  <si>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</si>
  <si>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</si>
  <si>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</si>
  <si>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</si>
  <si>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</si>
  <si>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</si>
  <si>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</si>
  <si>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</si>
  <si>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</si>
  <si>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</si>
  <si>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</si>
  <si>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</si>
  <si>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</si>
  <si>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</si>
  <si>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</si>
  <si>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</si>
  <si>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</si>
  <si>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</si>
  <si>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</si>
  <si>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</si>
  <si>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</si>
  <si>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</si>
  <si>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</si>
  <si>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</si>
  <si>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</si>
  <si>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</si>
  <si>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</si>
  <si>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</si>
  <si>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</si>
  <si>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</si>
  <si>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</si>
  <si>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</si>
  <si>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</si>
  <si>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</si>
  <si>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</si>
  <si>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</si>
  <si>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</si>
  <si>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</si>
  <si>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</si>
  <si>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</si>
  <si>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</si>
  <si>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</si>
  <si>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</si>
  <si>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</si>
  <si>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</si>
  <si>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</si>
  <si>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</si>
  <si>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</si>
  <si>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</si>
  <si>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</si>
  <si>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</si>
  <si>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</si>
  <si>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</si>
  <si>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</si>
  <si>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</si>
  <si>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</si>
  <si>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</si>
  <si>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</si>
  <si>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</si>
  <si>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</si>
  <si>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</si>
  <si>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</si>
  <si>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</si>
  <si>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</si>
  <si>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</si>
  <si>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</si>
  <si>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</si>
  <si>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</si>
  <si>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</si>
  <si>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</si>
  <si>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</si>
  <si>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</si>
  <si>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</si>
  <si>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</si>
  <si>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</si>
  <si>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</si>
  <si>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</si>
  <si>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</si>
  <si>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</si>
  <si>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</si>
  <si>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</si>
  <si>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</si>
  <si>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</si>
  <si>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</si>
  <si>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</si>
  <si>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</si>
  <si>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</si>
  <si>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</si>
  <si>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</si>
  <si>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</si>
  <si>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</si>
  <si>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</si>
  <si>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</si>
  <si>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</si>
  <si>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</si>
  <si>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</si>
  <si>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</si>
  <si>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</si>
  <si>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</si>
  <si>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</si>
  <si>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</si>
  <si>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</si>
  <si>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</si>
  <si>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</si>
  <si>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</si>
  <si>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</si>
  <si>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</si>
  <si>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</si>
  <si>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</si>
  <si>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</si>
  <si>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</si>
  <si>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</si>
  <si>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</si>
  <si>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</si>
  <si>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</si>
  <si>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</si>
  <si>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</si>
  <si>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</si>
  <si>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</si>
  <si>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</si>
  <si>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</si>
  <si>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</si>
  <si>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</si>
  <si>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</si>
  <si>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</si>
  <si>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</si>
  <si>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</si>
  <si>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</si>
  <si>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</si>
  <si>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</si>
  <si>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</si>
  <si>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</si>
  <si>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</si>
  <si>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</si>
  <si>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</si>
  <si>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</si>
  <si>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</si>
  <si>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</si>
  <si>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</si>
  <si>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</si>
  <si>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</si>
  <si>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</si>
  <si>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</si>
  <si>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</si>
  <si>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</si>
  <si>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</si>
  <si>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</si>
  <si>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</si>
  <si>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</si>
  <si>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</si>
  <si>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</si>
  <si>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</si>
  <si>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</si>
  <si>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</si>
  <si>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</si>
  <si>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</si>
  <si>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</si>
  <si>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</si>
  <si>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</si>
  <si>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</si>
  <si>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</si>
  <si>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</si>
  <si>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</si>
  <si>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</si>
  <si>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</si>
  <si>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</si>
  <si>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</si>
  <si>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</si>
  <si>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</si>
  <si>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</si>
  <si>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</si>
  <si>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</si>
  <si>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</si>
  <si>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</si>
  <si>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</si>
  <si>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</si>
  <si>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</si>
  <si>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</si>
  <si>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</si>
  <si>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</si>
  <si>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</si>
  <si>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</si>
  <si>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</si>
  <si>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</si>
  <si>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</si>
  <si>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</si>
  <si>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</si>
  <si>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</si>
  <si>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</si>
  <si>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</si>
  <si>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</si>
  <si>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</si>
  <si>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</si>
  <si>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</si>
  <si>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</si>
  <si>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</si>
  <si>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</si>
  <si>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</si>
  <si>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</si>
  <si>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</si>
  <si>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</si>
  <si>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</si>
  <si>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</si>
  <si>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</si>
  <si>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</si>
  <si>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</si>
  <si>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</si>
  <si>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</si>
  <si>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</si>
  <si>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</si>
  <si>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</si>
  <si>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</si>
  <si>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</si>
  <si>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</si>
  <si>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</si>
  <si>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</si>
  <si>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</si>
  <si>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</si>
  <si>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</si>
  <si>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</si>
  <si>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</si>
  <si>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</si>
  <si>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</si>
  <si>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</si>
  <si>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</si>
  <si>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</si>
  <si>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</si>
  <si>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</si>
  <si>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</si>
  <si>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</si>
  <si>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</si>
  <si>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</si>
  <si>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</si>
  <si>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</si>
  <si>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</si>
  <si>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</si>
  <si>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</si>
  <si>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</si>
  <si>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</si>
  <si>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</si>
  <si>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</si>
  <si>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</si>
  <si>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</si>
  <si>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</si>
  <si>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</si>
  <si>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</si>
  <si>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</si>
  <si>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</si>
  <si>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</si>
  <si>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</si>
  <si>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</si>
  <si>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</si>
  <si>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</si>
  <si>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</si>
  <si>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</si>
  <si>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</si>
  <si>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</si>
  <si>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</si>
  <si>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</si>
  <si>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</si>
  <si>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</si>
  <si>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</si>
  <si>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</si>
  <si>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</si>
  <si>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</si>
  <si>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</si>
  <si>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</si>
  <si>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</si>
  <si>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</si>
  <si>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</si>
  <si>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</si>
  <si>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</si>
  <si>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</si>
  <si>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</si>
  <si>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</si>
  <si>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</si>
  <si>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</si>
  <si>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</si>
  <si>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</si>
  <si>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</si>
  <si>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</si>
  <si>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</si>
  <si>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</si>
  <si>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</si>
  <si>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</si>
  <si>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</si>
  <si>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</si>
  <si>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</si>
  <si>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</si>
  <si>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</si>
  <si>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</si>
  <si>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</si>
  <si>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</si>
  <si>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</si>
  <si>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</si>
  <si>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</si>
  <si>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</si>
  <si>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</si>
  <si>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</si>
  <si>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</si>
  <si>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</si>
  <si>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</si>
  <si>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</si>
  <si>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</si>
  <si>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</si>
  <si>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</si>
  <si>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</si>
  <si>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</si>
  <si>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</si>
  <si>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</si>
  <si>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</si>
  <si>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</si>
  <si>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</si>
  <si>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</si>
  <si>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</si>
  <si>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</si>
  <si>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</si>
  <si>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</si>
  <si>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</si>
  <si>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</si>
  <si>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</si>
  <si>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</si>
  <si>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</si>
  <si>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</si>
  <si>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</si>
  <si>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</si>
  <si>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</si>
  <si>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</si>
  <si>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</si>
  <si>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</si>
  <si>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</si>
  <si>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</si>
  <si>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</si>
  <si>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</si>
  <si>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</si>
  <si>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</si>
  <si>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</si>
  <si>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</si>
  <si>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</si>
  <si>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</si>
  <si>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</si>
  <si>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</si>
  <si>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</si>
  <si>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</si>
  <si>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</si>
  <si>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</si>
  <si>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</si>
  <si>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</si>
  <si>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</si>
  <si>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</si>
  <si>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</si>
  <si>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</si>
  <si>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</si>
  <si>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</si>
  <si>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</si>
  <si>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</si>
  <si>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</si>
  <si>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</si>
  <si>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</si>
  <si>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</si>
  <si>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</si>
  <si>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</si>
  <si>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</si>
  <si>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</si>
  <si>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</si>
  <si>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</si>
  <si>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</si>
  <si>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</si>
  <si>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</si>
  <si>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</si>
  <si>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</si>
  <si>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</si>
  <si>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</si>
  <si>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</si>
  <si>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</si>
  <si>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</si>
  <si>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</si>
  <si>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</si>
  <si>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</si>
  <si>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</si>
  <si>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</si>
  <si>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</si>
  <si>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</si>
  <si>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</si>
  <si>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</si>
  <si>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</si>
  <si>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</si>
  <si>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</si>
  <si>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</si>
  <si>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</si>
  <si>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</si>
  <si>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</si>
  <si>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</si>
  <si>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</si>
  <si>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</si>
  <si>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</si>
  <si>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</si>
  <si>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</si>
  <si>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</si>
  <si>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</si>
  <si>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</si>
  <si>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</si>
  <si>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</si>
  <si>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</si>
  <si>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</si>
  <si>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</si>
  <si>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</si>
  <si>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</si>
  <si>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</si>
  <si>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</si>
  <si>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</si>
  <si>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</si>
  <si>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</si>
  <si>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</si>
  <si>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</si>
  <si>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</si>
  <si>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</si>
  <si>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</si>
  <si>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</si>
  <si>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</si>
  <si>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</si>
  <si>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</si>
  <si>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</si>
  <si>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</si>
  <si>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</si>
  <si>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</si>
  <si>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</si>
  <si>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</si>
  <si>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</si>
  <si>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</si>
  <si>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</si>
  <si>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</si>
  <si>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</si>
  <si>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</si>
  <si>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</si>
  <si>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</si>
  <si>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</si>
  <si>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</si>
  <si>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</si>
  <si>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</si>
  <si>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</si>
  <si>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</si>
  <si>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</si>
  <si>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</si>
  <si>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</si>
  <si>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</si>
  <si>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</si>
  <si>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</si>
  <si>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</si>
  <si>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</si>
  <si>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</si>
  <si>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</si>
  <si>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</si>
  <si>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</si>
  <si>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</si>
  <si>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</si>
  <si>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</si>
  <si>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</si>
  <si>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</si>
  <si>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</si>
  <si>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</si>
  <si>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</si>
  <si>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</si>
  <si>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</si>
  <si>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</si>
  <si>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</si>
  <si>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</si>
  <si>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</si>
  <si>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</si>
  <si>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</si>
  <si>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</si>
  <si>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</si>
  <si>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</si>
  <si>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</si>
  <si>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</si>
  <si>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</si>
  <si>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</si>
  <si>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</si>
  <si>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</si>
  <si>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</si>
  <si>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</si>
  <si>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</si>
  <si>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</si>
  <si>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</si>
  <si>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</si>
  <si>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</si>
  <si>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</si>
  <si>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</si>
  <si>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</si>
  <si>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</si>
  <si>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</si>
  <si>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</si>
  <si>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</si>
  <si>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</si>
  <si>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</si>
  <si>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</si>
  <si>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</si>
  <si>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</si>
  <si>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</si>
  <si>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</si>
  <si>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</si>
  <si>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</si>
  <si>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</si>
  <si>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</si>
  <si>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</si>
  <si>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</si>
  <si>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</si>
  <si>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</si>
  <si>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</si>
  <si>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</si>
  <si>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</si>
  <si>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</si>
  <si>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</si>
  <si>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</si>
  <si>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</si>
  <si>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</si>
  <si>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</si>
  <si>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</si>
  <si>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</si>
  <si>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</si>
  <si>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</si>
  <si>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</si>
  <si>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</si>
  <si>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</si>
  <si>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</si>
  <si>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</si>
  <si>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</si>
  <si>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</si>
  <si>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</si>
  <si>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</si>
  <si>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</si>
  <si>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</si>
  <si>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</si>
  <si>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</si>
  <si>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</si>
  <si>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</si>
  <si>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</si>
  <si>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</si>
  <si>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</si>
  <si>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</si>
  <si>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</si>
  <si>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</si>
  <si>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</si>
  <si>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</si>
  <si>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</si>
  <si>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</si>
  <si>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</si>
  <si>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</si>
  <si>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</si>
  <si>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</si>
  <si>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</si>
  <si>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</si>
  <si>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</si>
  <si>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</si>
  <si>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</si>
  <si>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</si>
  <si>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</si>
  <si>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</si>
  <si>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</si>
  <si>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</si>
  <si>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</si>
  <si>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</si>
  <si>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</si>
  <si>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</si>
  <si>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</si>
  <si>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</si>
  <si>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</si>
  <si>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</si>
  <si>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</si>
  <si>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</si>
  <si>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</si>
  <si>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</si>
  <si>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</si>
  <si>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</si>
  <si>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</si>
  <si>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</si>
  <si>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</si>
  <si>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</si>
  <si>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</si>
  <si>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</si>
  <si>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</si>
  <si>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</si>
  <si>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</si>
  <si>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</si>
  <si>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</si>
  <si>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</si>
  <si>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</si>
  <si>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</si>
  <si>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</si>
  <si>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</si>
  <si>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</si>
  <si>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</si>
  <si>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</si>
  <si>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</si>
  <si>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</si>
  <si>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</si>
  <si>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</si>
  <si>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</si>
  <si>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</si>
  <si>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</si>
  <si>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</si>
  <si>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</si>
  <si>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</si>
  <si>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</si>
  <si>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</si>
  <si>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</si>
  <si>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</si>
  <si>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</si>
  <si>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</si>
  <si>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</si>
  <si>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</si>
  <si>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</si>
  <si>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</si>
  <si>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</si>
  <si>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</si>
  <si>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</si>
  <si>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</si>
  <si>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</si>
  <si>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</si>
  <si>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</si>
  <si>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</si>
  <si>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</si>
  <si>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</si>
  <si>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</si>
  <si>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</si>
  <si>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</si>
  <si>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</si>
  <si>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</si>
  <si>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</si>
  <si>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</si>
  <si>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</si>
  <si>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</si>
  <si>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</si>
  <si>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</si>
  <si>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</si>
  <si>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</si>
  <si>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</si>
  <si>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</si>
  <si>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</si>
  <si>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</si>
  <si>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</si>
  <si>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</si>
  <si>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</si>
  <si>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</si>
  <si>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</si>
  <si>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</si>
  <si>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</si>
  <si>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</si>
  <si>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</si>
  <si>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</si>
  <si>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</si>
  <si>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</si>
  <si>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</si>
  <si>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</si>
  <si>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</si>
  <si>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</si>
  <si>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</si>
  <si>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</si>
  <si>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</si>
  <si>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</si>
  <si>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</si>
  <si>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</si>
  <si>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</si>
  <si>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</si>
  <si>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</si>
  <si>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</si>
  <si>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</si>
  <si>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</si>
  <si>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</si>
  <si>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</si>
  <si>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</si>
  <si>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</si>
  <si>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</si>
  <si>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</si>
  <si>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</si>
  <si>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</si>
  <si>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</si>
  <si>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</si>
  <si>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</si>
  <si>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</si>
  <si>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</si>
  <si>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</si>
  <si>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</si>
  <si>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</si>
  <si>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</si>
  <si>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</si>
  <si>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</si>
  <si>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</si>
  <si>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</si>
  <si>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</si>
  <si>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</si>
  <si>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</si>
  <si>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</si>
  <si>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</si>
  <si>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</si>
  <si>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</si>
  <si>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</si>
  <si>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</si>
  <si>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</si>
  <si>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</si>
  <si>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</si>
  <si>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</si>
  <si>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</si>
  <si>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</si>
  <si>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</si>
  <si>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</si>
  <si>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</si>
  <si>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</si>
  <si>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</si>
  <si>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</si>
  <si>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</si>
  <si>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</si>
  <si>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</si>
  <si>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</si>
  <si>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</si>
  <si>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</si>
  <si>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</si>
  <si>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</si>
  <si>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</si>
  <si>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</si>
  <si>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</si>
  <si>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</si>
  <si>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</si>
  <si>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</si>
  <si>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</si>
  <si>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</si>
  <si>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</si>
  <si>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</si>
  <si>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</si>
  <si>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</si>
  <si>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</si>
  <si>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</si>
  <si>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</si>
  <si>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</si>
  <si>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</si>
  <si>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</si>
  <si>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</si>
  <si>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</si>
  <si>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</si>
  <si>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</si>
  <si>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</si>
  <si>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</si>
  <si>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</si>
  <si>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</si>
  <si>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</si>
  <si>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</si>
  <si>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</si>
  <si>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</si>
  <si>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</si>
  <si>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</si>
  <si>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</si>
  <si>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</si>
  <si>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</si>
  <si>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</si>
  <si>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</si>
  <si>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</si>
  <si>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</si>
  <si>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</si>
  <si>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</si>
  <si>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</si>
  <si>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</si>
  <si>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</si>
  <si>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</si>
  <si>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</si>
  <si>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</si>
  <si>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</si>
  <si>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</si>
  <si>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</si>
  <si>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</si>
  <si>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</si>
  <si>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</si>
  <si>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</si>
  <si>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</si>
  <si>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</si>
  <si>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</si>
  <si>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</si>
  <si>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</si>
  <si>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</si>
  <si>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</si>
  <si>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</si>
  <si>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</si>
  <si>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</si>
  <si>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</si>
  <si>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</si>
  <si>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</si>
  <si>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</si>
  <si>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</si>
  <si>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</si>
  <si>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</si>
  <si>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</si>
  <si>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</si>
  <si>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</si>
  <si>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</si>
  <si>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</si>
  <si>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</si>
  <si>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</si>
  <si>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</si>
  <si>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</si>
  <si>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</si>
  <si>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</si>
  <si>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</si>
  <si>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</si>
  <si>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</si>
  <si>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</si>
  <si>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</si>
  <si>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</si>
  <si>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</si>
  <si>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</si>
  <si>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</si>
  <si>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</si>
  <si>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</si>
  <si>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</si>
  <si>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</si>
  <si>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</si>
  <si>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</si>
  <si>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</si>
  <si>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</si>
  <si>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</si>
  <si>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</si>
  <si>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</si>
  <si>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</si>
  <si>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</si>
  <si>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</si>
  <si>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</si>
  <si>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</si>
  <si>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</si>
  <si>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</si>
  <si>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</si>
  <si>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</si>
  <si>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</si>
  <si>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</si>
  <si>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</si>
  <si>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</si>
  <si>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</si>
  <si>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</si>
  <si>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</si>
  <si>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</si>
  <si>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</si>
  <si>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</si>
  <si>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</si>
  <si>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</si>
  <si>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</si>
  <si>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</si>
  <si>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</si>
  <si>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</si>
  <si>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</si>
  <si>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</si>
  <si>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</si>
  <si>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</si>
  <si>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</si>
  <si>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</si>
  <si>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</si>
  <si>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</si>
  <si>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</si>
  <si>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</si>
  <si>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</si>
  <si>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</si>
  <si>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</si>
  <si>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</si>
  <si>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</si>
  <si>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</si>
  <si>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</si>
  <si>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</si>
  <si>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</si>
  <si>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</si>
  <si>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</si>
  <si>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</si>
  <si>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</si>
  <si>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</si>
  <si>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</si>
  <si>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</si>
  <si>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</si>
  <si>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</si>
  <si>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</si>
  <si>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</si>
  <si>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</si>
  <si>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</si>
  <si>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</si>
  <si>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</si>
  <si>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</si>
  <si>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</si>
  <si>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</si>
  <si>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</si>
  <si>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</si>
  <si>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</si>
  <si>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</si>
  <si>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</si>
  <si>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</si>
  <si>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</si>
  <si>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</si>
  <si>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</si>
  <si>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</si>
  <si>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</si>
  <si>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</si>
  <si>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</si>
  <si>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</si>
  <si>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</si>
  <si>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</si>
  <si>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</si>
  <si>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</si>
  <si>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</si>
  <si>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</si>
  <si>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</si>
  <si>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</si>
  <si>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</si>
  <si>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</si>
  <si>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</si>
  <si>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</si>
  <si>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</si>
  <si>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</si>
  <si>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</si>
  <si>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</si>
  <si>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</si>
  <si>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</si>
  <si>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</si>
  <si>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</si>
  <si>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</si>
  <si>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</si>
  <si>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</si>
  <si>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</si>
  <si>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</si>
  <si>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</si>
  <si>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</si>
  <si>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</si>
  <si>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</si>
  <si>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</si>
  <si>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</si>
  <si>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</si>
  <si>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</si>
  <si>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</si>
  <si>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</si>
  <si>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</si>
  <si>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</si>
  <si>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</si>
  <si>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</si>
  <si>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</si>
  <si>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</si>
  <si>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</si>
  <si>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</si>
  <si>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</si>
  <si>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</si>
  <si>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</si>
  <si>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</si>
  <si>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</si>
  <si>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</si>
  <si>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</si>
  <si>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</si>
  <si>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</si>
  <si>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</si>
  <si>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</si>
  <si>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</si>
  <si>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</si>
  <si>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</si>
  <si>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</si>
  <si>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</si>
  <si>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</si>
  <si>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</si>
  <si>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</si>
  <si>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</si>
  <si>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</si>
  <si>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</si>
  <si>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</si>
  <si>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</si>
  <si>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</si>
  <si>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</si>
  <si>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</si>
  <si>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</si>
  <si>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</si>
  <si>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</si>
  <si>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</si>
  <si>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</si>
  <si>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</si>
  <si>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</si>
  <si>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</si>
  <si>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</si>
  <si>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</si>
  <si>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</si>
  <si>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</si>
  <si>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</si>
  <si>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</si>
  <si>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</si>
  <si>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</si>
  <si>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</si>
  <si>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</si>
  <si>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</si>
  <si>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</si>
  <si>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</si>
  <si>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</si>
  <si>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</si>
  <si>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</si>
  <si>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</si>
  <si>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</si>
  <si>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</si>
  <si>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</si>
  <si>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</si>
  <si>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</si>
  <si>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</si>
  <si>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</si>
  <si>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</si>
  <si>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</si>
  <si>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</si>
  <si>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</si>
  <si>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</si>
  <si>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</si>
  <si>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</si>
  <si>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</si>
  <si>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</si>
  <si>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</si>
  <si>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</si>
  <si>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</si>
  <si>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</si>
  <si>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</si>
  <si>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</si>
  <si>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</si>
  <si>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</si>
  <si>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</si>
  <si>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</si>
  <si>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</si>
  <si>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</si>
  <si>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</si>
  <si>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</si>
  <si>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</si>
  <si>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</si>
  <si>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</si>
  <si>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</si>
  <si>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</si>
  <si>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</si>
  <si>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</si>
  <si>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</si>
  <si>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</si>
  <si>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</si>
  <si>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</si>
  <si>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</si>
  <si>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</si>
  <si>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</si>
  <si>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</si>
  <si>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</si>
  <si>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</si>
  <si>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</si>
  <si>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</si>
  <si>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</si>
  <si>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</si>
  <si>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</si>
  <si>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</si>
  <si>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</si>
  <si>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</si>
  <si>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</si>
  <si>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</si>
  <si>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</si>
  <si>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</si>
  <si>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</si>
  <si>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</si>
  <si>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</si>
  <si>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</si>
  <si>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</si>
  <si>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</si>
  <si>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</si>
  <si>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</si>
  <si>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</si>
  <si>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</si>
  <si>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</si>
  <si>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</si>
  <si>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</si>
  <si>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</si>
  <si>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</si>
  <si>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</si>
  <si>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</si>
  <si>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</si>
  <si>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</si>
  <si>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</si>
  <si>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</si>
  <si>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</si>
  <si>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</si>
  <si>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</si>
  <si>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</si>
  <si>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</si>
  <si>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</si>
  <si>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</si>
  <si>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</si>
  <si>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</si>
  <si>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</si>
  <si>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</si>
  <si>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</si>
  <si>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</si>
  <si>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</si>
  <si>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</si>
  <si>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</si>
  <si>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</si>
  <si>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</si>
  <si>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</si>
  <si>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</si>
  <si>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</si>
  <si>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</si>
  <si>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</si>
  <si>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</si>
  <si>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</si>
  <si>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</si>
  <si>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</si>
  <si>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</si>
  <si>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</si>
  <si>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</si>
  <si>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</si>
  <si>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</si>
  <si>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</si>
  <si>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</si>
  <si>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</si>
  <si>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</si>
  <si>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</si>
  <si>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</si>
  <si>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</si>
  <si>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</si>
  <si>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</si>
  <si>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</si>
  <si>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</si>
  <si>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</si>
  <si>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</si>
  <si>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</si>
  <si>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</si>
  <si>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</si>
  <si>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</si>
  <si>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</si>
  <si>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</si>
  <si>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</si>
  <si>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</si>
  <si>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</si>
  <si>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</si>
  <si>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</si>
  <si>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</si>
  <si>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</si>
  <si>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</si>
  <si>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</si>
  <si>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</si>
  <si>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</si>
  <si>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</si>
  <si>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</si>
  <si>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</si>
  <si>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</si>
  <si>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</si>
  <si>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</si>
  <si>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</si>
  <si>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</si>
  <si>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</si>
  <si>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</si>
  <si>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</si>
  <si>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</si>
  <si>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</si>
  <si>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</si>
  <si>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</si>
  <si>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</si>
  <si>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</si>
  <si>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</si>
  <si>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</si>
  <si>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</si>
  <si>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</si>
  <si>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</si>
  <si>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</si>
  <si>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</si>
  <si>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</si>
  <si>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</si>
  <si>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</si>
  <si>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</si>
  <si>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</si>
  <si>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</si>
  <si>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</si>
  <si>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</si>
  <si>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</si>
  <si>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</si>
  <si>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</si>
  <si>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</si>
  <si>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</si>
  <si>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</si>
  <si>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</si>
  <si>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</si>
  <si>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</si>
  <si>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</si>
  <si>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</si>
  <si>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</si>
  <si>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</si>
  <si>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</si>
  <si>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</si>
  <si>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</si>
  <si>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</si>
  <si>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</si>
  <si>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</si>
  <si>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</si>
  <si>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</si>
  <si>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</si>
  <si>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</si>
  <si>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</si>
  <si>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</si>
  <si>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</si>
  <si>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</si>
  <si>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</si>
  <si>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</si>
  <si>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</si>
  <si>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</si>
  <si>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</si>
  <si>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</si>
  <si>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</si>
  <si>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</si>
  <si>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</si>
  <si>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</si>
  <si>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</si>
  <si>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</si>
  <si>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</si>
  <si>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</si>
  <si>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</si>
  <si>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</si>
  <si>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</si>
  <si>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</si>
  <si>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</si>
  <si>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</si>
  <si>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</si>
  <si>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</si>
  <si>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</si>
  <si>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</si>
  <si>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</si>
  <si>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</si>
  <si>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</si>
  <si>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</si>
  <si>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</si>
  <si>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</si>
  <si>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</si>
  <si>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</si>
  <si>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</si>
  <si>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</si>
  <si>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</si>
  <si>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</si>
  <si>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</si>
  <si>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</si>
  <si>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</si>
  <si>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</si>
  <si>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</si>
  <si>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</si>
  <si>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</si>
  <si>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</si>
  <si>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</si>
  <si>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</si>
  <si>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</si>
  <si>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</si>
  <si>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</si>
  <si>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</si>
  <si>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</si>
  <si>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</si>
  <si>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</si>
  <si>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</si>
  <si>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</si>
  <si>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</si>
  <si>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</si>
  <si>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</si>
  <si>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</si>
  <si>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</si>
  <si>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</si>
  <si>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</si>
  <si>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</si>
  <si>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</si>
  <si>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</si>
  <si>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</si>
  <si>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</si>
  <si>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</si>
  <si>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</si>
  <si>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</si>
  <si>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</si>
  <si>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</si>
  <si>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</si>
  <si>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</si>
  <si>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</si>
  <si>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</si>
  <si>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</si>
  <si>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</si>
  <si>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</si>
  <si>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</si>
  <si>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</si>
  <si>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</si>
  <si>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</si>
  <si>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</si>
  <si>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</si>
  <si>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</si>
  <si>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</si>
  <si>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</si>
  <si>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</si>
  <si>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</si>
  <si>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</si>
  <si>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</si>
  <si>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</si>
  <si>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</si>
  <si>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</si>
  <si>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</si>
  <si>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</si>
  <si>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</si>
  <si>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</si>
  <si>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</si>
  <si>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</si>
  <si>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</si>
  <si>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</si>
  <si>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</si>
  <si>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</si>
  <si>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</si>
  <si>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</si>
  <si>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</si>
  <si>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</si>
  <si>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</si>
  <si>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</si>
  <si>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</si>
  <si>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</si>
  <si>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</si>
  <si>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</si>
  <si>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</si>
  <si>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</si>
  <si>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</si>
  <si>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</si>
  <si>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</si>
  <si>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</si>
  <si>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</si>
  <si>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</si>
  <si>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</si>
  <si>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</si>
  <si>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</si>
  <si>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</si>
  <si>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</si>
  <si>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</si>
  <si>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</si>
  <si>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</si>
  <si>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</si>
  <si>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</si>
  <si>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</si>
  <si>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</si>
  <si>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</si>
  <si>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</si>
  <si>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</si>
  <si>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</si>
  <si>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</si>
  <si>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</si>
  <si>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</si>
  <si>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</si>
  <si>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</si>
  <si>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</si>
  <si>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</si>
  <si>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</si>
  <si>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</si>
  <si>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</si>
  <si>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</si>
  <si>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</si>
  <si>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</si>
  <si>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</si>
  <si>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</si>
  <si>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</si>
  <si>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</si>
  <si>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</si>
  <si>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</si>
  <si>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</si>
  <si>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</si>
  <si>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</si>
  <si>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</si>
  <si>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</si>
  <si>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</si>
  <si>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</si>
  <si>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</si>
  <si>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</si>
  <si>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</si>
  <si>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</si>
  <si>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</si>
  <si>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</si>
  <si>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</si>
  <si>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</si>
  <si>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</si>
  <si>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</si>
  <si>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</si>
  <si>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</si>
  <si>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</si>
  <si>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</si>
  <si>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</si>
  <si>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</si>
  <si>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</si>
  <si>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</si>
  <si>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</si>
  <si>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</si>
  <si>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</si>
  <si>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</si>
  <si>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</si>
  <si>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</si>
  <si>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</si>
  <si>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</si>
  <si>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</si>
  <si>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</si>
  <si>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</si>
  <si>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</si>
  <si>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</si>
  <si>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</si>
  <si>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</si>
  <si>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</si>
  <si>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</si>
  <si>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</si>
  <si>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</si>
  <si>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</si>
  <si>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</si>
  <si>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</si>
  <si>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</si>
  <si>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</si>
  <si>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</si>
  <si>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</si>
  <si>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</si>
  <si>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</si>
  <si>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</si>
  <si>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</si>
  <si>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</si>
  <si>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</si>
  <si>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</si>
  <si>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</si>
  <si>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</si>
  <si>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</si>
  <si>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</si>
  <si>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</si>
  <si>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</si>
  <si>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</si>
  <si>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</si>
  <si>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</si>
  <si>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</si>
  <si>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</si>
  <si>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</si>
  <si>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</si>
  <si>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</si>
  <si>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</si>
  <si>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</si>
  <si>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</si>
  <si>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</si>
  <si>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</si>
  <si>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</si>
  <si>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</si>
  <si>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</si>
  <si>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</si>
  <si>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</si>
  <si>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</si>
  <si>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</si>
  <si>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</si>
  <si>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</si>
  <si>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</si>
  <si>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</si>
  <si>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</si>
  <si>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</si>
  <si>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</si>
  <si>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</si>
  <si>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</si>
  <si>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</si>
  <si>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</si>
  <si>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</si>
  <si>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</si>
  <si>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</si>
  <si>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</si>
  <si>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</si>
  <si>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</si>
  <si>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</si>
  <si>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</si>
  <si>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</si>
  <si>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</si>
  <si>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</si>
  <si>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</si>
  <si>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</si>
  <si>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</si>
  <si>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</si>
  <si>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</si>
  <si>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</si>
  <si>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</si>
  <si>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</si>
  <si>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</si>
  <si>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</si>
  <si>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</si>
  <si>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</si>
  <si>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</si>
  <si>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</si>
  <si>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</si>
  <si>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</si>
  <si>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</si>
  <si>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</si>
  <si>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</si>
  <si>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</si>
  <si>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</si>
  <si>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</si>
  <si>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</si>
  <si>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</si>
  <si>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</si>
  <si>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</si>
  <si>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</si>
  <si>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</si>
  <si>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</si>
  <si>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</si>
  <si>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</si>
  <si>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</si>
  <si>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</si>
  <si>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</si>
  <si>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</si>
  <si>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</si>
  <si>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</si>
  <si>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</si>
  <si>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</si>
  <si>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</si>
  <si>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</si>
  <si>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</si>
  <si>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</si>
  <si>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</si>
  <si>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</si>
  <si>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</si>
  <si>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</si>
  <si>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</si>
  <si>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</si>
  <si>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</si>
  <si>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</si>
  <si>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</si>
  <si>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</si>
  <si>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</si>
  <si>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</si>
  <si>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</si>
  <si>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</si>
  <si>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</si>
  <si>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</si>
  <si>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</si>
  <si>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</si>
  <si>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</si>
  <si>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</si>
  <si>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</si>
  <si>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</si>
  <si>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</si>
  <si>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</si>
  <si>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</si>
  <si>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</si>
  <si>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</si>
  <si>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</si>
  <si>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</si>
  <si>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</si>
  <si>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</si>
  <si>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</si>
  <si>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</si>
  <si>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</si>
  <si>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</si>
  <si>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</si>
  <si>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</si>
  <si>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</si>
  <si>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</si>
  <si>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</si>
  <si>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</si>
  <si>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</si>
  <si>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</si>
  <si>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</si>
  <si>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</si>
  <si>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</si>
  <si>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</si>
  <si>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</si>
  <si>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</si>
  <si>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</si>
  <si>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</si>
  <si>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</si>
  <si>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</si>
  <si>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</si>
  <si>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</si>
  <si>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</si>
  <si>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</si>
  <si>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</si>
  <si>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</si>
  <si>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</si>
  <si>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</si>
  <si>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</si>
  <si>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</si>
  <si>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</si>
  <si>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</si>
  <si>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</si>
  <si>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</si>
  <si>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</si>
  <si>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</si>
  <si>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</si>
  <si>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</si>
  <si>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</si>
  <si>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</si>
  <si>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</si>
  <si>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</si>
  <si>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</si>
  <si>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</si>
  <si>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</si>
  <si>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</si>
  <si>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</si>
  <si>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</si>
  <si>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</si>
  <si>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</si>
  <si>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</si>
  <si>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</si>
  <si>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</si>
  <si>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</si>
  <si>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</si>
  <si>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</si>
  <si>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</si>
  <si>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</si>
  <si>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</si>
  <si>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</si>
  <si>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</si>
  <si>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</si>
  <si>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</si>
  <si>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</si>
  <si>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</si>
  <si>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</si>
  <si>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</si>
  <si>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</si>
  <si>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</si>
  <si>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</si>
  <si>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</si>
  <si>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</si>
  <si>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</si>
  <si>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</si>
  <si>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</si>
  <si>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</si>
  <si>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</si>
  <si>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</si>
  <si>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</si>
  <si>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</si>
  <si>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</si>
  <si>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</si>
  <si>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</si>
  <si>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</si>
  <si>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</si>
  <si>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</si>
  <si>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</si>
  <si>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</si>
  <si>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</si>
  <si>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</si>
  <si>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</si>
  <si>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</si>
  <si>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</si>
  <si>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</si>
  <si>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</si>
  <si>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</si>
  <si>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</si>
  <si>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</si>
  <si>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</si>
  <si>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</si>
  <si>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</si>
  <si>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</si>
  <si>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</si>
  <si>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</si>
  <si>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</si>
  <si>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</si>
  <si>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</si>
  <si>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</si>
  <si>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</si>
  <si>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</si>
  <si>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</si>
  <si>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</si>
  <si>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</si>
  <si>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</si>
  <si>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</si>
  <si>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</si>
  <si>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</si>
  <si>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</si>
  <si>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</si>
  <si>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</si>
  <si>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</si>
  <si>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</si>
  <si>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</si>
  <si>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</si>
  <si>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</si>
  <si>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</si>
  <si>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</si>
  <si>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</si>
  <si>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</si>
  <si>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</si>
  <si>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</si>
  <si>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</si>
  <si>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</si>
  <si>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</si>
  <si>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</si>
  <si>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</si>
  <si>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</si>
  <si>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</si>
  <si>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</si>
  <si>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</si>
  <si>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</si>
  <si>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</si>
  <si>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</si>
  <si>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</si>
  <si>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</si>
  <si>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</si>
  <si>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</si>
  <si>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</si>
  <si>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</si>
  <si>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</si>
  <si>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</si>
  <si>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</si>
  <si>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</si>
  <si>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</si>
  <si>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</si>
  <si>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</si>
  <si>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</si>
  <si>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</si>
  <si>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</si>
  <si>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</si>
  <si>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</si>
  <si>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</si>
  <si>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</si>
  <si>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</si>
  <si>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</si>
  <si>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</si>
  <si>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</si>
  <si>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</si>
  <si>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</si>
  <si>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</si>
  <si>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</si>
  <si>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</si>
  <si>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</si>
  <si>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</si>
  <si>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</si>
  <si>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</si>
  <si>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</si>
  <si>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</si>
  <si>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</si>
  <si>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</si>
  <si>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</si>
  <si>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</si>
  <si>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</si>
  <si>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</si>
  <si>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</si>
  <si>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</si>
  <si>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</si>
  <si>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</si>
  <si>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</si>
  <si>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</si>
  <si>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</si>
  <si>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</si>
  <si>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</si>
  <si>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</si>
  <si>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</si>
  <si>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</si>
  <si>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</si>
  <si>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</si>
  <si>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</si>
  <si>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</si>
  <si>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</si>
  <si>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</si>
  <si>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</si>
  <si>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</si>
  <si>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</si>
  <si>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</si>
  <si>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</si>
  <si>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</si>
  <si>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</si>
  <si>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</si>
  <si>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</si>
  <si>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</si>
  <si>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</si>
  <si>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</si>
  <si>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</si>
  <si>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</si>
  <si>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</si>
  <si>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</si>
  <si>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</si>
  <si>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</si>
  <si>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</si>
  <si>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</si>
  <si>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</si>
  <si>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</si>
  <si>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</si>
  <si>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</si>
  <si>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</si>
  <si>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</si>
  <si>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</si>
  <si>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</si>
  <si>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</si>
  <si>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</si>
  <si>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</si>
  <si>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</si>
  <si>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</si>
  <si>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</si>
  <si>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</si>
  <si>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</si>
  <si>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</si>
  <si>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</si>
  <si>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</si>
  <si>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</si>
  <si>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</si>
  <si>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</si>
  <si>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</si>
  <si>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</si>
  <si>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</si>
  <si>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</si>
  <si>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</si>
  <si>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</si>
  <si>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</si>
  <si>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</si>
  <si>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</si>
  <si>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</si>
  <si>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</si>
  <si>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</si>
  <si>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</si>
  <si>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</si>
  <si>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</si>
  <si>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</si>
  <si>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</si>
  <si>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</si>
  <si>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</si>
  <si>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</si>
  <si>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</si>
  <si>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</si>
  <si>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</si>
  <si>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</si>
  <si>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</si>
  <si>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</si>
  <si>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</si>
  <si>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</si>
  <si>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</si>
  <si>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</si>
  <si>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</si>
  <si>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</si>
  <si>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</si>
  <si>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</si>
  <si>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</si>
  <si>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</si>
  <si>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</si>
  <si>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</si>
  <si>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</si>
  <si>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</si>
  <si>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</si>
  <si>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</si>
  <si>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</si>
  <si>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</si>
  <si>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</si>
  <si>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</si>
  <si>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</si>
  <si>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</si>
  <si>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</si>
  <si>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</si>
  <si>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</si>
  <si>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</si>
  <si>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</si>
  <si>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</si>
  <si>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</si>
  <si>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</si>
  <si>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</si>
  <si>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</si>
  <si>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</si>
  <si>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</si>
  <si>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</si>
  <si>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</si>
  <si>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</si>
  <si>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</si>
  <si>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</si>
  <si>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</si>
  <si>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</si>
  <si>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</si>
  <si>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</si>
  <si>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</si>
  <si>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</si>
  <si>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</si>
  <si>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</si>
  <si>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</si>
  <si>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</si>
  <si>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</si>
  <si>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</si>
  <si>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</si>
  <si>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</si>
  <si>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</si>
  <si>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</si>
  <si>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</si>
  <si>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</si>
  <si>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</si>
  <si>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</si>
  <si>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</si>
  <si>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</si>
  <si>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</si>
  <si>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</si>
  <si>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</si>
  <si>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</si>
  <si>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</si>
  <si>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</si>
  <si>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</si>
  <si>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</si>
  <si>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</si>
  <si>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</si>
  <si>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</si>
  <si>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</si>
  <si>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</si>
  <si>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</si>
  <si>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</si>
  <si>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</si>
  <si>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</si>
  <si>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</si>
  <si>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</si>
  <si>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</si>
  <si>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</si>
  <si>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</si>
  <si>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</si>
  <si>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</si>
  <si>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</si>
  <si>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</si>
  <si>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</si>
  <si>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</si>
  <si>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</si>
  <si>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</si>
  <si>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</si>
  <si>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</si>
  <si>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</si>
  <si>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</si>
  <si>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</si>
  <si>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</si>
  <si>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</si>
  <si>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</si>
  <si>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</si>
  <si>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</si>
  <si>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</si>
  <si>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</si>
  <si>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</si>
  <si>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</si>
  <si>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</si>
  <si>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</si>
  <si>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</si>
  <si>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</si>
  <si>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</si>
  <si>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</si>
  <si>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</si>
  <si>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</si>
  <si>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</si>
  <si>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</si>
  <si>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</si>
  <si>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</si>
  <si>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</si>
  <si>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</si>
  <si>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</si>
  <si>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</si>
  <si>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</si>
  <si>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</si>
  <si>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</si>
  <si>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</si>
  <si>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</si>
  <si>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</si>
  <si>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</si>
  <si>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</si>
  <si>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</si>
  <si>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</si>
  <si>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</si>
  <si>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</si>
  <si>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</si>
  <si>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</si>
  <si>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</si>
  <si>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</si>
  <si>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</si>
  <si>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</si>
  <si>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</si>
  <si>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</si>
  <si>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</si>
  <si>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</si>
  <si>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</si>
  <si>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</si>
  <si>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</si>
  <si>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</si>
  <si>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</si>
  <si>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</si>
  <si>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</si>
  <si>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</si>
  <si>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</si>
  <si>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</si>
  <si>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</si>
  <si>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</si>
  <si>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</si>
  <si>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</si>
  <si>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</si>
  <si>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</si>
  <si>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</si>
  <si>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</si>
  <si>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</si>
  <si>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</si>
  <si>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</si>
  <si>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</si>
  <si>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</si>
  <si>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</si>
  <si>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</si>
  <si>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</si>
  <si>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</si>
  <si>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</si>
  <si>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</si>
  <si>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</si>
  <si>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</si>
  <si>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</si>
  <si>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</si>
  <si>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</si>
  <si>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</si>
  <si>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</si>
  <si>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</si>
  <si>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</si>
  <si>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</si>
  <si>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</si>
  <si>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</si>
  <si>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</si>
  <si>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</si>
  <si>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</si>
  <si>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</si>
  <si>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</si>
  <si>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</si>
  <si>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</si>
  <si>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</si>
  <si>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</si>
  <si>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</si>
  <si>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</si>
  <si>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</si>
  <si>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</si>
  <si>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</si>
  <si>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</si>
  <si>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</si>
  <si>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</si>
  <si>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</si>
  <si>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</si>
  <si>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</si>
  <si>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</si>
  <si>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</si>
  <si>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</si>
  <si>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</si>
  <si>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</si>
  <si>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</si>
  <si>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</si>
  <si>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</si>
  <si>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</si>
  <si>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</si>
  <si>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</si>
  <si>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</si>
  <si>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</si>
  <si>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</si>
  <si>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</si>
  <si>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</si>
  <si>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</si>
  <si>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</si>
  <si>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</si>
  <si>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</si>
  <si>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</si>
  <si>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</si>
  <si>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</si>
  <si>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</si>
  <si>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</si>
  <si>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</si>
  <si>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</si>
  <si>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</si>
  <si>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</si>
  <si>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</si>
  <si>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</si>
  <si>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</si>
  <si>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</si>
  <si>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</si>
  <si>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</si>
  <si>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</si>
  <si>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</si>
  <si>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</si>
  <si>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</si>
  <si>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</si>
  <si>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</si>
  <si>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</si>
  <si>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</si>
  <si>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</si>
  <si>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</si>
  <si>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</si>
  <si>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</si>
  <si>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</si>
  <si>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</si>
  <si>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</si>
  <si>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</si>
  <si>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</si>
  <si>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</si>
  <si>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</si>
  <si>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</si>
  <si>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</si>
  <si>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</si>
  <si>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</si>
  <si>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</si>
  <si>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</si>
  <si>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</si>
  <si>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</si>
  <si>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</si>
  <si>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</si>
  <si>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</si>
  <si>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</si>
  <si>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</si>
  <si>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</si>
  <si>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</si>
  <si>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</si>
  <si>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</si>
  <si>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</si>
  <si>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</si>
  <si>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</si>
  <si>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</si>
  <si>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</si>
  <si>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</si>
  <si>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</si>
  <si>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</si>
  <si>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</si>
  <si>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</si>
  <si>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</si>
  <si>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</si>
  <si>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</si>
  <si>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</si>
  <si>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</si>
  <si>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</si>
  <si>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</si>
  <si>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</si>
  <si>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</si>
  <si>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</si>
  <si>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</si>
  <si>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</si>
  <si>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</si>
  <si>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</si>
  <si>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</si>
  <si>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</si>
  <si>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</si>
  <si>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</si>
  <si>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</si>
  <si>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</si>
  <si>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</si>
  <si>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</si>
  <si>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</si>
  <si>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</si>
  <si>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</si>
  <si>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</si>
  <si>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</si>
  <si>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</si>
  <si>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</si>
  <si>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</si>
  <si>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</si>
  <si>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</si>
  <si>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</si>
  <si>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</si>
  <si>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</si>
  <si>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</si>
  <si>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</si>
  <si>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</si>
  <si>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</si>
  <si>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</si>
  <si>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</si>
  <si>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</si>
  <si>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</si>
  <si>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</si>
  <si>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</si>
  <si>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</si>
  <si>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</si>
  <si>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</si>
  <si>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</si>
  <si>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</si>
  <si>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</si>
  <si>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</si>
  <si>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</si>
  <si>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</si>
  <si>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</si>
  <si>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</si>
  <si>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</si>
  <si>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</si>
  <si>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</si>
  <si>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</si>
  <si>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</si>
  <si>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</si>
  <si>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</si>
  <si>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</si>
  <si>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</si>
  <si>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</si>
  <si>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</si>
  <si>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</si>
  <si>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</si>
  <si>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</si>
  <si>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</si>
  <si>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</si>
  <si>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</si>
  <si>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</si>
  <si>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</si>
  <si>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</si>
  <si>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</si>
  <si>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</si>
  <si>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</si>
  <si>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</si>
  <si>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</si>
  <si>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</si>
  <si>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</si>
  <si>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</si>
  <si>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</si>
  <si>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</si>
  <si>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</si>
  <si>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</si>
  <si>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</si>
  <si>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</si>
  <si>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</si>
  <si>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</si>
  <si>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</si>
  <si>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</si>
  <si>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</si>
  <si>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</si>
  <si>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</si>
  <si>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</si>
  <si>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</si>
  <si>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</si>
  <si>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</si>
  <si>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</si>
  <si>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</si>
  <si>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</si>
  <si>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</si>
  <si>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</si>
  <si>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</si>
  <si>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</si>
  <si>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</si>
  <si>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</si>
  <si>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</si>
  <si>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</si>
  <si>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</si>
  <si>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</si>
  <si>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</si>
  <si>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</si>
  <si>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</si>
  <si>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</si>
  <si>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</si>
  <si>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</si>
  <si>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</si>
  <si>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</si>
  <si>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</si>
  <si>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</si>
  <si>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</si>
  <si>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</si>
  <si>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</si>
  <si>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</si>
  <si>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</si>
  <si>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</si>
  <si>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</si>
  <si>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</si>
  <si>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</si>
  <si>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</si>
  <si>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</si>
  <si>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</si>
  <si>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</si>
  <si>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</si>
  <si>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</si>
  <si>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</si>
  <si>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</si>
  <si>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</si>
  <si>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</si>
  <si>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</si>
  <si>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</si>
  <si>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</si>
  <si>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</si>
  <si>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</si>
  <si>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</si>
  <si>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</si>
  <si>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</si>
  <si>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</si>
  <si>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</si>
  <si>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</si>
  <si>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</si>
  <si>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</si>
  <si>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</si>
  <si>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</si>
  <si>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</si>
  <si>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</si>
  <si>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</si>
  <si>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</si>
  <si>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</si>
  <si>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</si>
  <si>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</si>
  <si>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</si>
  <si>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</si>
  <si>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</si>
  <si>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</si>
  <si>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</si>
  <si>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</si>
  <si>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</si>
  <si>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</si>
  <si>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</si>
  <si>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</si>
  <si>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</si>
  <si>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</si>
  <si>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</si>
  <si>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</si>
  <si>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</si>
  <si>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</si>
  <si>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</si>
  <si>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</si>
  <si>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</si>
  <si>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</si>
  <si>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</si>
  <si>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</si>
  <si>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</si>
  <si>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</si>
  <si>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</si>
  <si>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</si>
  <si>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</si>
  <si>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</si>
  <si>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</si>
  <si>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</si>
  <si>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</si>
  <si>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</si>
  <si>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</si>
  <si>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</si>
  <si>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</si>
  <si>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</si>
  <si>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</si>
  <si>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</si>
  <si>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</si>
  <si>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</si>
  <si>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</si>
  <si>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</si>
  <si>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</si>
  <si>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</si>
  <si>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</si>
  <si>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</si>
  <si>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</si>
  <si>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</si>
  <si>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</si>
  <si>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</si>
  <si>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</si>
  <si>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</si>
  <si>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</si>
  <si>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</si>
  <si>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</si>
  <si>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</si>
  <si>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</si>
  <si>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</si>
  <si>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</si>
  <si>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</si>
  <si>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</si>
  <si>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</si>
  <si>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</si>
  <si>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</si>
  <si>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</si>
  <si>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</si>
  <si>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</si>
  <si>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</si>
  <si>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</si>
  <si>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</si>
  <si>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</si>
  <si>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</si>
  <si>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</si>
  <si>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</si>
  <si>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</si>
  <si>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</si>
  <si>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</si>
  <si>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</si>
  <si>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</si>
  <si>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</si>
  <si>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</si>
  <si>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</si>
  <si>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</si>
  <si>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</si>
  <si>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</si>
  <si>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</si>
  <si>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</si>
  <si>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</si>
  <si>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</si>
  <si>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</si>
  <si>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</si>
  <si>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</si>
  <si>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</si>
  <si>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</si>
  <si>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</si>
  <si>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</si>
  <si>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</si>
  <si>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</si>
  <si>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</si>
  <si>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</si>
  <si>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</si>
  <si>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</si>
  <si>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</si>
  <si>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</si>
  <si>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</si>
  <si>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</si>
  <si>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</si>
  <si>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</si>
  <si>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</si>
  <si>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</si>
  <si>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</si>
  <si>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</si>
  <si>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</si>
  <si>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</si>
  <si>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</si>
  <si>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</si>
  <si>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</si>
  <si>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</si>
  <si>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</si>
  <si>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</si>
  <si>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</si>
  <si>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</si>
  <si>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</si>
  <si>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</si>
  <si>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</si>
  <si>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</si>
  <si>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</si>
  <si>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</si>
  <si>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</si>
  <si>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</si>
  <si>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</si>
  <si>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</si>
  <si>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</si>
  <si>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</si>
  <si>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</si>
  <si>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</si>
  <si>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</si>
  <si>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</si>
  <si>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</si>
  <si>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</si>
  <si>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</si>
  <si>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</si>
  <si>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</si>
  <si>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</si>
  <si>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</si>
  <si>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</si>
  <si>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</si>
  <si>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</si>
  <si>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</si>
  <si>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</si>
  <si>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</si>
  <si>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</si>
  <si>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</si>
  <si>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</si>
  <si>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</si>
  <si>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</si>
  <si>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</si>
  <si>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</si>
  <si>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</si>
  <si>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</si>
  <si>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</si>
  <si>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</si>
  <si>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</si>
  <si>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</si>
  <si>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</si>
  <si>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</si>
  <si>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</si>
  <si>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</si>
  <si>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</si>
  <si>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</si>
  <si>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</si>
  <si>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</si>
  <si>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</si>
  <si>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</si>
  <si>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</si>
  <si>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</si>
  <si>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</si>
  <si>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</si>
  <si>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</si>
  <si>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</si>
  <si>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</si>
  <si>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</si>
  <si>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</si>
  <si>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</si>
  <si>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</si>
  <si>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</si>
  <si>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</si>
  <si>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</si>
  <si>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</si>
  <si>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</si>
  <si>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</si>
  <si>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</si>
  <si>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</si>
  <si>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</si>
  <si>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</si>
  <si>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</si>
  <si>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</si>
  <si>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</si>
  <si>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</si>
  <si>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</si>
  <si>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</si>
  <si>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</si>
  <si>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</si>
  <si>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</si>
  <si>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</si>
  <si>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</si>
  <si>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</si>
  <si>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</si>
  <si>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</si>
  <si>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</si>
  <si>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</si>
  <si>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</si>
  <si>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</si>
  <si>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</si>
  <si>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</si>
  <si>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</si>
  <si>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</si>
  <si>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</si>
  <si>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</si>
  <si>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</si>
  <si>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</si>
  <si>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</si>
  <si>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</si>
  <si>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</si>
  <si>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</si>
  <si>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</si>
  <si>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</si>
  <si>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</si>
  <si>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</si>
  <si>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</si>
  <si>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</si>
  <si>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</si>
  <si>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</si>
  <si>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</si>
  <si>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</si>
  <si>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</si>
  <si>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</si>
  <si>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</si>
  <si>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</si>
  <si>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</si>
  <si>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</si>
  <si>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</si>
  <si>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</si>
  <si>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</si>
  <si>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</si>
  <si>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</si>
  <si>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</si>
  <si>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</si>
  <si>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</si>
  <si>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</si>
  <si>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</si>
  <si>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</si>
  <si>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</si>
  <si>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</si>
  <si>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</si>
  <si>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</si>
  <si>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</si>
  <si>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</si>
  <si>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</si>
  <si>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</si>
  <si>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</si>
  <si>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</si>
  <si>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</si>
  <si>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</si>
  <si>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</si>
  <si>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</si>
  <si>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</si>
  <si>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</si>
  <si>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</si>
  <si>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</si>
  <si>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</si>
  <si>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</si>
  <si>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</si>
  <si>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</si>
  <si>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</si>
  <si>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</si>
  <si>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</si>
  <si>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</si>
  <si>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</si>
  <si>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</si>
  <si>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</si>
  <si>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</si>
  <si>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</si>
  <si>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</si>
  <si>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</si>
  <si>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</si>
  <si>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</si>
  <si>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</si>
  <si>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</si>
  <si>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</si>
  <si>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</si>
  <si>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</si>
  <si>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</si>
  <si>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</si>
  <si>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</si>
  <si>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</si>
  <si>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</si>
  <si>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</si>
  <si>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</si>
  <si>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</si>
  <si>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</si>
  <si>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</si>
  <si>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</si>
  <si>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</si>
  <si>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</si>
  <si>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</si>
  <si>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</si>
  <si>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</si>
  <si>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</si>
  <si>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</si>
  <si>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</si>
  <si>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</si>
  <si>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</si>
  <si>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</si>
  <si>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</si>
  <si>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</si>
  <si>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</si>
  <si>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</si>
  <si>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</si>
  <si>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</si>
  <si>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</si>
  <si>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</si>
  <si>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</si>
  <si>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</si>
  <si>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</si>
  <si>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</si>
  <si>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</si>
  <si>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</si>
  <si>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</si>
  <si>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</si>
  <si>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</si>
  <si>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</si>
  <si>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</si>
  <si>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</si>
  <si>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</si>
  <si>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</si>
  <si>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</si>
  <si>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</si>
  <si>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</si>
  <si>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</si>
  <si>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</si>
  <si>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</si>
  <si>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</si>
  <si>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</si>
  <si>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</si>
  <si>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</si>
  <si>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</si>
  <si>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</si>
  <si>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</si>
  <si>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</si>
  <si>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</si>
  <si>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</si>
  <si>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</si>
  <si>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</si>
  <si>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</si>
  <si>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</si>
  <si>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</si>
  <si>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</si>
  <si>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</si>
  <si>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</si>
  <si>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</si>
  <si>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</si>
  <si>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</si>
  <si>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</si>
  <si>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</si>
  <si>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</si>
  <si>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</si>
  <si>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</si>
  <si>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</si>
  <si>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</si>
  <si>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</si>
  <si>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</si>
  <si>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</si>
  <si>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</si>
  <si>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</si>
  <si>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</si>
  <si>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</si>
  <si>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</si>
  <si>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</si>
  <si>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</si>
  <si>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</si>
  <si>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</si>
  <si>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</si>
  <si>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</si>
  <si>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</si>
  <si>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</si>
  <si>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</si>
  <si>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</si>
  <si>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</si>
  <si>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</si>
  <si>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</si>
  <si>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</si>
  <si>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</si>
  <si>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</si>
  <si>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</si>
  <si>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</si>
  <si>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</si>
  <si>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</si>
  <si>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</si>
  <si>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</si>
  <si>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</si>
  <si>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</si>
  <si>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</si>
  <si>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</si>
  <si>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</si>
  <si>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</si>
  <si>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</si>
  <si>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</si>
  <si>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</si>
  <si>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</si>
  <si>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</si>
  <si>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</si>
  <si>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</si>
  <si>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</si>
  <si>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</si>
  <si>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</si>
  <si>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</si>
  <si>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</si>
  <si>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</si>
  <si>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</si>
  <si>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</si>
  <si>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</si>
  <si>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</si>
  <si>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</si>
  <si>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</si>
  <si>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</si>
  <si>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</si>
  <si>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</si>
  <si>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</si>
  <si>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</si>
  <si>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</si>
  <si>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</si>
  <si>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</si>
  <si>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</si>
  <si>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</si>
  <si>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</si>
  <si>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</si>
  <si>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</si>
  <si>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</si>
  <si>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</si>
  <si>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</si>
  <si>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</si>
  <si>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</si>
  <si>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</si>
  <si>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</si>
  <si>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</si>
  <si>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</si>
  <si>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</si>
  <si>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</si>
  <si>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</si>
  <si>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</si>
  <si>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</si>
  <si>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</si>
  <si>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</si>
  <si>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</si>
  <si>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</si>
  <si>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</si>
  <si>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</si>
  <si>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</si>
  <si>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</si>
  <si>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</si>
  <si>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</si>
  <si>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</si>
  <si>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</si>
  <si>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</si>
  <si>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</si>
  <si>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</si>
  <si>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</si>
  <si>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</si>
  <si>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</si>
  <si>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</si>
  <si>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</si>
  <si>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</si>
  <si>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</si>
  <si>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</si>
  <si>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</si>
  <si>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</si>
  <si>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</si>
  <si>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</si>
  <si>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</si>
  <si>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</si>
  <si>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</si>
  <si>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</si>
  <si>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</si>
  <si>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</si>
  <si>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</si>
  <si>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</si>
  <si>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</si>
  <si>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</si>
  <si>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</si>
  <si>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</si>
  <si>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</si>
  <si>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</si>
  <si>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</si>
  <si>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</si>
  <si>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</si>
  <si>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</si>
  <si>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</si>
  <si>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</si>
  <si>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</si>
  <si>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</si>
  <si>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</si>
  <si>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</si>
  <si>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</si>
  <si>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</si>
  <si>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</si>
  <si>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</si>
  <si>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</si>
  <si>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</si>
  <si>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</si>
  <si>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</si>
  <si>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</si>
  <si>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</si>
  <si>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</si>
  <si>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</si>
  <si>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</si>
  <si>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</si>
  <si>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</si>
  <si>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</si>
  <si>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</si>
  <si>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</si>
  <si>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</si>
  <si>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</si>
  <si>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</si>
  <si>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</si>
  <si>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</si>
  <si>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</si>
  <si>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</si>
  <si>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</si>
  <si>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</si>
  <si>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</si>
  <si>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</si>
  <si>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</si>
  <si>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</si>
  <si>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</si>
  <si>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</si>
  <si>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</si>
  <si>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</si>
  <si>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</si>
  <si>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</si>
  <si>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</si>
  <si>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</si>
  <si>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</si>
  <si>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</si>
  <si>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</si>
  <si>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</si>
  <si>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</si>
  <si>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</si>
  <si>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</si>
  <si>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</si>
  <si>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</si>
  <si>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</si>
  <si>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</si>
  <si>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</si>
  <si>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</si>
  <si>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</si>
  <si>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</si>
  <si>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</si>
  <si>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</si>
  <si>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</si>
  <si>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</si>
  <si>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</si>
  <si>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</si>
  <si>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</si>
  <si>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</si>
  <si>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</si>
  <si>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</si>
  <si>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</si>
  <si>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</si>
  <si>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</si>
  <si>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</si>
  <si>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</si>
  <si>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</si>
  <si>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</si>
  <si>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</si>
  <si>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</si>
  <si>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</si>
  <si>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</si>
  <si>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</si>
  <si>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</si>
  <si>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</si>
  <si>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</si>
  <si>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</si>
  <si>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</si>
  <si>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</si>
  <si>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</si>
  <si>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</si>
  <si>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</si>
  <si>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</si>
  <si>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</si>
  <si>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</si>
  <si>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</si>
  <si>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</si>
  <si>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</si>
  <si>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</si>
  <si>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</si>
  <si>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</si>
  <si>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</si>
  <si>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</si>
  <si>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</si>
  <si>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</si>
  <si>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</si>
  <si>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</si>
  <si>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</si>
  <si>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</si>
  <si>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</si>
  <si>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</si>
  <si>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</si>
  <si>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</si>
  <si>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</si>
  <si>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</si>
  <si>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</si>
  <si>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</si>
  <si>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</si>
  <si>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</si>
  <si>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</si>
  <si>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</si>
  <si>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</si>
  <si>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</si>
  <si>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</si>
  <si>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</si>
  <si>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</si>
  <si>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</si>
  <si>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</si>
  <si>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</si>
  <si>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</si>
  <si>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</si>
  <si>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</si>
  <si>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</si>
  <si>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</si>
  <si>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</si>
  <si>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</si>
  <si>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</si>
  <si>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</si>
  <si>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</si>
  <si>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</si>
  <si>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</si>
  <si>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</si>
  <si>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</si>
  <si>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</si>
  <si>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</si>
  <si>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</si>
  <si>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</si>
  <si>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</si>
  <si>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</si>
  <si>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</si>
  <si>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</si>
  <si>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</si>
  <si>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</si>
  <si>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</si>
  <si>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</si>
  <si>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</si>
  <si>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</si>
  <si>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</si>
  <si>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</si>
  <si>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</si>
  <si>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</si>
  <si>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</si>
  <si>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</si>
  <si>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</si>
  <si>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</si>
  <si>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</si>
  <si>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</si>
  <si>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</si>
  <si>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</si>
  <si>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</si>
  <si>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</si>
  <si>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</si>
  <si>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</si>
  <si>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</si>
  <si>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</si>
  <si>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</si>
  <si>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</si>
  <si>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</si>
  <si>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</si>
  <si>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</si>
  <si>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</si>
  <si>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</si>
  <si>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</si>
  <si>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</si>
  <si>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</si>
  <si>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</si>
  <si>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</si>
  <si>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</si>
  <si>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</si>
  <si>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</si>
  <si>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</si>
  <si>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</si>
  <si>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</si>
  <si>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</si>
  <si>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</si>
  <si>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</si>
  <si>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</si>
  <si>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</si>
  <si>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</si>
  <si>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</si>
  <si>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</si>
  <si>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</si>
  <si>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</si>
  <si>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</si>
  <si>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</si>
  <si>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</si>
  <si>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</si>
  <si>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</si>
  <si>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</si>
  <si>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</si>
  <si>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</si>
  <si>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</si>
  <si>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</si>
  <si>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</si>
  <si>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</si>
  <si>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</si>
  <si>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</si>
  <si>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</si>
  <si>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</si>
  <si>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</si>
  <si>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</si>
  <si>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</si>
  <si>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</si>
  <si>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</si>
  <si>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</si>
  <si>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</si>
  <si>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</si>
  <si>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</si>
  <si>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</si>
  <si>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</si>
  <si>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</si>
  <si>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</si>
  <si>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</si>
  <si>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</si>
  <si>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</si>
  <si>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</si>
  <si>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</si>
  <si>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</si>
  <si>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</si>
  <si>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</si>
  <si>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</si>
  <si>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</si>
  <si>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</si>
  <si>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</si>
  <si>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</si>
  <si>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</si>
  <si>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</si>
  <si>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</si>
  <si>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</si>
  <si>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</si>
  <si>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</si>
  <si>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</si>
  <si>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</si>
  <si>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</si>
  <si>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</si>
  <si>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</si>
  <si>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</si>
  <si>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</si>
  <si>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</si>
  <si>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</si>
  <si>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</si>
  <si>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</si>
  <si>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</si>
  <si>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</si>
  <si>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</si>
  <si>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</si>
  <si>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</si>
  <si>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</si>
  <si>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</si>
  <si>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</si>
  <si>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</si>
  <si>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</si>
  <si>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</si>
  <si>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</si>
  <si>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</si>
  <si>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</si>
  <si>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</si>
  <si>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</si>
  <si>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</si>
  <si>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</si>
  <si>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</si>
  <si>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</si>
  <si>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</si>
  <si>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</si>
  <si>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</si>
  <si>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</si>
  <si>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</si>
  <si>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</si>
  <si>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</si>
  <si>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</si>
  <si>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</si>
  <si>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</si>
  <si>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</si>
  <si>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</si>
  <si>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</si>
  <si>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</si>
  <si>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</si>
  <si>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</si>
  <si>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</si>
  <si>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</si>
  <si>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</si>
  <si>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</si>
  <si>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</si>
  <si>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</si>
  <si>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</si>
  <si>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</si>
  <si>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</si>
  <si>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</si>
  <si>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</si>
  <si>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</si>
  <si>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</si>
  <si>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</si>
  <si>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</si>
  <si>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</si>
  <si>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</si>
  <si>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</si>
  <si>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</si>
  <si>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</si>
  <si>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</si>
  <si>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</si>
  <si>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</si>
  <si>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</si>
  <si>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</si>
  <si>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</si>
  <si>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</si>
  <si>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</si>
  <si>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</si>
  <si>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</si>
  <si>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</si>
  <si>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</si>
  <si>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</si>
  <si>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</si>
  <si>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</si>
  <si>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</si>
  <si>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</si>
  <si>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</si>
  <si>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</si>
  <si>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</si>
  <si>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</si>
  <si>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</si>
  <si>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</si>
  <si>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</si>
  <si>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</si>
  <si>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</si>
  <si>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</si>
  <si>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</si>
  <si>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</si>
  <si>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</si>
  <si>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</si>
  <si>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</si>
  <si>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</si>
  <si>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</si>
  <si>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</si>
  <si>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</si>
  <si>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</si>
  <si>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</si>
  <si>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</si>
  <si>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</si>
  <si>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</si>
  <si>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</si>
  <si>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</si>
  <si>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</si>
  <si>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</si>
  <si>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</si>
  <si>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</si>
  <si>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</si>
  <si>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</si>
  <si>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</si>
  <si>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</si>
  <si>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</si>
  <si>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</si>
  <si>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</si>
  <si>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</si>
  <si>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</si>
  <si>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</si>
  <si>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</si>
  <si>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</si>
  <si>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</si>
  <si>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</si>
  <si>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</si>
  <si>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</si>
  <si>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</si>
  <si>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</si>
  <si>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</si>
  <si>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</si>
  <si>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</si>
  <si>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</si>
  <si>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</si>
  <si>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</si>
  <si>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</si>
  <si>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</si>
  <si>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</si>
  <si>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</si>
  <si>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</si>
  <si>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</si>
  <si>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</si>
  <si>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</si>
  <si>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</si>
  <si>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</si>
  <si>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</si>
  <si>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</si>
  <si>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</si>
  <si>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</si>
  <si>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</si>
  <si>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</si>
  <si>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</si>
  <si>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</si>
  <si>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</si>
  <si>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</si>
  <si>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</si>
  <si>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</si>
  <si>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</si>
  <si>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</si>
  <si>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</si>
  <si>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</si>
  <si>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</si>
  <si>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</si>
  <si>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</si>
  <si>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</si>
  <si>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</si>
  <si>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</si>
  <si>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</si>
  <si>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</si>
  <si>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</si>
  <si>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</si>
  <si>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</si>
  <si>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</si>
  <si>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</si>
  <si>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</si>
  <si>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</si>
  <si>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</si>
  <si>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</si>
  <si>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</si>
  <si>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</si>
  <si>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</si>
  <si>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</si>
  <si>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</si>
  <si>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</si>
  <si>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</si>
  <si>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</si>
  <si>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</si>
  <si>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</si>
  <si>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</si>
  <si>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</si>
  <si>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</si>
  <si>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</si>
  <si>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</si>
  <si>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</si>
  <si>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</si>
  <si>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</si>
  <si>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</si>
  <si>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</si>
  <si>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</si>
  <si>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</si>
  <si>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</si>
  <si>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</si>
  <si>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</si>
  <si>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</si>
  <si>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</si>
  <si>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</si>
  <si>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</si>
  <si>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</si>
  <si>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</si>
  <si>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</si>
  <si>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</si>
  <si>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</si>
  <si>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</si>
  <si>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</si>
  <si>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</si>
  <si>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</si>
  <si>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</si>
  <si>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</si>
  <si>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</si>
  <si>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</si>
  <si>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</si>
  <si>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</si>
  <si>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</si>
  <si>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</si>
  <si>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</si>
  <si>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</si>
  <si>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</si>
  <si>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</si>
  <si>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</si>
  <si>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</si>
  <si>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</si>
  <si>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</si>
  <si>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</si>
  <si>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</si>
  <si>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</si>
  <si>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</si>
  <si>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</si>
  <si>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</si>
  <si>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</si>
  <si>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</si>
  <si>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</si>
  <si>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</si>
  <si>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</si>
  <si>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</si>
  <si>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</si>
  <si>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</si>
  <si>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</si>
  <si>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</si>
  <si>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</si>
  <si>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</si>
  <si>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</si>
  <si>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</si>
  <si>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</si>
  <si>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</si>
  <si>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</si>
  <si>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</si>
  <si>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</si>
  <si>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</si>
  <si>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</si>
  <si>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</si>
  <si>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</si>
  <si>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</si>
  <si>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</si>
  <si>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</si>
  <si>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</si>
  <si>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</si>
  <si>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</si>
  <si>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</si>
  <si>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</si>
  <si>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</si>
  <si>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</si>
  <si>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</si>
  <si>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</si>
  <si>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</si>
  <si>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</si>
  <si>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</si>
  <si>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</si>
  <si>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</si>
  <si>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</si>
  <si>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</si>
  <si>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</si>
  <si>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</si>
  <si>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</si>
  <si>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</si>
  <si>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</si>
  <si>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</si>
  <si>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</si>
  <si>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</si>
  <si>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</si>
  <si>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</si>
  <si>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</si>
  <si>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</si>
  <si>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</si>
  <si>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</si>
  <si>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</si>
  <si>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</si>
  <si>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</si>
  <si>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</si>
  <si>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</si>
  <si>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</si>
  <si>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</si>
  <si>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</si>
  <si>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</si>
  <si>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</si>
  <si>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</si>
  <si>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</si>
  <si>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</si>
  <si>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</si>
  <si>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</si>
  <si>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</si>
  <si>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</si>
  <si>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</si>
  <si>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</si>
  <si>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</si>
  <si>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</si>
  <si>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</si>
  <si>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</si>
  <si>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</si>
  <si>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</si>
  <si>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</si>
  <si>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</si>
  <si>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</si>
  <si>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</si>
  <si>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</si>
  <si>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</si>
  <si>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</si>
  <si>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</si>
  <si>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</si>
  <si>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</si>
  <si>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</si>
  <si>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</si>
  <si>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</si>
  <si>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</si>
  <si>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</si>
  <si>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</si>
  <si>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</si>
  <si>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</si>
  <si>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</si>
  <si>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</si>
  <si>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</si>
  <si>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</si>
  <si>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</si>
  <si>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</si>
  <si>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</si>
  <si>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</si>
  <si>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</si>
  <si>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</si>
  <si>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</si>
  <si>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</si>
  <si>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</si>
  <si>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</si>
  <si>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</si>
  <si>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</si>
  <si>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</si>
  <si>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</si>
  <si>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</si>
  <si>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</si>
  <si>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</si>
  <si>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</si>
  <si>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</si>
  <si>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</si>
  <si>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</si>
  <si>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</si>
  <si>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</si>
  <si>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</si>
  <si>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</si>
  <si>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</si>
  <si>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</si>
  <si>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</si>
  <si>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</si>
  <si>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</si>
  <si>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</si>
  <si>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</si>
  <si>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</si>
  <si>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</si>
  <si>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</si>
  <si>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</si>
  <si>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</si>
  <si>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</si>
  <si>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</si>
  <si>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</si>
  <si>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</si>
  <si>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</si>
  <si>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</si>
  <si>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</si>
  <si>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</si>
  <si>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</si>
  <si>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</si>
  <si>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</si>
  <si>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</si>
  <si>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</si>
  <si>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</si>
  <si>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</si>
  <si>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</si>
  <si>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</si>
  <si>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</si>
  <si>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</si>
  <si>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</si>
  <si>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</si>
  <si>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</si>
  <si>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</si>
  <si>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</si>
  <si>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</si>
  <si>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</si>
  <si>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</si>
  <si>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</si>
  <si>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</si>
  <si>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</si>
  <si>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</si>
  <si>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</si>
  <si>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</si>
  <si>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</si>
  <si>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</si>
  <si>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</si>
  <si>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</si>
  <si>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</si>
  <si>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</si>
  <si>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</si>
  <si>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</si>
  <si>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</si>
  <si>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</si>
  <si>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</si>
  <si>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</si>
  <si>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</si>
  <si>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</si>
  <si>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</si>
  <si>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</si>
  <si>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</si>
  <si>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</si>
  <si>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</si>
  <si>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</si>
  <si>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</si>
  <si>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</si>
  <si>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</si>
  <si>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</si>
  <si>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</si>
  <si>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</si>
  <si>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</si>
  <si>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</si>
  <si>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</si>
  <si>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</si>
  <si>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</si>
  <si>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</si>
  <si>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</si>
  <si>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</si>
  <si>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</si>
  <si>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</si>
  <si>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</si>
  <si>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</si>
  <si>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</si>
  <si>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</si>
  <si>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</si>
  <si>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</si>
  <si>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</si>
  <si>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</si>
  <si>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</si>
  <si>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</si>
  <si>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</si>
  <si>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</si>
  <si>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</si>
  <si>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</si>
  <si>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</si>
  <si>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</si>
  <si>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</si>
  <si>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</si>
  <si>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</si>
  <si>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</si>
  <si>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</si>
  <si>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</si>
  <si>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</si>
  <si>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</si>
  <si>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</si>
  <si>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</si>
  <si>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</si>
  <si>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</si>
  <si>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</si>
  <si>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</si>
  <si>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</si>
  <si>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</si>
  <si>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</si>
  <si>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</si>
  <si>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</si>
  <si>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</si>
  <si>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</si>
  <si>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</si>
  <si>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</si>
  <si>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</si>
  <si>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</si>
  <si>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</si>
  <si>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</si>
  <si>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</si>
  <si>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</si>
  <si>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</si>
  <si>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</si>
  <si>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</si>
  <si>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</si>
  <si>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</si>
  <si>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</si>
  <si>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</si>
  <si>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</si>
  <si>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</si>
  <si>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</si>
  <si>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</si>
  <si>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</si>
  <si>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</si>
  <si>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</si>
  <si>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</si>
  <si>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</si>
  <si>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</si>
  <si>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</si>
  <si>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</si>
  <si>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</si>
  <si>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</si>
  <si>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</si>
  <si>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</si>
  <si>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</si>
  <si>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</si>
  <si>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</si>
  <si>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</si>
  <si>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</si>
  <si>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</si>
  <si>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</si>
  <si>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</si>
  <si>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</si>
  <si>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</si>
  <si>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</si>
  <si>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</si>
  <si>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</si>
  <si>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</si>
  <si>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</si>
  <si>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</si>
  <si>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</si>
  <si>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</si>
  <si>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</si>
  <si>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</si>
  <si>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</si>
  <si>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</si>
  <si>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</si>
  <si>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</si>
  <si>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</si>
  <si>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</si>
  <si>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</si>
  <si>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</si>
  <si>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</si>
  <si>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</si>
  <si>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</si>
  <si>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</si>
  <si>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</si>
  <si>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</si>
  <si>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</si>
  <si>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</si>
  <si>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</si>
  <si>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</si>
  <si>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</si>
  <si>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</si>
  <si>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</si>
  <si>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</si>
  <si>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</si>
  <si>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</si>
  <si>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</si>
  <si>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</si>
  <si>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</si>
  <si>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</si>
  <si>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</si>
  <si>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</si>
  <si>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</si>
  <si>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</si>
  <si>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</si>
  <si>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</si>
  <si>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</si>
  <si>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</si>
  <si>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</si>
  <si>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</si>
  <si>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</si>
  <si>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</si>
  <si>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</si>
  <si>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</si>
  <si>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</si>
  <si>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</si>
  <si>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</si>
  <si>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</si>
  <si>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</si>
  <si>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</si>
  <si>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</si>
  <si>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</si>
  <si>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</si>
  <si>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</si>
  <si>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</si>
  <si>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</si>
  <si>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</si>
  <si>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</si>
  <si>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</si>
  <si>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</si>
  <si>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</si>
  <si>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</si>
  <si>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</si>
  <si>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</si>
  <si>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</si>
  <si>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</si>
  <si>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</si>
  <si>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</si>
  <si>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</si>
  <si>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</si>
  <si>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</si>
  <si>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</si>
  <si>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</si>
  <si>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</si>
  <si>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</si>
  <si>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</si>
  <si>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</si>
  <si>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</si>
  <si>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</si>
  <si>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</si>
  <si>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</si>
  <si>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</si>
  <si>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</si>
  <si>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</si>
  <si>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</si>
  <si>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</si>
  <si>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</si>
  <si>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</si>
  <si>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</si>
  <si>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</si>
  <si>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</si>
  <si>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</si>
  <si>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</si>
  <si>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</si>
  <si>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</si>
  <si>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</si>
  <si>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</si>
  <si>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</si>
  <si>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</si>
  <si>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</si>
  <si>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</si>
  <si>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</si>
  <si>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</si>
  <si>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</si>
  <si>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</si>
  <si>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</si>
  <si>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</si>
  <si>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</si>
  <si>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</si>
  <si>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</si>
  <si>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</si>
  <si>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</si>
  <si>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</si>
  <si>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</si>
  <si>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</si>
  <si>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</si>
  <si>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</si>
  <si>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</si>
  <si>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</si>
  <si>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</si>
  <si>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</si>
  <si>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</si>
  <si>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</si>
  <si>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</si>
  <si>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</si>
  <si>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</si>
  <si>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</si>
  <si>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</si>
  <si>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</si>
  <si>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</si>
  <si>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</si>
  <si>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</si>
  <si>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</si>
  <si>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</si>
  <si>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</si>
  <si>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</si>
  <si>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</si>
  <si>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</si>
  <si>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</si>
  <si>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</si>
  <si>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</si>
  <si>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</si>
  <si>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</si>
  <si>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</si>
  <si>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</si>
  <si>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</si>
  <si>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</si>
  <si>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</si>
  <si>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</si>
  <si>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</si>
  <si>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</si>
  <si>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</si>
  <si>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</si>
  <si>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</si>
  <si>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</si>
  <si>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</si>
  <si>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</si>
  <si>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</si>
  <si>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</si>
  <si>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</si>
  <si>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</si>
  <si>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</si>
  <si>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</si>
  <si>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</si>
  <si>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</si>
  <si>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</si>
  <si>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</si>
  <si>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</si>
  <si>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</si>
  <si>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</si>
  <si>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</si>
  <si>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</si>
  <si>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</si>
  <si>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</si>
  <si>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</si>
  <si>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</si>
  <si>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</si>
  <si>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</si>
  <si>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</si>
  <si>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</si>
  <si>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</si>
  <si>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</si>
  <si>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</si>
  <si>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</si>
  <si>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</si>
  <si>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</si>
  <si>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</si>
  <si>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</si>
  <si>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</si>
  <si>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</si>
  <si>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</si>
  <si>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</si>
  <si>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</si>
  <si>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</si>
  <si>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</si>
  <si>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</si>
  <si>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</si>
  <si>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</si>
  <si>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</si>
  <si>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</si>
  <si>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</si>
  <si>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</si>
  <si>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</si>
  <si>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</si>
  <si>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</si>
  <si>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</si>
  <si>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</si>
  <si>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</si>
  <si>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</si>
  <si>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</si>
  <si>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</si>
  <si>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</si>
  <si>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</si>
  <si>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</si>
  <si>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</si>
  <si>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</si>
  <si>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</si>
  <si>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</si>
  <si>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</si>
  <si>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</si>
  <si>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</si>
  <si>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</si>
  <si>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</si>
  <si>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</si>
  <si>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</si>
  <si>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</si>
  <si>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</si>
  <si>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</si>
  <si>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</si>
  <si>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</si>
  <si>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</si>
  <si>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</si>
  <si>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</si>
  <si>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</si>
  <si>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</si>
  <si>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</si>
  <si>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</si>
  <si>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</si>
  <si>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</si>
  <si>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</si>
  <si>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</si>
  <si>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</si>
  <si>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</si>
  <si>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</si>
  <si>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</si>
  <si>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</si>
  <si>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</si>
  <si>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</si>
  <si>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</si>
  <si>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</si>
  <si>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</si>
  <si>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</si>
  <si>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</si>
  <si>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</si>
  <si>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</si>
  <si>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</si>
  <si>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</si>
  <si>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</si>
  <si>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</si>
  <si>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</si>
  <si>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</si>
  <si>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</si>
  <si>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</si>
  <si>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</si>
  <si>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</si>
  <si>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</si>
  <si>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</si>
  <si>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</si>
  <si>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</si>
  <si>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</si>
  <si>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</si>
  <si>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</si>
  <si>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</si>
  <si>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</si>
  <si>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</si>
  <si>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</si>
  <si>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</si>
  <si>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</si>
  <si>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</si>
  <si>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</si>
  <si>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</si>
  <si>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</si>
  <si>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</si>
  <si>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</si>
  <si>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</si>
  <si>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</si>
  <si>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</si>
  <si>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</si>
  <si>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</si>
  <si>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</si>
  <si>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</si>
  <si>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</si>
  <si>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</si>
  <si>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</si>
  <si>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</si>
  <si>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</si>
  <si>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</si>
  <si>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</si>
  <si>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</si>
  <si>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</si>
  <si>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</si>
  <si>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</si>
  <si>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</si>
  <si>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</si>
  <si>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</si>
  <si>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</si>
  <si>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</si>
  <si>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</si>
  <si>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</si>
  <si>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</si>
  <si>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</si>
  <si>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</si>
  <si>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</si>
  <si>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</si>
  <si>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</si>
  <si>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</si>
  <si>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</si>
  <si>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</si>
  <si>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</si>
  <si>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</si>
  <si>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</si>
  <si>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</si>
  <si>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</si>
  <si>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</si>
  <si>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</si>
  <si>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</si>
  <si>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</si>
  <si>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</si>
  <si>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</si>
  <si>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</si>
  <si>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</si>
  <si>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</si>
  <si>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</si>
  <si>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</si>
  <si>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</si>
  <si>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</si>
  <si>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</si>
  <si>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</si>
  <si>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</si>
  <si>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</si>
  <si>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</si>
  <si>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</si>
  <si>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</si>
  <si>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</si>
  <si>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</si>
  <si>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</si>
  <si>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</si>
  <si>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</si>
  <si>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</si>
  <si>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</si>
  <si>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</si>
  <si>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</si>
  <si>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</si>
  <si>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</si>
  <si>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</si>
  <si>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</si>
  <si>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</si>
  <si>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</si>
  <si>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</si>
  <si>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</si>
  <si>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</si>
  <si>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</si>
  <si>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</si>
  <si>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</si>
  <si>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</si>
  <si>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</si>
  <si>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</si>
  <si>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</si>
  <si>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</si>
  <si>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</si>
  <si>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</si>
  <si>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</si>
  <si>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</si>
  <si>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</si>
  <si>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</si>
  <si>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</si>
  <si>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</si>
  <si>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</si>
  <si>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</si>
  <si>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</si>
  <si>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</si>
  <si>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</si>
  <si>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</si>
  <si>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</si>
  <si>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</si>
  <si>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</si>
  <si>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</si>
  <si>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</si>
  <si>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</si>
  <si>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</si>
  <si>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</si>
  <si>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</si>
  <si>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</si>
  <si>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</si>
  <si>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</si>
  <si>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</si>
  <si>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</si>
  <si>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</si>
  <si>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</si>
  <si>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</si>
  <si>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</si>
  <si>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</si>
  <si>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</si>
  <si>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</si>
  <si>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</si>
  <si>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</si>
  <si>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</si>
  <si>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</si>
  <si>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</si>
  <si>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</si>
  <si>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</si>
  <si>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</si>
  <si>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</si>
  <si>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</si>
  <si>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</si>
  <si>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</si>
  <si>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</si>
  <si>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</si>
  <si>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</si>
  <si>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</si>
  <si>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</si>
  <si>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</si>
  <si>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</si>
  <si>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</si>
  <si>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</si>
  <si>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</si>
  <si>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</si>
  <si>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</si>
  <si>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</si>
  <si>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</si>
  <si>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</si>
  <si>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</si>
  <si>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</si>
  <si>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</si>
  <si>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</si>
  <si>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</si>
  <si>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</si>
  <si>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</si>
  <si>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</si>
  <si>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</si>
  <si>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</si>
  <si>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</si>
  <si>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</si>
  <si>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</si>
  <si>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</si>
  <si>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</si>
  <si>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</si>
  <si>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</si>
  <si>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</si>
  <si>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</si>
  <si>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</si>
  <si>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</si>
  <si>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</si>
  <si>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</si>
  <si>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</si>
  <si>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</si>
  <si>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</si>
  <si>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</si>
  <si>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</si>
  <si>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</si>
  <si>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</si>
  <si>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</si>
  <si>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</si>
  <si>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</si>
  <si>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</si>
  <si>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</si>
  <si>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</si>
  <si>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</si>
  <si>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</si>
  <si>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</si>
  <si>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</si>
  <si>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</si>
  <si>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</si>
  <si>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</si>
  <si>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</si>
  <si>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</si>
  <si>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</si>
  <si>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</si>
  <si>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</si>
  <si>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</si>
  <si>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</si>
  <si>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</si>
  <si>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</si>
  <si>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</si>
  <si>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</si>
  <si>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</si>
  <si>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</si>
  <si>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</si>
  <si>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</si>
  <si>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</si>
  <si>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</si>
  <si>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</si>
  <si>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</si>
  <si>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</si>
  <si>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</si>
  <si>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</si>
  <si>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</si>
  <si>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</si>
  <si>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</si>
  <si>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</si>
  <si>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</si>
  <si>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</si>
  <si>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</si>
  <si>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</si>
  <si>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</si>
  <si>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</si>
  <si>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</si>
  <si>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</si>
  <si>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</si>
  <si>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</si>
  <si>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</si>
  <si>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</si>
  <si>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</si>
  <si>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</si>
  <si>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</si>
  <si>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</si>
  <si>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</si>
  <si>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</si>
  <si>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</si>
  <si>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</si>
  <si>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</si>
  <si>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</si>
  <si>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</si>
  <si>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</si>
  <si>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</si>
  <si>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</si>
  <si>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</si>
  <si>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</si>
  <si>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</si>
  <si>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</si>
  <si>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</si>
  <si>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</si>
  <si>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</si>
  <si>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</si>
  <si>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</si>
  <si>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</si>
  <si>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</si>
  <si>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</si>
  <si>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</si>
  <si>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</si>
  <si>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</si>
  <si>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</si>
  <si>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</si>
  <si>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</si>
  <si>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</si>
  <si>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</si>
  <si>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</si>
  <si>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</si>
  <si>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</si>
  <si>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</si>
  <si>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</si>
  <si>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</si>
  <si>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</si>
  <si>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</si>
  <si>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</si>
  <si>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</si>
  <si>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</si>
  <si>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</si>
  <si>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</si>
  <si>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</si>
  <si>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</si>
  <si>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</si>
  <si>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</si>
  <si>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</si>
  <si>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</si>
  <si>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</si>
  <si>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</si>
  <si>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</si>
  <si>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</si>
  <si>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</si>
  <si>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</si>
  <si>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</si>
  <si>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</si>
  <si>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</si>
  <si>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</si>
  <si>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</si>
  <si>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</si>
  <si>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</si>
  <si>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</si>
  <si>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</si>
  <si>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</si>
  <si>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</si>
  <si>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</si>
  <si>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</si>
  <si>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</si>
  <si>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</si>
  <si>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</si>
  <si>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</si>
  <si>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</si>
  <si>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</si>
  <si>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</si>
  <si>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</si>
  <si>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</si>
  <si>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</si>
  <si>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</si>
  <si>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</si>
  <si>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</si>
  <si>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</si>
  <si>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</si>
  <si>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</si>
  <si>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</si>
  <si>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</si>
  <si>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</si>
  <si>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</si>
  <si>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</si>
  <si>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</si>
  <si>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</si>
  <si>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</si>
  <si>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</si>
  <si>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</si>
  <si>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</si>
  <si>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</si>
  <si>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</si>
  <si>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</si>
  <si>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</si>
  <si>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</si>
  <si>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</si>
  <si>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</si>
  <si>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</si>
  <si>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</si>
  <si>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</si>
  <si>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</si>
  <si>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</si>
  <si>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</si>
  <si>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</si>
  <si>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</si>
  <si>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</si>
  <si>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</si>
  <si>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</si>
  <si>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</si>
  <si>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</si>
  <si>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</si>
  <si>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</si>
  <si>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</si>
  <si>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</si>
  <si>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</si>
  <si>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</si>
  <si>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</si>
  <si>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</si>
  <si>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</si>
  <si>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</si>
  <si>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</si>
  <si>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</si>
  <si>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</si>
  <si>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</si>
  <si>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</si>
  <si>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</si>
  <si>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</si>
  <si>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</si>
  <si>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</si>
  <si>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</si>
  <si>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</si>
  <si>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</si>
  <si>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</si>
  <si>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</si>
  <si>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</si>
  <si>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</si>
  <si>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</si>
  <si>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</si>
  <si>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</si>
  <si>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</si>
  <si>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</si>
  <si>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</si>
  <si>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</si>
  <si>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</si>
  <si>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</si>
  <si>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</si>
  <si>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</si>
  <si>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</si>
  <si>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</si>
  <si>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</si>
  <si>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</si>
  <si>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</si>
  <si>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</si>
  <si>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</si>
  <si>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</si>
  <si>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</si>
  <si>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</si>
  <si>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</si>
  <si>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</si>
  <si>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</si>
  <si>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</si>
  <si>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</si>
  <si>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</si>
  <si>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</si>
  <si>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</si>
  <si>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</si>
  <si>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</si>
  <si>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</si>
  <si>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</si>
  <si>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</si>
  <si>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</si>
  <si>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</si>
  <si>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</si>
  <si>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</si>
  <si>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</si>
  <si>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</si>
  <si>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</si>
  <si>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</si>
  <si>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</si>
  <si>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</si>
  <si>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</si>
  <si>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</si>
  <si>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</si>
  <si>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</si>
  <si>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</si>
  <si>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</si>
  <si>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</si>
  <si>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</si>
  <si>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</si>
  <si>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</si>
  <si>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</si>
  <si>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</si>
  <si>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</si>
  <si>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</si>
  <si>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</si>
  <si>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</si>
  <si>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</si>
  <si>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</si>
  <si>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</si>
  <si>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</si>
  <si>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</si>
  <si>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</si>
  <si>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</si>
  <si>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</si>
  <si>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</si>
  <si>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</si>
  <si>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</si>
  <si>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</si>
  <si>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</si>
  <si>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</si>
  <si>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</si>
  <si>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</si>
  <si>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</si>
  <si>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</si>
  <si>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</si>
  <si>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</si>
  <si>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</si>
  <si>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</si>
  <si>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</si>
  <si>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</si>
  <si>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</si>
  <si>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</si>
  <si>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</si>
  <si>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</si>
  <si>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</si>
  <si>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</si>
  <si>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</si>
  <si>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</si>
  <si>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</si>
  <si>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</si>
  <si>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</si>
  <si>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</si>
  <si>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</si>
  <si>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</si>
  <si>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</si>
  <si>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</si>
  <si>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</si>
  <si>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</si>
  <si>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</si>
  <si>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</si>
  <si>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</si>
  <si>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</si>
  <si>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</si>
  <si>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</si>
  <si>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</si>
  <si>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</si>
  <si>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</si>
  <si>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</si>
  <si>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</si>
  <si>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</si>
  <si>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</si>
  <si>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</si>
  <si>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</si>
  <si>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</si>
  <si>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</si>
  <si>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</si>
  <si>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</si>
  <si>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</si>
  <si>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</si>
  <si>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</si>
  <si>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</si>
  <si>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</si>
  <si>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</si>
  <si>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</si>
  <si>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</si>
  <si>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</si>
  <si>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</si>
  <si>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</si>
  <si>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</si>
  <si>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</si>
  <si>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</si>
  <si>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</si>
  <si>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</si>
  <si>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</si>
  <si>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</si>
  <si>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</si>
  <si>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</si>
  <si>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</si>
  <si>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</si>
  <si>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</si>
  <si>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</si>
  <si>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</si>
  <si>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</si>
  <si>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</si>
  <si>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</si>
  <si>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</si>
  <si>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</si>
  <si>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</si>
  <si>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</si>
  <si>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</si>
  <si>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</si>
  <si>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</si>
  <si>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</si>
  <si>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</si>
  <si>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</si>
  <si>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</si>
  <si>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</si>
  <si>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</si>
  <si>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</si>
  <si>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</si>
  <si>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</si>
  <si>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</si>
  <si>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</si>
  <si>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</si>
  <si>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</si>
  <si>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</si>
  <si>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</si>
  <si>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</si>
  <si>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</si>
  <si>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</si>
  <si>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</si>
  <si>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</si>
  <si>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</si>
  <si>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</si>
  <si>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</si>
  <si>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</si>
  <si>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</si>
  <si>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</si>
  <si>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</si>
  <si>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</si>
  <si>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</si>
  <si>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</si>
  <si>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</si>
  <si>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</si>
  <si>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</si>
  <si>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</si>
  <si>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</si>
  <si>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</si>
  <si>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</si>
  <si>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</si>
  <si>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</si>
  <si>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</si>
  <si>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</si>
  <si>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</si>
  <si>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</si>
  <si>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</si>
  <si>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</si>
  <si>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</si>
  <si>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</si>
  <si>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</si>
  <si>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</si>
  <si>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</si>
  <si>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</si>
  <si>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</si>
  <si>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</si>
  <si>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</si>
  <si>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</si>
  <si>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</si>
  <si>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</si>
  <si>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</si>
  <si>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</si>
  <si>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</si>
  <si>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</si>
  <si>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</si>
  <si>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</si>
  <si>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</si>
  <si>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</si>
  <si>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</si>
  <si>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</si>
  <si>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</si>
  <si>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</si>
  <si>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</si>
  <si>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</si>
  <si>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</si>
  <si>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</si>
  <si>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</si>
  <si>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</si>
  <si>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</si>
  <si>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</si>
  <si>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</si>
  <si>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</si>
  <si>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</si>
  <si>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</si>
  <si>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</si>
  <si>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</si>
  <si>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</si>
  <si>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</si>
  <si>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</si>
  <si>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</si>
  <si>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</si>
  <si>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</si>
  <si>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</si>
  <si>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</si>
  <si>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</si>
  <si>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</si>
  <si>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</si>
  <si>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</si>
  <si>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</si>
  <si>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</si>
  <si>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</si>
  <si>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</si>
  <si>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</si>
  <si>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</si>
  <si>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</si>
  <si>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</si>
  <si>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</si>
  <si>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</si>
  <si>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</si>
  <si>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</si>
  <si>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</si>
  <si>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</si>
  <si>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</si>
  <si>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</si>
  <si>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</si>
  <si>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</si>
  <si>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</si>
  <si>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</si>
  <si>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</si>
  <si>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</si>
  <si>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</si>
  <si>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</si>
  <si>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</si>
  <si>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</si>
  <si>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</si>
  <si>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</si>
  <si>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</si>
  <si>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</si>
  <si>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</si>
  <si>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</si>
  <si>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</si>
  <si>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</si>
  <si>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</si>
  <si>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</si>
  <si>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</si>
  <si>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</si>
  <si>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</si>
  <si>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</si>
  <si>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</si>
  <si>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</si>
  <si>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</si>
  <si>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</si>
  <si>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</si>
  <si>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</si>
  <si>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</si>
  <si>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</si>
  <si>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</si>
  <si>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</si>
  <si>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</si>
  <si>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</si>
  <si>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</si>
  <si>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</si>
  <si>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</si>
  <si>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</si>
  <si>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</si>
  <si>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</si>
  <si>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</si>
  <si>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</si>
  <si>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</si>
  <si>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</si>
  <si>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</si>
  <si>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</si>
  <si>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</si>
  <si>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</si>
  <si>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</si>
  <si>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</si>
  <si>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</si>
  <si>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</si>
  <si>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</si>
  <si>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</si>
  <si>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</si>
  <si>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</si>
  <si>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</si>
  <si>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</si>
  <si>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</si>
  <si>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</si>
  <si>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</si>
  <si>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</si>
  <si>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</si>
  <si>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</si>
  <si>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</si>
  <si>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</si>
  <si>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</si>
  <si>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</si>
  <si>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</si>
  <si>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</si>
  <si>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</si>
  <si>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</si>
  <si>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</si>
  <si>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</si>
  <si>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</si>
  <si>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</si>
  <si>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</si>
  <si>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</si>
  <si>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</si>
  <si>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</si>
  <si>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</si>
  <si>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</si>
  <si>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</si>
  <si>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</si>
  <si>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</si>
  <si>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</si>
  <si>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</si>
  <si>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</si>
  <si>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</si>
  <si>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</si>
  <si>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</si>
  <si>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</si>
  <si>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</si>
  <si>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</si>
  <si>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</si>
  <si>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</si>
  <si>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</si>
  <si>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</si>
  <si>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</si>
  <si>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</si>
  <si>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</si>
  <si>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</si>
  <si>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</si>
  <si>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</si>
  <si>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</si>
  <si>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</si>
  <si>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</si>
  <si>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</si>
  <si>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</si>
  <si>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</si>
  <si>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</si>
  <si>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</si>
  <si>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</si>
  <si>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</si>
  <si>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</si>
  <si>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</si>
  <si>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</si>
  <si>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</si>
  <si>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</si>
  <si>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</si>
  <si>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</si>
  <si>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</si>
  <si>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</si>
  <si>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</si>
  <si>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</si>
  <si>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</si>
  <si>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</si>
  <si>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</si>
  <si>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</si>
  <si>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</si>
  <si>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</si>
  <si>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</si>
  <si>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</si>
  <si>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</si>
  <si>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</si>
  <si>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</si>
  <si>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</si>
  <si>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</si>
  <si>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</si>
  <si>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</si>
  <si>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</si>
  <si>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</si>
  <si>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</si>
  <si>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</si>
  <si>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</si>
  <si>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</si>
  <si>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</si>
  <si>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</si>
  <si>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</si>
  <si>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</si>
  <si>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</si>
  <si>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</si>
  <si>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</si>
  <si>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</si>
  <si>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</si>
  <si>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</si>
  <si>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</si>
  <si>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</si>
  <si>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</si>
  <si>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</si>
  <si>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</si>
  <si>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</si>
  <si>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</si>
  <si>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</si>
  <si>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</si>
  <si>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</si>
  <si>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</si>
  <si>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</si>
  <si>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</si>
  <si>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</si>
  <si>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</si>
  <si>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</si>
  <si>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</si>
  <si>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</si>
  <si>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</si>
  <si>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</si>
  <si>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</si>
  <si>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</si>
  <si>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</si>
  <si>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</si>
  <si>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</si>
  <si>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</si>
  <si>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</si>
  <si>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</si>
  <si>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</si>
  <si>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</si>
  <si>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</si>
  <si>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</si>
  <si>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</si>
  <si>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</si>
  <si>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</si>
  <si>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</si>
  <si>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</si>
  <si>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</si>
  <si>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</si>
  <si>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</si>
  <si>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</si>
  <si>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</si>
  <si>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</si>
  <si>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</si>
  <si>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</si>
  <si>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</si>
  <si>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</si>
  <si>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</si>
  <si>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</si>
  <si>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</si>
  <si>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</si>
  <si>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</si>
  <si>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</si>
  <si>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</si>
  <si>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</si>
  <si>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</si>
  <si>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</si>
  <si>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</si>
  <si>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</si>
  <si>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</si>
  <si>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</si>
  <si>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</si>
  <si>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</si>
  <si>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</si>
  <si>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</si>
  <si>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</si>
  <si>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</si>
  <si>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</si>
  <si>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</si>
  <si>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</si>
  <si>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</si>
  <si>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</si>
  <si>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</si>
  <si>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</si>
  <si>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</si>
  <si>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</si>
  <si>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</si>
  <si>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</si>
  <si>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</si>
  <si>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</si>
  <si>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</si>
  <si>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</si>
  <si>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</si>
  <si>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</si>
  <si>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</si>
  <si>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</si>
  <si>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</si>
  <si>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</si>
  <si>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</si>
  <si>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</si>
  <si>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</si>
  <si>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</si>
  <si>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</si>
  <si>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</si>
  <si>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</si>
  <si>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</si>
  <si>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</si>
  <si>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</si>
  <si>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</si>
  <si>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</si>
  <si>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</si>
  <si>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</si>
  <si>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</si>
  <si>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</si>
  <si>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</si>
  <si>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</si>
  <si>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</si>
  <si>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</si>
  <si>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</si>
  <si>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</si>
  <si>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</si>
  <si>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</si>
  <si>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</si>
  <si>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</si>
  <si>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</si>
  <si>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</si>
  <si>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</si>
  <si>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</si>
  <si>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</si>
  <si>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</si>
  <si>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</si>
  <si>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</si>
  <si>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</si>
  <si>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</si>
  <si>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</si>
  <si>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</si>
  <si>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</si>
  <si>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</si>
  <si>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</si>
  <si>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</si>
  <si>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</si>
  <si>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</si>
  <si>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</si>
  <si>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</si>
  <si>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</si>
  <si>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</si>
  <si>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</si>
  <si>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</si>
  <si>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</si>
  <si>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</si>
  <si>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</si>
  <si>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</si>
  <si>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</si>
  <si>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</si>
  <si>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</si>
  <si>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</si>
  <si>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</si>
  <si>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</si>
  <si>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</si>
  <si>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</si>
  <si>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</si>
  <si>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</si>
  <si>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</si>
  <si>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</si>
  <si>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</si>
  <si>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</si>
  <si>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</si>
  <si>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</si>
  <si>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</si>
  <si>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</si>
  <si>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</si>
  <si>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</si>
  <si>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</si>
  <si>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</si>
  <si>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</si>
  <si>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</si>
  <si>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</si>
  <si>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</si>
  <si>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</si>
  <si>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</si>
  <si>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</si>
  <si>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</si>
  <si>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</si>
  <si>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</si>
  <si>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</si>
  <si>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</si>
  <si>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</si>
  <si>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</si>
  <si>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</si>
  <si>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</si>
  <si>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</si>
  <si>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</si>
  <si>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</si>
  <si>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</si>
  <si>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</si>
  <si>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</si>
  <si>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</si>
  <si>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</si>
  <si>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</si>
  <si>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</si>
  <si>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</si>
  <si>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</si>
  <si>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</si>
  <si>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</si>
  <si>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</si>
  <si>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</si>
  <si>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</si>
  <si>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</si>
  <si>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</si>
  <si>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</si>
  <si>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</si>
  <si>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</si>
  <si>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</si>
  <si>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</si>
  <si>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</si>
  <si>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</si>
  <si>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</si>
  <si>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</si>
  <si>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</si>
  <si>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</si>
  <si>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</si>
  <si>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</si>
  <si>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</si>
  <si>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</si>
  <si>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</si>
  <si>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</si>
  <si>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</si>
  <si>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</si>
  <si>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</si>
  <si>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</si>
  <si>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</si>
  <si>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</si>
  <si>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</si>
  <si>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</si>
  <si>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</si>
  <si>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</si>
  <si>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</si>
  <si>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</si>
  <si>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</si>
  <si>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</si>
  <si>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</si>
  <si>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</si>
  <si>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</si>
  <si>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</si>
  <si>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</si>
  <si>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</si>
  <si>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</si>
  <si>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</si>
  <si>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</si>
  <si>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</si>
  <si>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</si>
  <si>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</si>
  <si>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</si>
  <si>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</si>
  <si>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</si>
  <si>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</si>
  <si>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</si>
  <si>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</si>
  <si>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</si>
  <si>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</si>
  <si>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</si>
  <si>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</si>
  <si>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</si>
  <si>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</si>
  <si>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</si>
  <si>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</si>
  <si>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</si>
  <si>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</si>
  <si>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</si>
  <si>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</si>
  <si>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</si>
  <si>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</si>
  <si>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</si>
  <si>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</si>
  <si>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</si>
  <si>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</si>
  <si>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</si>
  <si>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</si>
  <si>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</si>
  <si>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</si>
  <si>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</si>
  <si>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</si>
  <si>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</si>
  <si>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</si>
  <si>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</si>
  <si>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</si>
  <si>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</si>
  <si>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</si>
  <si>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</si>
  <si>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</si>
  <si>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</si>
  <si>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</si>
  <si>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</si>
  <si>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</si>
  <si>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</si>
  <si>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</si>
  <si>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</si>
  <si>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</si>
  <si>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</si>
  <si>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</si>
  <si>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</si>
  <si>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</si>
  <si>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</si>
  <si>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</si>
  <si>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</si>
  <si>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</si>
  <si>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</si>
  <si>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</si>
  <si>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</si>
  <si>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</si>
  <si>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</si>
  <si>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</si>
  <si>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</si>
  <si>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</si>
  <si>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</si>
  <si>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</si>
  <si>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</si>
  <si>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</si>
  <si>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</si>
  <si>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</si>
  <si>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</si>
  <si>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</si>
  <si>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</si>
  <si>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</si>
  <si>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</si>
  <si>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</si>
  <si>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</si>
  <si>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</si>
  <si>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</si>
  <si>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</si>
  <si>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</si>
  <si>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</si>
  <si>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</si>
  <si>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</si>
  <si>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</si>
  <si>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</si>
  <si>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</si>
  <si>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</si>
  <si>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</si>
  <si>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</si>
  <si>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</si>
  <si>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</si>
  <si>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</si>
  <si>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</si>
  <si>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</si>
  <si>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</si>
  <si>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</si>
  <si>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</si>
  <si>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</si>
  <si>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</si>
  <si>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</si>
  <si>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</si>
  <si>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</si>
  <si>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</si>
  <si>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</si>
  <si>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</si>
  <si>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</si>
  <si>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</si>
  <si>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</si>
  <si>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</si>
  <si>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</si>
  <si>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</si>
  <si>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</si>
  <si>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</si>
  <si>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</si>
  <si>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</si>
  <si>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</si>
  <si>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</si>
  <si>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</si>
  <si>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</si>
  <si>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</si>
  <si>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</si>
  <si>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</si>
  <si>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</si>
  <si>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</si>
  <si>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</si>
  <si>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</si>
  <si>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</si>
  <si>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</si>
  <si>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</si>
  <si>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</si>
  <si>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</si>
  <si>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</si>
  <si>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</si>
  <si>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</si>
  <si>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</si>
  <si>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</si>
  <si>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</si>
  <si>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</si>
  <si>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</si>
  <si>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</si>
  <si>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</si>
  <si>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</si>
  <si>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</si>
  <si>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</si>
  <si>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</si>
  <si>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</si>
  <si>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</si>
  <si>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</si>
  <si>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</si>
  <si>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</si>
  <si>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</si>
  <si>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</si>
  <si>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</si>
  <si>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</si>
  <si>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</si>
  <si>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</si>
  <si>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</si>
  <si>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</si>
  <si>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</si>
  <si>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</si>
  <si>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</si>
  <si>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</si>
  <si>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</si>
  <si>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</si>
  <si>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</si>
  <si>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</si>
  <si>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</si>
  <si>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</si>
  <si>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</si>
  <si>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</si>
  <si>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</si>
  <si>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</si>
  <si>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</si>
  <si>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</si>
  <si>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</si>
  <si>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</si>
  <si>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</si>
  <si>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</si>
  <si>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</si>
  <si>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</si>
  <si>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</si>
  <si>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</si>
  <si>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</si>
  <si>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</si>
  <si>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</si>
  <si>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</si>
  <si>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</si>
  <si>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</si>
  <si>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</si>
  <si>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</si>
  <si>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</si>
  <si>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</si>
  <si>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</si>
  <si>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</si>
  <si>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</si>
  <si>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</si>
  <si>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</si>
  <si>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</si>
  <si>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</si>
  <si>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</si>
  <si>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</si>
  <si>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</si>
  <si>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</si>
  <si>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</si>
  <si>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</si>
  <si>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</si>
  <si>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</si>
  <si>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</si>
  <si>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</si>
  <si>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</si>
  <si>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</si>
  <si>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</si>
  <si>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</si>
  <si>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</si>
  <si>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</si>
  <si>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</si>
  <si>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</si>
  <si>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</si>
  <si>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</si>
  <si>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</si>
  <si>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</si>
  <si>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</si>
  <si>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</si>
  <si>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</si>
  <si>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</si>
  <si>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</si>
  <si>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</si>
  <si>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</si>
  <si>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</si>
  <si>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</si>
  <si>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</si>
  <si>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</si>
  <si>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</si>
  <si>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</si>
  <si>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</si>
  <si>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</si>
  <si>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</si>
  <si>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</si>
  <si>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</si>
  <si>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</si>
  <si>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</si>
  <si>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</si>
  <si>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</si>
  <si>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</si>
  <si>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</si>
  <si>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</si>
  <si>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</si>
  <si>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</si>
  <si>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</si>
  <si>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</si>
  <si>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</si>
  <si>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</si>
  <si>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</si>
  <si>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</si>
  <si>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</si>
  <si>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</si>
  <si>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</si>
  <si>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</si>
  <si>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</si>
  <si>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</si>
  <si>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</si>
  <si>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</si>
  <si>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</si>
  <si>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</si>
  <si>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</si>
  <si>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</si>
  <si>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</si>
  <si>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</si>
  <si>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</si>
  <si>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</si>
  <si>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</si>
  <si>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</si>
  <si>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</si>
  <si>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</si>
  <si>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</si>
  <si>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</si>
  <si>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</si>
  <si>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</si>
  <si>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</si>
  <si>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</si>
  <si>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</si>
  <si>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</si>
  <si>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</si>
  <si>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</si>
  <si>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</si>
  <si>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</si>
  <si>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</si>
  <si>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</si>
  <si>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</si>
  <si>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</si>
  <si>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</si>
  <si>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</si>
  <si>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</si>
  <si>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</si>
  <si>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</si>
  <si>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</si>
  <si>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</si>
  <si>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</si>
  <si>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</si>
  <si>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</si>
  <si>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</si>
  <si>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</si>
  <si>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</si>
  <si>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</si>
  <si>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</si>
  <si>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</si>
  <si>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</si>
  <si>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</si>
  <si>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</si>
  <si>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</si>
  <si>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</si>
  <si>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</si>
  <si>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</si>
  <si>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</si>
  <si>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</si>
  <si>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</si>
  <si>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</si>
  <si>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</si>
  <si>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</si>
  <si>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</si>
  <si>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</si>
  <si>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</si>
  <si>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</si>
  <si>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</si>
  <si>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</si>
  <si>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</si>
  <si>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</si>
  <si>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</si>
  <si>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</si>
  <si>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</si>
  <si>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</si>
  <si>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</si>
  <si>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</si>
  <si>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</si>
  <si>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</si>
  <si>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</si>
  <si>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</si>
  <si>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</si>
  <si>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</si>
  <si>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</si>
  <si>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</si>
  <si>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</si>
  <si>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</si>
  <si>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</si>
  <si>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</si>
  <si>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</si>
  <si>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</si>
  <si>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</si>
  <si>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</si>
  <si>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</si>
  <si>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</si>
  <si>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</si>
  <si>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</si>
  <si>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</si>
  <si>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</si>
  <si>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</si>
  <si>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</si>
  <si>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</si>
  <si>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</si>
  <si>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</si>
  <si>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</si>
  <si>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</si>
  <si>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</si>
  <si>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</si>
  <si>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</si>
  <si>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</si>
  <si>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</si>
  <si>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</si>
  <si>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</si>
  <si>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</si>
  <si>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</si>
  <si>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</si>
  <si>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</si>
  <si>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</si>
  <si>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</si>
  <si>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</si>
  <si>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</si>
  <si>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</si>
  <si>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</si>
  <si>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</si>
  <si>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</si>
  <si>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</si>
  <si>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</si>
  <si>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</si>
  <si>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</si>
  <si>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</si>
  <si>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</si>
  <si>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</si>
  <si>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</si>
  <si>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</si>
  <si>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</si>
  <si>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</si>
  <si>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</si>
  <si>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</si>
  <si>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</si>
  <si>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</si>
  <si>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</si>
  <si>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</si>
  <si>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</si>
  <si>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</si>
  <si>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</si>
  <si>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</si>
  <si>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</si>
  <si>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</si>
  <si>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</si>
  <si>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</si>
  <si>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</si>
  <si>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</si>
  <si>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</si>
  <si>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</si>
  <si>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</si>
  <si>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</si>
  <si>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</si>
  <si>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</si>
  <si>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</si>
  <si>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</si>
  <si>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</si>
  <si>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</si>
  <si>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</si>
  <si>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</si>
  <si>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</si>
  <si>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</si>
  <si>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</si>
  <si>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</si>
  <si>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</si>
  <si>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</si>
  <si>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</si>
  <si>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</si>
  <si>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</si>
  <si>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</si>
  <si>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</si>
  <si>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</si>
  <si>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</si>
  <si>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</si>
  <si>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</si>
  <si>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</si>
  <si>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</si>
  <si>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</si>
  <si>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</si>
  <si>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</si>
  <si>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</si>
  <si>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</si>
  <si>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</si>
  <si>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</si>
  <si>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</si>
  <si>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</si>
  <si>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</si>
  <si>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</si>
  <si>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</si>
  <si>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</si>
  <si>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</si>
  <si>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</si>
  <si>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</si>
  <si>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</si>
  <si>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</si>
  <si>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</si>
  <si>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</si>
  <si>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</si>
  <si>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</si>
  <si>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</si>
  <si>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</si>
  <si>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</si>
  <si>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</si>
  <si>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</si>
  <si>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</si>
  <si>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</si>
  <si>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</si>
  <si>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</si>
  <si>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</si>
  <si>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</si>
  <si>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</si>
  <si>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</si>
  <si>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</si>
  <si>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</si>
  <si>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</si>
  <si>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</si>
  <si>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</si>
  <si>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</si>
  <si>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</si>
  <si>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</si>
  <si>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</si>
  <si>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</si>
  <si>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</si>
  <si>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</si>
  <si>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</si>
  <si>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</si>
  <si>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</si>
  <si>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</si>
  <si>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</si>
  <si>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</si>
  <si>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</si>
  <si>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</si>
  <si>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</si>
  <si>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</si>
  <si>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</si>
  <si>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</si>
  <si>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</si>
  <si>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</si>
  <si>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</si>
  <si>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</si>
  <si>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</si>
  <si>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</si>
  <si>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</si>
  <si>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</si>
  <si>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</si>
  <si>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</si>
  <si>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</si>
  <si>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</si>
  <si>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</si>
  <si>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</si>
  <si>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</si>
  <si>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</si>
  <si>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</si>
  <si>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</si>
  <si>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</si>
  <si>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</si>
  <si>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</si>
  <si>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</si>
  <si>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</si>
  <si>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</si>
  <si>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</si>
  <si>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</si>
  <si>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</si>
  <si>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</si>
  <si>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</si>
  <si>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</si>
  <si>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</si>
  <si>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</si>
  <si>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</si>
  <si>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</si>
  <si>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</si>
  <si>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</si>
  <si>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</si>
  <si>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</si>
  <si>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</si>
  <si>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</si>
  <si>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</si>
  <si>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</si>
  <si>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</si>
  <si>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</si>
  <si>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</si>
  <si>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</si>
  <si>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</si>
  <si>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</si>
  <si>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</si>
  <si>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</si>
  <si>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</si>
  <si>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</si>
  <si>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</si>
  <si>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</si>
  <si>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</si>
  <si>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</si>
  <si>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</si>
  <si>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</si>
  <si>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</si>
  <si>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</si>
  <si>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</si>
  <si>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</si>
  <si>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</si>
  <si>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</si>
  <si>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</si>
  <si>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</si>
  <si>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</si>
  <si>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</si>
  <si>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</si>
  <si>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</si>
  <si>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</si>
  <si>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</si>
  <si>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</si>
  <si>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</si>
  <si>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</si>
  <si>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</si>
  <si>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</si>
  <si>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</si>
  <si>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</si>
  <si>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</si>
  <si>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</si>
  <si>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</si>
  <si>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</si>
  <si>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</si>
  <si>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</si>
  <si>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</si>
  <si>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</si>
  <si>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</si>
  <si>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</si>
  <si>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</si>
  <si>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</si>
  <si>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</si>
  <si>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</si>
  <si>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</si>
  <si>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</si>
  <si>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</si>
  <si>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</si>
  <si>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</si>
  <si>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</si>
  <si>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</si>
  <si>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</si>
  <si>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</si>
  <si>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</si>
  <si>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</si>
  <si>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</si>
  <si>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</si>
  <si>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</si>
  <si>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</si>
  <si>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</si>
  <si>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</si>
  <si>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</si>
  <si>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</si>
  <si>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</si>
  <si>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</si>
  <si>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</si>
  <si>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</si>
  <si>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</si>
  <si>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</si>
  <si>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</si>
  <si>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</si>
  <si>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</si>
  <si>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</si>
  <si>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</si>
  <si>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</si>
  <si>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</si>
  <si>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</si>
  <si>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</si>
  <si>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</si>
  <si>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</si>
  <si>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</si>
  <si>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</si>
  <si>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</si>
  <si>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</si>
  <si>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</si>
  <si>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</si>
  <si>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</si>
  <si>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</si>
  <si>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</si>
  <si>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</si>
  <si>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</si>
  <si>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</si>
  <si>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</si>
  <si>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</si>
  <si>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</si>
  <si>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</si>
  <si>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</si>
  <si>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</si>
  <si>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</si>
  <si>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</si>
  <si>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</si>
  <si>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</si>
  <si>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</si>
  <si>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</si>
  <si>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</si>
  <si>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</si>
  <si>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</si>
  <si>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</si>
  <si>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</si>
  <si>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</si>
  <si>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</si>
  <si>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</si>
  <si>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</si>
  <si>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</si>
  <si>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</si>
  <si>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</si>
  <si>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</si>
  <si>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</si>
  <si>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</si>
  <si>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</si>
  <si>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</si>
  <si>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</si>
  <si>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</si>
  <si>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</si>
  <si>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</si>
  <si>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</si>
  <si>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</si>
  <si>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</si>
  <si>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</si>
  <si>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</si>
  <si>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</si>
  <si>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</si>
  <si>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</si>
  <si>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</si>
  <si>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</si>
  <si>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</si>
  <si>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</si>
  <si>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</si>
  <si>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</si>
  <si>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</si>
  <si>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</si>
  <si>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</si>
  <si>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</si>
  <si>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</si>
  <si>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</si>
  <si>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</si>
  <si>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</si>
  <si>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</si>
  <si>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</si>
  <si>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</si>
  <si>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</si>
  <si>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</si>
  <si>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</si>
  <si>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</si>
  <si>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</si>
  <si>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</si>
  <si>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</si>
  <si>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</si>
  <si>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</si>
  <si>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</si>
  <si>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</si>
  <si>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</si>
  <si>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</si>
  <si>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</si>
  <si>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</si>
  <si>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</si>
  <si>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</si>
  <si>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</si>
  <si>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</si>
  <si>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</si>
  <si>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</si>
  <si>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</si>
  <si>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</si>
  <si>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</si>
  <si>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</si>
  <si>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</si>
  <si>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</si>
  <si>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</si>
  <si>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</si>
  <si>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</si>
  <si>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</si>
  <si>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</si>
  <si>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</si>
  <si>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</si>
  <si>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</si>
  <si>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</si>
  <si>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</si>
  <si>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</si>
  <si>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</si>
  <si>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</si>
  <si>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Num Backers</t>
  </si>
  <si>
    <t>Sucessful</t>
  </si>
  <si>
    <t>Failed</t>
  </si>
  <si>
    <t>Mean</t>
  </si>
  <si>
    <t>Median</t>
  </si>
  <si>
    <t>Std Deviation</t>
  </si>
  <si>
    <t>Q3</t>
  </si>
  <si>
    <t>Q1</t>
  </si>
  <si>
    <t>IQR</t>
  </si>
  <si>
    <t>US Kickstarter Theater Plays Funding Analysis
Goal vs. Pledged fundraising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</si>
</sst>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B-4F32-926B-B571235DEF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B-4F32-926B-B571235DEF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B-4F32-926B-B571235DEF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7B-4F32-926B-B571235DE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3485167"/>
        <c:axId val="1703484751"/>
      </c:barChart>
      <c:catAx>
        <c:axId val="170348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84751"/>
        <c:crosses val="autoZero"/>
        <c:auto val="1"/>
        <c:lblAlgn val="ctr"/>
        <c:lblOffset val="100"/>
        <c:noMultiLvlLbl val="0"/>
      </c:catAx>
      <c:valAx>
        <c:axId val="170348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8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[Kickstarter-analysis.xlsx]Subcategfory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'Subcategfory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'Subcategfory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'Subcategfory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B2-4160-8210-DB86D61C8F6C}"/>
            </c:ext>
          </c:extLst>
        </c:ser>
        <c:ser>
          <c:idx val="1"/>
          <c:order val="1"/>
          <c:tx>
            <c:strRef>
              <c:f>'Subcategfory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'Subcategfory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'Subcategfory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B2-4160-8210-DB86D61C8F6C}"/>
            </c:ext>
          </c:extLst>
        </c:ser>
        <c:ser>
          <c:idx val="2"/>
          <c:order val="2"/>
          <c:tx>
            <c:strRef>
              <c:f>'Subcategfory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'Subcategfory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'Subcategfory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B2-4160-8210-DB86D61C8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3376559"/>
        <c:axId val="1993369487"/>
      </c:barChart>
      <c:catAx>
        <c:axId val="199337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69487"/>
        <c:crosses val="autoZero"/>
        <c:auto val="1"/>
        <c:lblAlgn val="ctr"/>
        <c:lblOffset val="100"/>
        <c:noMultiLvlLbl val="0"/>
      </c:catAx>
      <c:valAx>
        <c:axId val="199336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7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6-42C2-AD0C-544BBBB814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6-42C2-AD0C-544BBBB814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6-42C2-AD0C-544BBBB814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66-42C2-AD0C-544BBBB81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928255"/>
        <c:axId val="525928671"/>
      </c:lineChart>
      <c:catAx>
        <c:axId val="52592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28671"/>
        <c:crosses val="autoZero"/>
        <c:auto val="1"/>
        <c:lblAlgn val="ctr"/>
        <c:lblOffset val="100"/>
        <c:noMultiLvlLbl val="0"/>
      </c:catAx>
      <c:valAx>
        <c:axId val="5259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2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UK Musicals - Goal vs. Pledged Analysis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Musicals - Goal vs. Pledged Analysis </a:t>
          </a:r>
        </a:p>
      </cx:txPr>
    </cx:title>
    <cx:plotArea>
      <cx:plotAreaRegion>
        <cx:series layoutId="boxWhisker" uniqueId="{840C5D3F-9D02-4647-843B-4DF561000AF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4ED89E-60B9-4B79-A7FA-93877FBF79A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B138756-7E63-4607-918E-9A3947C9D8C2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109537</xdr:colOff>
      <xdr:row>2</xdr:row>
      <xdr:rowOff>28574</xdr:rowOff>
    </xdr:from>
    <xdr:to>
      <xdr:col>17</xdr:col>
      <xdr:colOff>314325</xdr:colOff>
      <xdr:row>25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37B51-CD96-4119-859E-60D35ECEB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585787</xdr:colOff>
      <xdr:row>2</xdr:row>
      <xdr:rowOff>152399</xdr:rowOff>
    </xdr:from>
    <xdr:to>
      <xdr:col>17</xdr:col>
      <xdr:colOff>333375</xdr:colOff>
      <xdr:row>30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09F23-5AC8-4C10-9E60-A39C94622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3</xdr:row>
      <xdr:rowOff>9524</xdr:rowOff>
    </xdr:from>
    <xdr:to>
      <xdr:col>17</xdr:col>
      <xdr:colOff>228599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87B48-5B59-4FC7-91C1-AD840BF97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1773" cy="63038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4BB3F1-7977-4F3F-9393-B7D9A507A6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C305DF-0325-4C02-9ED7-AD1C8A4922F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1773" cy="63038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G" refreshedDate="44235.949082175925" createdVersion="6" refreshedVersion="6" minRefreshableVersion="3" recordCount="4114" xr:uid="{7F8A8936-7A84-4906-A8F2-83D35D76CD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G" refreshedDate="44237.841863657406" createdVersion="6" refreshedVersion="6" minRefreshableVersion="3" recordCount="4114" xr:uid="{2BF81590-4E36-46BC-A4B7-999D3E4A8F0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41F8F-7834-46BA-B10F-1BBE332FFEA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5288F-CCBC-4A49-8EB3-53DF8C07BB6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3B4F0-B8EC-4EC7-BC89-8B5E3C462C5A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B6754-FC1B-4858-8AFF-FC0543AEA643}">
  <dimension ref="A1:F6"/>
  <sheetViews>
    <sheetView tabSelected="1"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.28515625" bestFit="1" customWidth="1"/>
    <col min="8" max="9" width="10" bestFit="1" customWidth="1"/>
    <col min="10" max="10" width="8.5703125" bestFit="1" customWidth="1"/>
    <col min="11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5" width="8.85546875" bestFit="1" customWidth="1"/>
    <col min="16" max="16" width="6.140625" bestFit="1" customWidth="1"/>
    <col min="17" max="17" width="4.28515625" bestFit="1" customWidth="1"/>
    <col min="18" max="18" width="10" bestFit="1" customWidth="1"/>
    <col min="19" max="19" width="11" bestFit="1" customWidth="1"/>
    <col min="20" max="20" width="14.140625" bestFit="1" customWidth="1"/>
    <col min="21" max="21" width="10" bestFit="1" customWidth="1"/>
    <col min="22" max="22" width="17.42578125" bestFit="1" customWidth="1"/>
    <col min="23" max="23" width="12.140625" bestFit="1" customWidth="1"/>
    <col min="24" max="24" width="6.140625" bestFit="1" customWidth="1"/>
    <col min="25" max="25" width="10" bestFit="1" customWidth="1"/>
    <col min="26" max="26" width="15.28515625" bestFit="1" customWidth="1"/>
    <col min="27" max="27" width="12.7109375" bestFit="1" customWidth="1"/>
    <col min="28" max="28" width="6.140625" bestFit="1" customWidth="1"/>
    <col min="29" max="29" width="10" bestFit="1" customWidth="1"/>
    <col min="30" max="30" width="15.85546875" bestFit="1" customWidth="1"/>
    <col min="31" max="31" width="9.42578125" bestFit="1" customWidth="1"/>
    <col min="32" max="32" width="6.140625" bestFit="1" customWidth="1"/>
    <col min="33" max="33" width="4.28515625" bestFit="1" customWidth="1"/>
    <col min="34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06171-B186-4B7D-8ECF-C63E53A8E838}">
  <dimension ref="A1:E7"/>
  <sheetViews>
    <sheetView workbookViewId="0">
      <selection activeCell="C36" sqref="C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47EE7-380D-4986-B56E-EAB0B99141EF}">
  <dimension ref="A1:F18"/>
  <sheetViews>
    <sheetView workbookViewId="0">
      <selection activeCell="K32" sqref="K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F810A-4017-46AE-977D-30AE739EA765}">
  <dimension ref="A1:C17"/>
  <sheetViews>
    <sheetView workbookViewId="0">
      <selection sqref="A1:C1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6.140625" customWidth="1"/>
  </cols>
  <sheetData>
    <row r="1" spans="1:3" ht="32.25" customHeight="1" x14ac:dyDescent="0.25">
      <c r="A1" s="19" t="s">
        <v>8393</v>
      </c>
      <c r="B1" s="20"/>
      <c r="C1" s="21"/>
    </row>
    <row r="3" spans="1:3" ht="15.75" thickBot="1" x14ac:dyDescent="0.3">
      <c r="A3" s="18" t="s">
        <v>8381</v>
      </c>
      <c r="B3" s="18" t="s">
        <v>8385</v>
      </c>
      <c r="C3" s="18" t="s">
        <v>8386</v>
      </c>
    </row>
    <row r="4" spans="1:3" x14ac:dyDescent="0.25">
      <c r="A4" t="s">
        <v>8387</v>
      </c>
      <c r="B4" s="17">
        <f>AVERAGE('Succesful US Kickstarters'!$D$2:$D$413)</f>
        <v>5048.8786407766993</v>
      </c>
      <c r="C4" s="17">
        <f>AVERAGE('Failed US Kickstarters'!$D$2:$D$413)</f>
        <v>10554.212</v>
      </c>
    </row>
    <row r="5" spans="1:3" x14ac:dyDescent="0.25">
      <c r="A5" t="s">
        <v>8388</v>
      </c>
      <c r="B5" s="17">
        <f>MEDIAN('Succesful US Kickstarters'!$D$2:$D$413)</f>
        <v>3000</v>
      </c>
      <c r="C5" s="17">
        <f>MEDIAN('Failed US Kickstarters'!$D$2:$D$413)</f>
        <v>5000</v>
      </c>
    </row>
    <row r="6" spans="1:3" x14ac:dyDescent="0.25">
      <c r="A6" t="s">
        <v>8389</v>
      </c>
      <c r="B6" s="17">
        <f>_xlfn.STDEV.P('Succesful US Kickstarters'!$D$2:$D$413)</f>
        <v>7748.7537726373303</v>
      </c>
      <c r="C6" s="17">
        <f>_xlfn.STDEV.P('Failed US Kickstarters'!$D$2:$D$413)</f>
        <v>21967.731061515115</v>
      </c>
    </row>
    <row r="7" spans="1:3" x14ac:dyDescent="0.25">
      <c r="A7" t="s">
        <v>8390</v>
      </c>
      <c r="B7" s="17">
        <f>_xlfn.QUARTILE.EXC('Succesful US Kickstarters'!$D$2:$D$413,3)</f>
        <v>5000</v>
      </c>
      <c r="C7" s="17">
        <f>_xlfn.QUARTILE.EXC('Failed US Kickstarters'!$D$2:$D$413,3)</f>
        <v>10000</v>
      </c>
    </row>
    <row r="8" spans="1:3" x14ac:dyDescent="0.25">
      <c r="A8" t="s">
        <v>8391</v>
      </c>
      <c r="B8" s="17">
        <f>_xlfn.QUARTILE.EXC('Succesful US Kickstarters'!$D$2:$D$413,1)</f>
        <v>1500</v>
      </c>
      <c r="C8" s="17">
        <f>_xlfn.QUARTILE.EXC('Failed US Kickstarters'!$D$2:$D$413,1)</f>
        <v>2000</v>
      </c>
    </row>
    <row r="9" spans="1:3" x14ac:dyDescent="0.25">
      <c r="A9" t="s">
        <v>8392</v>
      </c>
      <c r="B9" s="17">
        <f>B7-B8</f>
        <v>3500</v>
      </c>
      <c r="C9" s="17">
        <f>C7-C8</f>
        <v>8000</v>
      </c>
    </row>
    <row r="10" spans="1:3" x14ac:dyDescent="0.25">
      <c r="B10" s="17"/>
      <c r="C10" s="17"/>
    </row>
    <row r="11" spans="1:3" ht="15.75" thickBot="1" x14ac:dyDescent="0.3">
      <c r="A11" s="18" t="s">
        <v>8382</v>
      </c>
      <c r="B11" s="18" t="s">
        <v>8385</v>
      </c>
      <c r="C11" s="18" t="s">
        <v>8386</v>
      </c>
    </row>
    <row r="12" spans="1:3" x14ac:dyDescent="0.25">
      <c r="A12" t="s">
        <v>8387</v>
      </c>
      <c r="B12" s="17">
        <f>AVERAGE('Succesful US Kickstarters'!$E$2:$E$413)</f>
        <v>5601.5458009708727</v>
      </c>
      <c r="C12" s="17">
        <f>AVERAGE('Failed US Kickstarters'!$E$2:$E$413)</f>
        <v>558.65484000000004</v>
      </c>
    </row>
    <row r="13" spans="1:3" x14ac:dyDescent="0.25">
      <c r="A13" t="s">
        <v>8388</v>
      </c>
      <c r="B13" s="17">
        <f>MEDIAN('Succesful US Kickstarters'!$E$2:$E$413)</f>
        <v>3167.5</v>
      </c>
      <c r="C13" s="17">
        <f>MEDIAN('Failed US Kickstarters'!$E$2:$E$413)</f>
        <v>103</v>
      </c>
    </row>
    <row r="14" spans="1:3" x14ac:dyDescent="0.25">
      <c r="A14" t="s">
        <v>8389</v>
      </c>
      <c r="B14" s="17">
        <f>_xlfn.STDEV.P('Succesful US Kickstarters'!$E$2:$E$413)</f>
        <v>8334.5731699164608</v>
      </c>
      <c r="C14" s="17">
        <f>_xlfn.STDEV.P('Failed US Kickstarters'!$E$2:$E$413)</f>
        <v>1330.5230280400915</v>
      </c>
    </row>
    <row r="15" spans="1:3" x14ac:dyDescent="0.25">
      <c r="A15" t="s">
        <v>8390</v>
      </c>
      <c r="B15" s="17">
        <f>_xlfn.QUARTILE.EXC('Succesful US Kickstarters'!$E$2:$E$413,3)</f>
        <v>5699</v>
      </c>
      <c r="C15" s="17">
        <f>_xlfn.QUARTILE.EXC('Failed US Kickstarters'!$E$2:$E$413,3)</f>
        <v>501</v>
      </c>
    </row>
    <row r="16" spans="1:3" x14ac:dyDescent="0.25">
      <c r="A16" t="s">
        <v>8391</v>
      </c>
      <c r="B16" s="17">
        <f>_xlfn.QUARTILE.EXC('Succesful US Kickstarters'!$E$2:$E$413,1)</f>
        <v>1716.5074999999999</v>
      </c>
      <c r="C16" s="17">
        <f>_xlfn.QUARTILE.EXC('Failed US Kickstarters'!$E$2:$E$413,1)</f>
        <v>9.25</v>
      </c>
    </row>
    <row r="17" spans="1:3" x14ac:dyDescent="0.25">
      <c r="A17" t="s">
        <v>8392</v>
      </c>
      <c r="B17" s="17">
        <f>B15-B16</f>
        <v>3982.4925000000003</v>
      </c>
      <c r="C17" s="17">
        <f>C15-C16</f>
        <v>491.75</v>
      </c>
    </row>
  </sheetData>
  <mergeCells count="1">
    <mergeCell ref="A1:C1"/>
  </mergeCell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1591F-1874-463F-8111-481082B479D8}">
  <dimension ref="A1:F6"/>
  <sheetViews>
    <sheetView workbookViewId="0"/>
  </sheetViews>
  <sheetFormatPr defaultRowHeight="15" x14ac:dyDescent="0.25"/>
  <cols>
    <col min="1" max="1" width="27.140625" bestFit="1" customWidth="1"/>
    <col min="2" max="2" width="32.140625" customWidth="1"/>
    <col min="5" max="5" width="12.85546875" bestFit="1" customWidth="1"/>
    <col min="6" max="6" width="12.42578125" bestFit="1" customWidth="1"/>
    <col min="9" max="9" width="12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75" x14ac:dyDescent="0.25">
      <c r="A2" s="9" t="s">
        <v>3473</v>
      </c>
      <c r="B2" s="3" t="str">
        <f>VLOOKUP($A2,kickme,2,FALSE)</f>
        <v>Help us get actor-writer Ian Bonar's debut play - a hilarious, heartbreaking story of grief and loss - to the 2016 Edinburgh Fringe.</v>
      </c>
      <c r="C2" s="3">
        <f>VLOOKUP($A2,kickme,3,FALSE)</f>
        <v>2000</v>
      </c>
      <c r="D2" s="3">
        <f>VLOOKUP($A2,kickme,4,FALSE)</f>
        <v>2020</v>
      </c>
      <c r="E2" s="3">
        <f>VLOOKUP($A2,kickme,15,FALSE)</f>
        <v>51.79</v>
      </c>
      <c r="F2" s="3">
        <f>VLOOKUP($A2,kickme,COLUMN(backers_count)-1,FALSE)</f>
        <v>39</v>
      </c>
    </row>
    <row r="3" spans="1:6" ht="75" x14ac:dyDescent="0.25">
      <c r="A3" s="9" t="s">
        <v>3616</v>
      </c>
      <c r="B3" s="3" t="str">
        <f>VLOOKUP($A3,kickme,2,FALSE)</f>
        <v>The play yet to be described as "A surefire Edinburgh Fringe Festival Cult Hit". Coming to the Underbelly, Edinburgh, 5th-30th August.</v>
      </c>
      <c r="C3" s="3">
        <f>VLOOKUP($A3,kickme,3,FALSE)</f>
        <v>2000</v>
      </c>
      <c r="D3" s="3">
        <f>VLOOKUP($A3,kickme,4,FALSE)</f>
        <v>2020</v>
      </c>
      <c r="E3" s="3">
        <f>VLOOKUP($A3,kickme,15,FALSE)</f>
        <v>36.07</v>
      </c>
      <c r="F3" s="3">
        <f>VLOOKUP($A3,kickme,COLUMN(backers_count)-1,FALSE)</f>
        <v>56</v>
      </c>
    </row>
    <row r="4" spans="1:6" ht="75" x14ac:dyDescent="0.25">
      <c r="A4" s="9" t="s">
        <v>3178</v>
      </c>
      <c r="B4" s="3" t="str">
        <f>VLOOKUP($A4,kickme,2,FALSE)</f>
        <v>Cutting Off Kate Bush is a one-woman show written &amp; performed by Lucy Benson-Brown, premiering at the Edinburgh Fringe Festival 2014</v>
      </c>
      <c r="C4" s="3">
        <f>VLOOKUP($A4,kickme,3,FALSE)</f>
        <v>1500</v>
      </c>
      <c r="D4" s="3">
        <f>VLOOKUP($A4,kickme,4,FALSE)</f>
        <v>2576</v>
      </c>
      <c r="E4" s="3">
        <f>VLOOKUP($A4,kickme,15,FALSE)</f>
        <v>33.03</v>
      </c>
      <c r="F4" s="3">
        <f>VLOOKUP($A4,kickme,COLUMN(backers_count)-1,FALSE)</f>
        <v>78</v>
      </c>
    </row>
    <row r="5" spans="1:6" ht="60" x14ac:dyDescent="0.25">
      <c r="A5" s="9" t="s">
        <v>3329</v>
      </c>
      <c r="B5" s="3" t="str">
        <f>VLOOKUP($A5,kickme,2,FALSE)</f>
        <v>Jestia and Raedon is a brand new romantic comedy play going to the Edinburgh Fringe Festival this summer.</v>
      </c>
      <c r="C5" s="3">
        <f>VLOOKUP($A5,kickme,3,FALSE)</f>
        <v>1000</v>
      </c>
      <c r="D5" s="3">
        <f>VLOOKUP($A5,kickme,4,FALSE)</f>
        <v>1168</v>
      </c>
      <c r="E5" s="3">
        <f>VLOOKUP($A5,kickme,15,FALSE)</f>
        <v>44.92</v>
      </c>
      <c r="F5" s="3">
        <f>VLOOKUP($A5,kickme,COLUMN(backers_count)-1,FALSE)</f>
        <v>26</v>
      </c>
    </row>
    <row r="6" spans="1:6" ht="75" x14ac:dyDescent="0.25">
      <c r="A6" s="9" t="s">
        <v>3221</v>
      </c>
      <c r="B6" s="3" t="str">
        <f>VLOOKUP($A6,kickme,2,FALSE)</f>
        <v>A one-man show about love, loss, and motorways, written &amp; performed by Ben Norris. Help us get to the 2015 Edinburgh Fringe and beyond!</v>
      </c>
      <c r="C6" s="3">
        <f>VLOOKUP($A6,kickme,3,FALSE)</f>
        <v>4000</v>
      </c>
      <c r="D6" s="3">
        <f>VLOOKUP($A6,kickme,4,FALSE)</f>
        <v>4137</v>
      </c>
      <c r="E6" s="3">
        <f>VLOOKUP($A6,kickme,15,FALSE)</f>
        <v>36.61</v>
      </c>
      <c r="F6" s="3">
        <f>VLOOKUP($A6,kickme,COLUMN(backers_count)-1,FALSE)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/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24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t="s">
        <v>8365</v>
      </c>
      <c r="T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 /D2 * 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>(((J2/60)/60/24) + DATE(1970,1,1))</f>
        <v>42177.007071759261</v>
      </c>
      <c r="T2" s="15">
        <f>(((I2/60)/60/24) + DATE(1970,1,1))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 /D3 * 100,0)</f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(((J3/60)/60/24) + DATE(1970,1,1))</f>
        <v>42766.600497685184</v>
      </c>
      <c r="T3" s="15">
        <f t="shared" ref="T3:T66" si="3">(((I3/60)/60/24) + DATE(1970,1,1))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 /D7 * 100,0)</f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 /D67 * 100,0)</f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5">
        <f t="shared" ref="S67:S130" si="6">(((J67/60)/60/24) + DATE(1970,1,1))</f>
        <v>41835.821226851855</v>
      </c>
      <c r="T67" s="15">
        <f t="shared" ref="T67:T130" si="7">(((I67/60)/60/24) + DATE(1970,1,1))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 /D131 * 100,0)</f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5">
        <f t="shared" ref="S131:S194" si="10">(((J131/60)/60/24) + DATE(1970,1,1))</f>
        <v>41882.937303240738</v>
      </c>
      <c r="T131" s="15">
        <f t="shared" ref="T131:T194" si="11">(((I131/60)/60/24) + DATE(1970,1,1))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 /D195 * 100,0)</f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5">
        <f t="shared" ref="S195:S258" si="14">(((J195/60)/60/24) + DATE(1970,1,1))</f>
        <v>41911.934791666667</v>
      </c>
      <c r="T195" s="15">
        <f t="shared" ref="T195:T258" si="15">(((I195/60)/60/24) + DATE(1970,1,1))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 /D259 * 100,0)</f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5">
        <f t="shared" ref="S259:S322" si="18">(((J259/60)/60/24) + DATE(1970,1,1))</f>
        <v>42479.626875000002</v>
      </c>
      <c r="T259" s="15">
        <f t="shared" ref="T259:T322" si="19">(((I259/60)/60/24) + DATE(1970,1,1))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 /D323 * 100,0)</f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5">
        <f t="shared" ref="S323:S386" si="22">(((J323/60)/60/24) + DATE(1970,1,1))</f>
        <v>42647.446597222224</v>
      </c>
      <c r="T323" s="15">
        <f t="shared" ref="T323:T386" si="23">(((I323/60)/60/24) + DATE(1970,1,1))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 /D387 * 100,0)</f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5">
        <f t="shared" ref="S387:S450" si="26">(((J387/60)/60/24) + DATE(1970,1,1))</f>
        <v>41934.584502314814</v>
      </c>
      <c r="T387" s="15">
        <f t="shared" ref="T387:T450" si="27">(((I387/60)/60/24) + DATE(1970,1,1))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 /D451 * 100,0)</f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5">
        <f t="shared" ref="S451:S514" si="30">(((J451/60)/60/24) + DATE(1970,1,1))</f>
        <v>41534.568113425928</v>
      </c>
      <c r="T451" s="15">
        <f t="shared" ref="T451:T514" si="31">(((I451/60)/60/24) + DATE(1970,1,1))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 /D515 * 100,0)</f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5">
        <f t="shared" ref="S515:S578" si="34">(((J515/60)/60/24) + DATE(1970,1,1))</f>
        <v>42552.653993055559</v>
      </c>
      <c r="T515" s="15">
        <f t="shared" ref="T515:T578" si="35">(((I515/60)/60/24) + DATE(1970,1,1))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 /D579 * 100,0)</f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15">
        <f t="shared" ref="S579:S642" si="38">(((J579/60)/60/24) + DATE(1970,1,1))</f>
        <v>42450.589143518519</v>
      </c>
      <c r="T579" s="15">
        <f t="shared" ref="T579:T642" si="39">(((I579/60)/60/24) + DATE(1970,1,1))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s="11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 /D643 * 100,0)</f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15">
        <f t="shared" ref="S643:S706" si="42">(((J643/60)/60/24) + DATE(1970,1,1))</f>
        <v>42199.57</v>
      </c>
      <c r="T643" s="15">
        <f t="shared" ref="T643:T706" si="43">(((I643/60)/60/24) + DATE(1970,1,1))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s="11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 /D707 * 100,0)</f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15">
        <f t="shared" ref="S707:S770" si="46">(((J707/60)/60/24) + DATE(1970,1,1))</f>
        <v>42726.491643518515</v>
      </c>
      <c r="T707" s="15">
        <f t="shared" ref="T707:T770" si="47">(((I707/60)/60/24) + DATE(1970,1,1))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s="11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 /D771 * 100,0)</f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15">
        <f t="shared" ref="S771:S834" si="50">(((J771/60)/60/24) + DATE(1970,1,1))</f>
        <v>41604.996458333335</v>
      </c>
      <c r="T771" s="15">
        <f t="shared" ref="T771:T834" si="51">(((I771/60)/60/24) + DATE(1970,1,1))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s="11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 /D835 * 100,0)</f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15">
        <f t="shared" ref="S835:S898" si="54">(((J835/60)/60/24) + DATE(1970,1,1))</f>
        <v>41718.878182870372</v>
      </c>
      <c r="T835" s="15">
        <f t="shared" ref="T835:T898" si="55">(((I835/60)/60/24) + DATE(1970,1,1))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s="11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 /D899 * 100,0)</f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15">
        <f t="shared" ref="S899:S962" si="58">(((J899/60)/60/24) + DATE(1970,1,1))</f>
        <v>41211.688750000001</v>
      </c>
      <c r="T899" s="15">
        <f t="shared" ref="T899:T962" si="59">(((I899/60)/60/24) + DATE(1970,1,1))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s="11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 /D963 * 100,0)</f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15">
        <f t="shared" ref="S963:S1026" si="62">(((J963/60)/60/24) + DATE(1970,1,1))</f>
        <v>42740.693692129629</v>
      </c>
      <c r="T963" s="15">
        <f t="shared" ref="T963:T1026" si="63">(((I963/60)/60/24) + DATE(1970,1,1))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s="11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 /D1027 * 100,0)</f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66">(((J1027/60)/60/24) + DATE(1970,1,1))</f>
        <v>42049.833761574075</v>
      </c>
      <c r="T1027" s="15">
        <f t="shared" ref="T1027:T1090" si="67">(((I1027/60)/60/24) + DATE(1970,1,1))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s="11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 /D1091 * 100,0)</f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15">
        <f t="shared" ref="S1091:S1154" si="70">(((J1091/60)/60/24) + DATE(1970,1,1))</f>
        <v>42151.189525462964</v>
      </c>
      <c r="T1091" s="15">
        <f t="shared" ref="T1091:T1154" si="71">(((I1091/60)/60/24) + DATE(1970,1,1))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s="11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 /D1155 * 100,0)</f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15">
        <f t="shared" ref="S1155:S1218" si="74">(((J1155/60)/60/24) + DATE(1970,1,1))</f>
        <v>42143.714178240742</v>
      </c>
      <c r="T1155" s="15">
        <f t="shared" ref="T1155:T1218" si="75">(((I1155/60)/60/24) + DATE(1970,1,1))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s="11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 /D1219 * 100,0)</f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15">
        <f t="shared" ref="S1219:S1282" si="78">(((J1219/60)/60/24) + DATE(1970,1,1))</f>
        <v>42535.809490740736</v>
      </c>
      <c r="T1219" s="15">
        <f t="shared" ref="T1219:T1282" si="79">(((I1219/60)/60/24) + DATE(1970,1,1))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s="11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 /D1283 * 100,0)</f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15">
        <f t="shared" ref="S1283:S1346" si="82">(((J1283/60)/60/24) + DATE(1970,1,1))</f>
        <v>41463.743472222224</v>
      </c>
      <c r="T1283" s="15">
        <f t="shared" ref="T1283:T1346" si="83">(((I1283/60)/60/24) + DATE(1970,1,1))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s="11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 /D1347 * 100,0)</f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15">
        <f t="shared" ref="S1347:S1410" si="86">(((J1347/60)/60/24) + DATE(1970,1,1))</f>
        <v>41799.814340277779</v>
      </c>
      <c r="T1347" s="15">
        <f t="shared" ref="T1347:T1410" si="87">(((I1347/60)/60/24) + DATE(1970,1,1))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s="11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 /D1411 * 100,0)</f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15">
        <f t="shared" ref="S1411:S1474" si="90">(((J1411/60)/60/24) + DATE(1970,1,1))</f>
        <v>41945.133506944447</v>
      </c>
      <c r="T1411" s="15">
        <f t="shared" ref="T1411:T1474" si="91">(((I1411/60)/60/24) + DATE(1970,1,1))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s="11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 /D1475 * 100,0)</f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15">
        <f t="shared" ref="S1475:S1538" si="94">(((J1475/60)/60/24) + DATE(1970,1,1))</f>
        <v>40939.979618055557</v>
      </c>
      <c r="T1475" s="15">
        <f t="shared" ref="T1475:T1538" si="95">(((I1475/60)/60/24) + DATE(1970,1,1))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s="11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 /D1539 * 100,0)</f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15">
        <f t="shared" ref="S1539:S1602" si="98">(((J1539/60)/60/24) + DATE(1970,1,1))</f>
        <v>42552.315127314811</v>
      </c>
      <c r="T1539" s="15">
        <f t="shared" ref="T1539:T1602" si="99">(((I1539/60)/60/24) + DATE(1970,1,1))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s="11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 /D1603 * 100,0)</f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15">
        <f t="shared" ref="S1603:S1666" si="102">(((J1603/60)/60/24) + DATE(1970,1,1))</f>
        <v>40638.092974537038</v>
      </c>
      <c r="T1603" s="15">
        <f t="shared" ref="T1603:T1666" si="103">(((I1603/60)/60/24) + DATE(1970,1,1))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 /D1667 * 100,0)</f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15">
        <f t="shared" ref="S1667:S1730" si="106">(((J1667/60)/60/24) + DATE(1970,1,1))</f>
        <v>40564.649456018517</v>
      </c>
      <c r="T1667" s="15">
        <f t="shared" ref="T1667:T1730" si="107">(((I1667/60)/60/24) + DATE(1970,1,1))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s="11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 /D1731 * 100,0)</f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15">
        <f t="shared" ref="S1731:S1794" si="110">(((J1731/60)/60/24) + DATE(1970,1,1))</f>
        <v>42471.052152777775</v>
      </c>
      <c r="T1731" s="15">
        <f t="shared" ref="T1731:T1794" si="111">(((I1731/60)/60/24) + DATE(1970,1,1))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s="11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 /D1795 * 100,0)</f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15">
        <f t="shared" ref="S1795:S1858" si="114">(((J1795/60)/60/24) + DATE(1970,1,1))</f>
        <v>41940.89166666667</v>
      </c>
      <c r="T1795" s="15">
        <f t="shared" ref="T1795:T1858" si="115">(((I1795/60)/60/24) + DATE(1970,1,1))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s="11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 /D1859 * 100,0)</f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18">(((J1859/60)/60/24) + DATE(1970,1,1))</f>
        <v>41864.76866898148</v>
      </c>
      <c r="T1859" s="15">
        <f t="shared" ref="T1859:T1922" si="119">(((I1859/60)/60/24) + DATE(1970,1,1))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s="11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 /D1923 * 100,0)</f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15">
        <f t="shared" ref="S1923:S1986" si="122">(((J1923/60)/60/24) + DATE(1970,1,1))</f>
        <v>41074.221562500003</v>
      </c>
      <c r="T1923" s="15">
        <f t="shared" ref="T1923:T1986" si="123">(((I1923/60)/60/24) + DATE(1970,1,1))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s="11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 /D1987 * 100,0)</f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15">
        <f t="shared" ref="S1987:S2050" si="126">(((J1987/60)/60/24) + DATE(1970,1,1))</f>
        <v>42555.698738425926</v>
      </c>
      <c r="T1987" s="15">
        <f t="shared" ref="T1987:T2050" si="127">(((I1987/60)/60/24) + DATE(1970,1,1))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s="11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 /D2051 * 100,0)</f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30">(((J2051/60)/60/24) + DATE(1970,1,1))</f>
        <v>41575.527349537035</v>
      </c>
      <c r="T2051" s="15">
        <f t="shared" ref="T2051:T2114" si="131">(((I2051/60)/60/24) + DATE(1970,1,1))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s="11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 /D2115 * 100,0)</f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34">(((J2115/60)/60/24) + DATE(1970,1,1))</f>
        <v>41870.86546296296</v>
      </c>
      <c r="T2115" s="15">
        <f t="shared" ref="T2115:T2178" si="135">(((I2115/60)/60/24) + DATE(1970,1,1))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s="11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 /D2179 * 100,0)</f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15">
        <f t="shared" ref="S2179:S2242" si="138">(((J2179/60)/60/24) + DATE(1970,1,1))</f>
        <v>42502.250775462962</v>
      </c>
      <c r="T2179" s="15">
        <f t="shared" ref="T2179:T2242" si="139">(((I2179/60)/60/24) + DATE(1970,1,1))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 /D2243 * 100,0)</f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15">
        <f t="shared" ref="S2243:S2306" si="142">(((J2243/60)/60/24) + DATE(1970,1,1))</f>
        <v>42766.827546296292</v>
      </c>
      <c r="T2243" s="15">
        <f t="shared" ref="T2243:T2306" si="143">(((I2243/60)/60/24) + DATE(1970,1,1))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s="11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 /D2307 * 100,0)</f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15">
        <f t="shared" ref="S2307:S2370" si="146">(((J2307/60)/60/24) + DATE(1970,1,1))</f>
        <v>41834.695277777777</v>
      </c>
      <c r="T2307" s="15">
        <f t="shared" ref="T2307:T2370" si="147">(((I2307/60)/60/24) + DATE(1970,1,1))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s="11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 /D2371 * 100,0)</f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15">
        <f t="shared" ref="S2371:S2434" si="150">(((J2371/60)/60/24) + DATE(1970,1,1))</f>
        <v>42380.812627314815</v>
      </c>
      <c r="T2371" s="15">
        <f t="shared" ref="T2371:T2434" si="151">(((I2371/60)/60/24) + DATE(1970,1,1))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s="11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 /D2435 * 100,0)</f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15">
        <f t="shared" ref="S2435:S2498" si="154">(((J2435/60)/60/24) + DATE(1970,1,1))</f>
        <v>42397.89980324074</v>
      </c>
      <c r="T2435" s="15">
        <f t="shared" ref="T2435:T2498" si="155">(((I2435/60)/60/24) + DATE(1970,1,1))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s="11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 /D2499 * 100,0)</f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15">
        <f t="shared" ref="S2499:S2562" si="158">(((J2499/60)/60/24) + DATE(1970,1,1))</f>
        <v>40730.878912037035</v>
      </c>
      <c r="T2499" s="15">
        <f t="shared" ref="T2499:T2562" si="159">(((I2499/60)/60/24) + DATE(1970,1,1))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s="11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 /D2563 * 100,0)</f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15">
        <f t="shared" ref="S2563:S2626" si="162">(((J2563/60)/60/24) + DATE(1970,1,1))</f>
        <v>42260.528807870374</v>
      </c>
      <c r="T2563" s="15">
        <f t="shared" ref="T2563:T2626" si="163">(((I2563/60)/60/24) + DATE(1970,1,1))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s="11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 /D2627 * 100,0)</f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15">
        <f t="shared" ref="S2627:S2690" si="166">(((J2627/60)/60/24) + DATE(1970,1,1))</f>
        <v>42658.810277777782</v>
      </c>
      <c r="T2627" s="15">
        <f t="shared" ref="T2627:T2690" si="167">(((I2627/60)/60/24) + DATE(1970,1,1))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s="11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 /D2691 * 100,0)</f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15">
        <f t="shared" ref="S2691:S2754" si="170">(((J2691/60)/60/24) + DATE(1970,1,1))</f>
        <v>42551.961689814809</v>
      </c>
      <c r="T2691" s="15">
        <f t="shared" ref="T2691:T2754" si="171">(((I2691/60)/60/24) + DATE(1970,1,1))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s="11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 /D2755 * 100,0)</f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15">
        <f t="shared" ref="S2755:S2818" si="174">(((J2755/60)/60/24) + DATE(1970,1,1))</f>
        <v>41117.900729166664</v>
      </c>
      <c r="T2755" s="15">
        <f t="shared" ref="T2755:T2818" si="175">(((I2755/60)/60/24) + DATE(1970,1,1))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s="11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 /D2819 * 100,0)</f>
        <v>130</v>
      </c>
      <c r="P2819">
        <f t="shared" ref="P2819:P2882" si="177">IFERROR(ROUND(E2819/L2819,2),0)</f>
        <v>23.64</v>
      </c>
      <c r="Q2819" s="11" t="s">
        <v>8315</v>
      </c>
      <c r="R2819" s="11" t="s">
        <v>8316</v>
      </c>
      <c r="S2819" s="15">
        <f t="shared" ref="S2819:S2882" si="178">(((J2819/60)/60/24) + DATE(1970,1,1))</f>
        <v>42023.634976851856</v>
      </c>
      <c r="T2819" s="15">
        <f t="shared" ref="T2819:T2882" si="179">(((I2819/60)/60/24) + DATE(1970,1,1))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1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1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1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1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1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1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1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1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1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1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1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1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1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1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1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1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1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1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1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1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1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1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1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1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1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1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1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1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1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1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1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1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1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1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s="11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 /D2883 * 100,0)</f>
        <v>0</v>
      </c>
      <c r="P2883">
        <f t="shared" ref="P2883:P2946" si="181">IFERROR(ROUND(E2883/L2883,2),0)</f>
        <v>0</v>
      </c>
      <c r="Q2883" s="11" t="s">
        <v>8315</v>
      </c>
      <c r="R2883" s="11" t="s">
        <v>8316</v>
      </c>
      <c r="S2883" s="15">
        <f t="shared" ref="S2883:S2946" si="182">(((J2883/60)/60/24) + DATE(1970,1,1))</f>
        <v>41916.597638888888</v>
      </c>
      <c r="T2883" s="15">
        <f t="shared" ref="T2883:T2946" si="183">(((I2883/60)/60/24) + DATE(1970,1,1))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1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1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1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1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1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1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1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1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1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1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1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1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1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1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1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1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1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1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1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1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1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1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1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1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1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1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1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1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1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1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1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1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1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1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1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1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1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1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1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1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1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1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1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1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1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1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1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1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1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1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1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1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1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1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1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1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s="11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 /D2947 * 100,0)</f>
        <v>0</v>
      </c>
      <c r="P2947">
        <f t="shared" ref="P2947:P3010" si="185">IFERROR(ROUND(E2947/L2947,2),0)</f>
        <v>0</v>
      </c>
      <c r="Q2947" s="11" t="s">
        <v>8315</v>
      </c>
      <c r="R2947" s="11" t="s">
        <v>8355</v>
      </c>
      <c r="S2947" s="15">
        <f t="shared" ref="S2947:S3010" si="186">(((J2947/60)/60/24) + DATE(1970,1,1))</f>
        <v>42118.139583333337</v>
      </c>
      <c r="T2947" s="15">
        <f t="shared" ref="T2947:T3010" si="187">(((I2947/60)/60/24) + DATE(1970,1,1))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1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1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1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1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1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1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1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1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1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1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1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1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1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1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1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1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1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1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1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1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1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1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1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1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1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1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1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1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1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1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1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1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1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1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1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1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1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1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1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1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1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1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1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1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1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1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1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1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1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1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1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1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1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1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1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1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s="11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 /D3011 * 100,0)</f>
        <v>120</v>
      </c>
      <c r="P3011">
        <f t="shared" ref="P3011:P3074" si="189">IFERROR(ROUND(E3011/L3011,2),0)</f>
        <v>233.9</v>
      </c>
      <c r="Q3011" s="11" t="s">
        <v>8315</v>
      </c>
      <c r="R3011" s="11" t="s">
        <v>8355</v>
      </c>
      <c r="S3011" s="15">
        <f t="shared" ref="S3011:S3074" si="190">(((J3011/60)/60/24) + DATE(1970,1,1))</f>
        <v>41939.569907407407</v>
      </c>
      <c r="T3011" s="15">
        <f t="shared" ref="T3011:T3074" si="191">(((I3011/60)/60/24) + DATE(1970,1,1))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1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1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1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1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1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1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1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1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1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1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1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1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1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1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1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1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1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1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1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1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1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1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1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1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1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1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1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1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1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1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1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1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1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1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1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1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1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1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1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1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1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1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1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1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1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1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1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1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1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1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1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1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1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1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1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1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s="11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 /D3075 * 100,0)</f>
        <v>0</v>
      </c>
      <c r="P3075">
        <f t="shared" ref="P3075:P3138" si="193">IFERROR(ROUND(E3075/L3075,2),0)</f>
        <v>92.14</v>
      </c>
      <c r="Q3075" s="11" t="s">
        <v>8315</v>
      </c>
      <c r="R3075" s="11" t="s">
        <v>8355</v>
      </c>
      <c r="S3075" s="15">
        <f t="shared" ref="S3075:S3138" si="194">(((J3075/60)/60/24) + DATE(1970,1,1))</f>
        <v>42111.684027777781</v>
      </c>
      <c r="T3075" s="15">
        <f t="shared" ref="T3075:T3138" si="195">(((I3075/60)/60/24) + DATE(1970,1,1))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1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1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1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1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1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1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1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1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1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1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1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1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1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1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1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1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1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1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1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1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1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1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1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1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1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1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1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1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1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1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1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1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1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1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1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1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1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1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1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1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1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1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1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1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1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1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1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1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1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1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1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1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1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1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1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1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s="11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 /D3139 * 100,0)</f>
        <v>3</v>
      </c>
      <c r="P3139">
        <f t="shared" ref="P3139:P3202" si="197">IFERROR(ROUND(E3139/L3139,2),0)</f>
        <v>50</v>
      </c>
      <c r="Q3139" s="11" t="s">
        <v>8315</v>
      </c>
      <c r="R3139" s="11" t="s">
        <v>8316</v>
      </c>
      <c r="S3139" s="15">
        <f t="shared" ref="S3139:S3202" si="198">(((J3139/60)/60/24) + DATE(1970,1,1))</f>
        <v>42807.885057870371</v>
      </c>
      <c r="T3139" s="15">
        <f t="shared" ref="T3139:T3202" si="199">(((I3139/60)/60/24) + DATE(1970,1,1))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1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1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1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1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1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1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1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1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1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1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1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1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1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1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1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1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1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1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1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1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1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1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1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1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1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1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1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1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1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1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1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1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1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1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1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1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1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1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1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1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1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1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1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1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1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1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1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1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1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1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1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1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1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1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1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s="11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 /D3203 * 100,0)</f>
        <v>1</v>
      </c>
      <c r="P3203">
        <f t="shared" ref="P3203:P3266" si="201">IFERROR(ROUND(E3203/L3203,2),0)</f>
        <v>12.5</v>
      </c>
      <c r="Q3203" s="11" t="s">
        <v>8315</v>
      </c>
      <c r="R3203" s="11" t="s">
        <v>8357</v>
      </c>
      <c r="S3203" s="15">
        <f t="shared" ref="S3203:S3266" si="202">(((J3203/60)/60/24) + DATE(1970,1,1))</f>
        <v>41861.767094907409</v>
      </c>
      <c r="T3203" s="15">
        <f t="shared" ref="T3203:T3266" si="203">(((I3203/60)/60/24) + DATE(1970,1,1))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1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1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1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1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1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1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1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1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1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1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1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1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1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1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1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1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1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1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1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1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1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1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1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1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1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1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1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1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1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1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1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1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1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1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1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1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1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1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1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1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1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1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1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1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1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1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1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1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1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1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1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1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1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1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1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1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s="11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 /D3267 * 100,0)</f>
        <v>164</v>
      </c>
      <c r="P326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06">(((J3267/60)/60/24) + DATE(1970,1,1))</f>
        <v>42311.711979166663</v>
      </c>
      <c r="T3267" s="15">
        <f t="shared" ref="T3267:T3330" si="207">(((I3267/60)/60/24) + DATE(1970,1,1))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1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1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1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1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1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1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1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1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1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1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1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1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1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1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1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1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1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1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1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1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1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1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1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1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1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1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1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1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1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1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1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1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1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1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1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1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1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1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1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1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1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1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1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1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1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1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1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1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1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1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1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1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1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1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1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1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s="11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 /D3331 * 100,0)</f>
        <v>117</v>
      </c>
      <c r="P3331">
        <f t="shared" ref="P3331:P3394" si="209">IFERROR(ROUND(E3331/L3331,2),0)</f>
        <v>44.92</v>
      </c>
      <c r="Q3331" s="11" t="s">
        <v>8315</v>
      </c>
      <c r="R3331" s="11" t="s">
        <v>8316</v>
      </c>
      <c r="S3331" s="15">
        <f t="shared" ref="S3331:S3394" si="210">(((J3331/60)/60/24) + DATE(1970,1,1))</f>
        <v>41837.323009259257</v>
      </c>
      <c r="T3331" s="15">
        <f t="shared" ref="T3331:T3394" si="211">(((I3331/60)/60/24) + DATE(1970,1,1))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1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1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1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1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1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1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1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1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1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1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1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1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1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1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1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1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1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1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1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1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1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1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1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1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1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1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1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1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1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1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1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1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1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1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1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1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1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1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1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1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1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1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1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1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1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1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1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1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1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1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1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1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1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1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1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1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s="11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 /D3395 * 100,0)</f>
        <v>106</v>
      </c>
      <c r="P3395">
        <f t="shared" ref="P3395:P3458" si="213">IFERROR(ROUND(E3395/L3395,2),0)</f>
        <v>36.07</v>
      </c>
      <c r="Q3395" s="11" t="s">
        <v>8315</v>
      </c>
      <c r="R3395" s="11" t="s">
        <v>8316</v>
      </c>
      <c r="S3395" s="15">
        <f t="shared" ref="S3395:S3458" si="214">(((J3395/60)/60/24) + DATE(1970,1,1))</f>
        <v>41923.921643518523</v>
      </c>
      <c r="T3395" s="15">
        <f t="shared" ref="T3395:T3458" si="215">(((I3395/60)/60/24) + DATE(1970,1,1))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1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1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1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1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1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1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1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1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1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1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1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1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1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1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1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1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1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1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1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1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1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1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1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1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1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1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1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1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1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1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1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1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1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1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1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1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1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1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1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1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1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1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1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1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1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1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1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1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1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1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1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1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1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1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1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1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s="11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 /D3459 * 100,0)</f>
        <v>140</v>
      </c>
      <c r="P3459">
        <f t="shared" ref="P3459:P3522" si="217">IFERROR(ROUND(E3459/L3459,2),0)</f>
        <v>50.98</v>
      </c>
      <c r="Q3459" s="11" t="s">
        <v>8315</v>
      </c>
      <c r="R3459" s="11" t="s">
        <v>8316</v>
      </c>
      <c r="S3459" s="15">
        <f t="shared" ref="S3459:S3522" si="218">(((J3459/60)/60/24) + DATE(1970,1,1))</f>
        <v>42016.706678240742</v>
      </c>
      <c r="T3459" s="15">
        <f t="shared" ref="T3459:T3522" si="219">(((I3459/60)/60/24) + DATE(1970,1,1))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1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1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1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1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1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1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1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1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1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1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1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1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1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1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1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1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1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1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1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1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1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1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1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1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1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1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1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1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1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1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1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1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1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1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1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1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1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1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1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1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1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1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1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1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1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1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1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1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1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1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1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1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1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1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1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s="11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 /D3523 * 100,0)</f>
        <v>169</v>
      </c>
      <c r="P3523">
        <f t="shared" ref="P3523:P3586" si="221">IFERROR(ROUND(E3523/L3523,2),0)</f>
        <v>45.62</v>
      </c>
      <c r="Q3523" s="11" t="s">
        <v>8315</v>
      </c>
      <c r="R3523" s="11" t="s">
        <v>8316</v>
      </c>
      <c r="S3523" s="15">
        <f t="shared" ref="S3523:S3586" si="222">(((J3523/60)/60/24) + DATE(1970,1,1))</f>
        <v>41881.361342592594</v>
      </c>
      <c r="T3523" s="15">
        <f t="shared" ref="T3523:T3586" si="223">(((I3523/60)/60/24) + DATE(1970,1,1))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1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1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1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1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1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1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1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1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1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1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1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1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1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1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1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1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1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1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1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1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1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1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1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1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1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1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1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1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1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1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1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1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1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1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1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1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1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1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1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1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1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1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1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1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1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1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1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1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1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1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1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1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1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1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1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1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s="11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 /D3587 * 100,0)</f>
        <v>119</v>
      </c>
      <c r="P3587">
        <f t="shared" ref="P3587:P3650" si="225">IFERROR(ROUND(E3587/L3587,2),0)</f>
        <v>176.09</v>
      </c>
      <c r="Q3587" s="11" t="s">
        <v>8315</v>
      </c>
      <c r="R3587" s="11" t="s">
        <v>8316</v>
      </c>
      <c r="S3587" s="15">
        <f t="shared" ref="S3587:S3650" si="226">(((J3587/60)/60/24) + DATE(1970,1,1))</f>
        <v>41964.716319444444</v>
      </c>
      <c r="T3587" s="15">
        <f t="shared" ref="T3587:T3650" si="227">(((I3587/60)/60/24) + DATE(1970,1,1))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1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1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1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1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1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1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1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1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1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1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1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1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1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1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1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1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1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1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1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1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1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1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1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1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1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1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1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1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1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1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1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1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1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1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1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1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1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1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1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1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1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1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1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1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1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1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1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1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1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1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1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1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1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1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1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1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s="11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 /D3651 * 100,0)</f>
        <v>104</v>
      </c>
      <c r="P3651">
        <f t="shared" ref="P3651:P3714" si="229">IFERROR(ROUND(E3651/L3651,2),0)</f>
        <v>97.5</v>
      </c>
      <c r="Q3651" s="11" t="s">
        <v>8315</v>
      </c>
      <c r="R3651" s="11" t="s">
        <v>8316</v>
      </c>
      <c r="S3651" s="15">
        <f t="shared" ref="S3651:S3714" si="230">(((J3651/60)/60/24) + DATE(1970,1,1))</f>
        <v>41780.712893518517</v>
      </c>
      <c r="T3651" s="15">
        <f t="shared" ref="T3651:T3714" si="231">(((I3651/60)/60/24) + DATE(1970,1,1))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1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1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1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1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1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1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1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1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1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1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1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1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1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1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1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1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1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1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1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1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1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1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1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1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1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1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1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1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1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1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1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1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1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1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1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1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1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1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1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1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1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1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1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1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1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1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1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1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1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1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1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1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1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1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1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1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s="11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 /D3715 * 100,0)</f>
        <v>102</v>
      </c>
      <c r="P3715">
        <f t="shared" ref="P3715:P3778" si="233">IFERROR(ROUND(E3715/L3715,2),0)</f>
        <v>106.84</v>
      </c>
      <c r="Q3715" s="11" t="s">
        <v>8315</v>
      </c>
      <c r="R3715" s="11" t="s">
        <v>8316</v>
      </c>
      <c r="S3715" s="15">
        <f t="shared" ref="S3715:S3778" si="234">(((J3715/60)/60/24) + DATE(1970,1,1))</f>
        <v>42505.738032407404</v>
      </c>
      <c r="T3715" s="15">
        <f t="shared" ref="T3715:T3778" si="235">(((I3715/60)/60/24) + DATE(1970,1,1))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1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1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1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1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1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1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1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1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1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1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1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1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1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1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1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1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1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1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1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1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1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1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1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1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1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1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1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1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1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1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1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1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1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1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1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1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1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1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1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1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1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1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1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1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1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1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1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1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1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1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1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1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1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1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1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1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s="11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 /D3779 * 100,0)</f>
        <v>143</v>
      </c>
      <c r="P3779">
        <f t="shared" ref="P3779:P3842" si="237">IFERROR(ROUND(E3779/L3779,2),0)</f>
        <v>48.54</v>
      </c>
      <c r="Q3779" s="11" t="s">
        <v>8315</v>
      </c>
      <c r="R3779" s="11" t="s">
        <v>8357</v>
      </c>
      <c r="S3779" s="15">
        <f t="shared" ref="S3779:S3842" si="238">(((J3779/60)/60/24) + DATE(1970,1,1))</f>
        <v>41887.111354166671</v>
      </c>
      <c r="T3779" s="15">
        <f t="shared" ref="T3779:T3842" si="239">(((I3779/60)/60/24) + DATE(1970,1,1))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1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1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1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1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1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1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1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1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1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1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1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1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1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1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1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1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1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1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1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1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1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1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1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1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1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1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1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1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1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1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1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1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1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1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1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1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1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1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1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1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1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1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1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1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1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1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1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1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1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1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1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1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1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1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1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s="11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 /D3843 * 100,0)</f>
        <v>9</v>
      </c>
      <c r="P3843">
        <f t="shared" ref="P3843:P3906" si="241">IFERROR(ROUND(E3843/L3843,2),0)</f>
        <v>25.65</v>
      </c>
      <c r="Q3843" s="11" t="s">
        <v>8315</v>
      </c>
      <c r="R3843" s="11" t="s">
        <v>8316</v>
      </c>
      <c r="S3843" s="15">
        <f t="shared" ref="S3843:S3906" si="242">(((J3843/60)/60/24) + DATE(1970,1,1))</f>
        <v>41780.785729166666</v>
      </c>
      <c r="T3843" s="15">
        <f t="shared" ref="T3843:T3906" si="243">(((I3843/60)/60/24) + DATE(1970,1,1))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1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1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1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1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1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1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1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1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1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1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1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1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1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1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1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1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1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1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1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1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1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1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1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1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1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1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1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1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1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1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1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1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1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1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1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1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1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1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1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1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1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1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1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1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1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1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1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1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1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1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1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1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1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1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1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1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s="11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 /D3907 * 100,0)</f>
        <v>12</v>
      </c>
      <c r="P3907">
        <f t="shared" ref="P3907:P3970" si="245">IFERROR(ROUND(E3907/L3907,2),0)</f>
        <v>24.71</v>
      </c>
      <c r="Q3907" s="11" t="s">
        <v>8315</v>
      </c>
      <c r="R3907" s="11" t="s">
        <v>8316</v>
      </c>
      <c r="S3907" s="15">
        <f t="shared" ref="S3907:S3970" si="246">(((J3907/60)/60/24) + DATE(1970,1,1))</f>
        <v>42124.623877314814</v>
      </c>
      <c r="T3907" s="15">
        <f t="shared" ref="T3907:T3970" si="247">(((I3907/60)/60/24) + DATE(1970,1,1))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1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1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1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1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1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1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1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1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1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1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1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1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1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1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1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1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1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1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1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1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1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1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1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1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1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1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1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1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1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1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1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1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1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1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1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1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1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1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1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1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1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1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1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1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1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1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1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1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1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1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1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1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1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1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1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1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s="11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 /D3971 * 100,0)</f>
        <v>7</v>
      </c>
      <c r="P3971">
        <f t="shared" ref="P3971:P4034" si="249">IFERROR(ROUND(E3971/L3971,2),0)</f>
        <v>35.17</v>
      </c>
      <c r="Q3971" s="11" t="s">
        <v>8315</v>
      </c>
      <c r="R3971" s="11" t="s">
        <v>8316</v>
      </c>
      <c r="S3971" s="15">
        <f t="shared" ref="S3971:S4034" si="250">(((J3971/60)/60/24) + DATE(1970,1,1))</f>
        <v>42601.854699074072</v>
      </c>
      <c r="T3971" s="15">
        <f t="shared" ref="T3971:T4034" si="251">(((I3971/60)/60/24) + DATE(1970,1,1))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1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1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1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1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1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1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1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1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1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1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1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1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1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1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1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1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1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1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1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1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1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1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1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1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1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1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1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1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1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1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1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1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1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1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1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1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1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1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1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1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1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1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1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1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1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1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1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1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1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1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1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1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1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1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1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1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s="11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 /D4035 * 100,0)</f>
        <v>26</v>
      </c>
      <c r="P4035">
        <f t="shared" ref="P4035:P4098" si="253">IFERROR(ROUND(E4035/L4035,2),0)</f>
        <v>65.34</v>
      </c>
      <c r="Q4035" s="11" t="s">
        <v>8315</v>
      </c>
      <c r="R4035" s="11" t="s">
        <v>8316</v>
      </c>
      <c r="S4035" s="15">
        <f t="shared" ref="S4035:S4098" si="254">(((J4035/60)/60/24) + DATE(1970,1,1))</f>
        <v>42614.268796296295</v>
      </c>
      <c r="T4035" s="15">
        <f t="shared" ref="T4035:T4098" si="255">(((I4035/60)/60/24) + DATE(1970,1,1))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1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1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1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1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1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1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1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1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1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1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1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1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1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1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1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1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1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1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1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1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1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1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1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1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1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1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1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1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1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1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1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1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1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1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1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1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1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1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1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1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1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1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1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1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1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1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1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1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1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1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1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1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1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1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1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1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s="11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 /D4099 * 100,0)</f>
        <v>0</v>
      </c>
      <c r="P4099">
        <f t="shared" ref="P4099:P4115" si="257">IFERROR(ROUND(E4099/L4099,2),0)</f>
        <v>0</v>
      </c>
      <c r="Q4099" s="11" t="s">
        <v>8315</v>
      </c>
      <c r="R4099" s="11" t="s">
        <v>8316</v>
      </c>
      <c r="S4099" s="15">
        <f t="shared" ref="S4099:S4115" si="258">(((J4099/60)/60/24) + DATE(1970,1,1))</f>
        <v>42344.824502314819</v>
      </c>
      <c r="T4099" s="15">
        <f t="shared" ref="T4099:T4115" si="259">(((I4099/60)/60/24) + DATE(1970,1,1))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1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1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1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1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1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1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1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1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1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1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1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1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1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1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7D5702A9-D496-4391-96CE-0DA96988BDFA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1:A4115"/>
  </sortState>
  <conditionalFormatting sqref="F1:F1048576">
    <cfRule type="cellIs" dxfId="11" priority="10" operator="equal">
      <formula>"canceled"</formula>
    </cfRule>
    <cfRule type="cellIs" dxfId="10" priority="11" operator="equal">
      <formula>"failed"</formula>
    </cfRule>
    <cfRule type="cellIs" dxfId="9" priority="12" operator="equal">
      <formula>"successful"</formula>
    </cfRule>
    <cfRule type="cellIs" dxfId="8" priority="14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C039D-7D59-44AD-AA28-8E556B4594CF}">
  <dimension ref="A1:T414"/>
  <sheetViews>
    <sheetView topLeftCell="D1" workbookViewId="0">
      <selection activeCell="D1" sqref="D1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24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t="s">
        <v>8365</v>
      </c>
      <c r="T1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  <row r="414" spans="1:20" x14ac:dyDescent="0.25">
      <c r="D414" s="5"/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052B5-4479-422F-ACDB-DE4CE3A2892B}">
  <dimension ref="A1:T251"/>
  <sheetViews>
    <sheetView workbookViewId="0"/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24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t="s">
        <v>8365</v>
      </c>
      <c r="T1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Category Statistics</vt:lpstr>
      <vt:lpstr>Subcategfory Statistics</vt:lpstr>
      <vt:lpstr>Outcomes Based on Launch Date</vt:lpstr>
      <vt:lpstr>US Descriptive Statistics</vt:lpstr>
      <vt:lpstr>Edinburgh Research</vt:lpstr>
      <vt:lpstr>Kickstarter</vt:lpstr>
      <vt:lpstr>Succesful US Kickstarters</vt:lpstr>
      <vt:lpstr>Failed US Kickstarters</vt:lpstr>
      <vt:lpstr>UK Musicals Box and Whiskers</vt:lpstr>
      <vt:lpstr>backers_count</vt:lpstr>
      <vt:lpstr>kickme</vt:lpstr>
      <vt:lpstr>money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AlanG</cp:lastModifiedBy>
  <dcterms:created xsi:type="dcterms:W3CDTF">2017-04-20T15:17:24Z</dcterms:created>
  <dcterms:modified xsi:type="dcterms:W3CDTF">2021-02-13T16:04:55Z</dcterms:modified>
</cp:coreProperties>
</file>